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O:\CITT\Cases\SIMA\PI-2026-002\Working Files\Research\Questionnaires\For Web\"/>
    </mc:Choice>
  </mc:AlternateContent>
  <xr:revisionPtr revIDLastSave="0" documentId="13_ncr:1_{45E876F2-2299-424B-A1A3-C32080778B2E}" xr6:coauthVersionLast="47" xr6:coauthVersionMax="47" xr10:uidLastSave="{00000000-0000-0000-0000-000000000000}"/>
  <workbookProtection workbookAlgorithmName="SHA-512" workbookHashValue="dLYhcZEjGgS9Rs/r6BQxKp0t3MokfEsN4wvuaAO+S2wG7AgeQ/bEh2L8Uxm1Qemnl2NQlkeTsdp4AyTPm/sfJw==" workbookSaltValue="mnC53ymFcqR8SeibBMoJnQ==" workbookSpinCount="100000" lockStructure="1"/>
  <bookViews>
    <workbookView xWindow="-120" yWindow="-120" windowWidth="29040" windowHeight="15720" tabRatio="907" firstSheet="1" activeTab="1" xr2:uid="{C5891CD3-0E1B-4A35-B74B-8A6F66005F71}"/>
  </bookViews>
  <sheets>
    <sheet name="Variables" sheetId="80" state="hidden" r:id="rId1"/>
    <sheet name="Intro" sheetId="81" r:id="rId2"/>
    <sheet name="Info" sheetId="82" r:id="rId3"/>
    <sheet name="Public" sheetId="83" r:id="rId4"/>
    <sheet name="AddPub" sheetId="84" r:id="rId5"/>
    <sheet name="Pro" sheetId="86" r:id="rId6"/>
    <sheet name="Begin" sheetId="93" state="hidden" r:id="rId7"/>
    <sheet name="Imp-China - Chine -1" sheetId="91" r:id="rId8"/>
    <sheet name="Imp-China - Chine -2" sheetId="115" r:id="rId9"/>
    <sheet name="Imp-China - Chine -3" sheetId="116" r:id="rId10"/>
    <sheet name="Imp-China - Chine -4" sheetId="117" r:id="rId11"/>
    <sheet name="Imp-China - Chine -5" sheetId="118" r:id="rId12"/>
    <sheet name="End" sheetId="94" state="hidden" r:id="rId13"/>
    <sheet name="Imp-US" sheetId="98" r:id="rId14"/>
    <sheet name="Imp-Other-Autre" sheetId="103" r:id="rId15"/>
    <sheet name="End2" sheetId="109" state="hidden" r:id="rId16"/>
    <sheet name="Invent-Stock" sheetId="92" r:id="rId17"/>
    <sheet name="Projects - Projets" sheetId="104" r:id="rId18"/>
    <sheet name="AddPro" sheetId="89" r:id="rId19"/>
    <sheet name="Confirm" sheetId="90" r:id="rId20"/>
    <sheet name="MiniDB1" sheetId="119" state="hidden" r:id="rId21"/>
    <sheet name="MiniDB2" sheetId="120" state="hidden" r:id="rId22"/>
    <sheet name="QualDB" sheetId="121" state="hidden" r:id="rId23"/>
    <sheet name="PrjDB" sheetId="122" state="hidden" r:id="rId24"/>
  </sheet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 localSheetId="20">Variables!#REF!</definedName>
    <definedName name="POR">#REF!</definedName>
    <definedName name="PORa">Variables!#REF!</definedName>
    <definedName name="PORDB">Variables!#REF!</definedName>
    <definedName name="PORL">#REF!</definedName>
    <definedName name="PORT">Variables!#REF!</definedName>
    <definedName name="PORX">#REF!</definedName>
    <definedName name="ppc">#REF!</definedName>
    <definedName name="_xlnm.Print_Area" localSheetId="18">AddPro!$B$1:$L$62</definedName>
    <definedName name="_xlnm.Print_Area" localSheetId="4">AddPub!$B$1:$L$62</definedName>
    <definedName name="_xlnm.Print_Area" localSheetId="19">Confirm!$B$1:$L$45</definedName>
    <definedName name="_xlnm.Print_Area" localSheetId="7">'Imp-China - Chine -1'!$B$1:$L$182</definedName>
    <definedName name="_xlnm.Print_Area" localSheetId="8">'Imp-China - Chine -2'!$B$1:$L$182</definedName>
    <definedName name="_xlnm.Print_Area" localSheetId="9">'Imp-China - Chine -3'!$B$1:$L$182</definedName>
    <definedName name="_xlnm.Print_Area" localSheetId="10">'Imp-China - Chine -4'!$B$1:$L$182</definedName>
    <definedName name="_xlnm.Print_Area" localSheetId="11">'Imp-China - Chine -5'!$B$1:$L$182</definedName>
    <definedName name="_xlnm.Print_Area" localSheetId="14">'Imp-Other-Autre'!$B$1:$L$182</definedName>
    <definedName name="_xlnm.Print_Area" localSheetId="13">'Imp-US'!$B$1:$L$183</definedName>
    <definedName name="_xlnm.Print_Area" localSheetId="2">Info!$B$1:$L$53</definedName>
    <definedName name="_xlnm.Print_Area" localSheetId="1">Intro!$B$1:$L$138</definedName>
    <definedName name="_xlnm.Print_Area" localSheetId="16">'Invent-Stock'!$B$1:$L$104</definedName>
    <definedName name="_xlnm.Print_Area" localSheetId="5">Pro!$B$1:$L$139</definedName>
    <definedName name="_xlnm.Print_Area" localSheetId="17">'Projects - Projets'!$B$1:$L$44</definedName>
    <definedName name="_xlnm.Print_Area" localSheetId="3">Public!$B$1:$L$397</definedName>
    <definedName name="_xlnm.Print_Titles" localSheetId="18">AddPro!$1:$7</definedName>
    <definedName name="_xlnm.Print_Titles" localSheetId="4">AddPub!$1:$7</definedName>
    <definedName name="_xlnm.Print_Titles" localSheetId="19">Confirm!$1:$7</definedName>
    <definedName name="_xlnm.Print_Titles" localSheetId="7">'Imp-China - Chine -1'!$1:$7</definedName>
    <definedName name="_xlnm.Print_Titles" localSheetId="8">'Imp-China - Chine -2'!$1:$7</definedName>
    <definedName name="_xlnm.Print_Titles" localSheetId="9">'Imp-China - Chine -3'!$1:$7</definedName>
    <definedName name="_xlnm.Print_Titles" localSheetId="10">'Imp-China - Chine -4'!$1:$7</definedName>
    <definedName name="_xlnm.Print_Titles" localSheetId="11">'Imp-China - Chine -5'!$1:$7</definedName>
    <definedName name="_xlnm.Print_Titles" localSheetId="14">'Imp-Other-Autre'!$1:$7</definedName>
    <definedName name="_xlnm.Print_Titles" localSheetId="13">'Imp-US'!$1:$7</definedName>
    <definedName name="_xlnm.Print_Titles" localSheetId="2">Info!$1:$7</definedName>
    <definedName name="_xlnm.Print_Titles" localSheetId="1">Intro!$1:$7</definedName>
    <definedName name="_xlnm.Print_Titles" localSheetId="16">'Invent-Stock'!$1:$7</definedName>
    <definedName name="_xlnm.Print_Titles" localSheetId="5">Pro!$1:$7</definedName>
    <definedName name="_xlnm.Print_Titles" localSheetId="17">'Projects - Projets'!$1:$7</definedName>
    <definedName name="_xlnm.Print_Titles" localSheetId="3">Public!$1:$7</definedName>
    <definedName name="quest8" localSheetId="18">AddPro!#REF!</definedName>
    <definedName name="quest8" localSheetId="4">AddPub!#REF!</definedName>
    <definedName name="quest8" localSheetId="19">Confirm!#REF!</definedName>
    <definedName name="quest8" localSheetId="7">'Imp-China - Chine -1'!#REF!</definedName>
    <definedName name="quest8" localSheetId="8">'Imp-China - Chine -2'!#REF!</definedName>
    <definedName name="quest8" localSheetId="9">'Imp-China - Chine -3'!#REF!</definedName>
    <definedName name="quest8" localSheetId="10">'Imp-China - Chine -4'!#REF!</definedName>
    <definedName name="quest8" localSheetId="11">'Imp-China - Chine -5'!#REF!</definedName>
    <definedName name="quest8" localSheetId="14">'Imp-Other-Autre'!#REF!</definedName>
    <definedName name="quest8" localSheetId="13">'Imp-US'!#REF!</definedName>
    <definedName name="quest8" localSheetId="2">Info!#REF!</definedName>
    <definedName name="quest8" localSheetId="1">Intro!#REF!</definedName>
    <definedName name="quest8" localSheetId="16">'Invent-Stock'!#REF!</definedName>
    <definedName name="quest8" localSheetId="5">Pro!#REF!</definedName>
    <definedName name="quest8" localSheetId="17">'Projects - Projets'!#REF!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2" i="82" l="1"/>
  <c r="B32" i="82"/>
  <c r="Q41" i="119"/>
  <c r="Q38" i="119"/>
  <c r="Q35" i="119"/>
  <c r="Q32" i="119"/>
  <c r="Q29" i="119"/>
  <c r="Q26" i="119"/>
  <c r="K41" i="119"/>
  <c r="K38" i="119"/>
  <c r="K35" i="119"/>
  <c r="K32" i="119"/>
  <c r="K29" i="119"/>
  <c r="K26" i="119"/>
  <c r="Q23" i="119"/>
  <c r="K23" i="119"/>
  <c r="J138" i="81"/>
  <c r="E138" i="81"/>
  <c r="B138" i="81"/>
  <c r="N11" i="122" l="1"/>
  <c r="M11" i="122"/>
  <c r="L11" i="122"/>
  <c r="K11" i="122"/>
  <c r="J11" i="122"/>
  <c r="I11" i="122"/>
  <c r="H11" i="122"/>
  <c r="G11" i="122"/>
  <c r="F11" i="122"/>
  <c r="E11" i="122"/>
  <c r="D11" i="122"/>
  <c r="C11" i="122"/>
  <c r="N10" i="122"/>
  <c r="M10" i="122"/>
  <c r="L10" i="122"/>
  <c r="K10" i="122"/>
  <c r="J10" i="122"/>
  <c r="I10" i="122"/>
  <c r="H10" i="122"/>
  <c r="G10" i="122"/>
  <c r="F10" i="122"/>
  <c r="E10" i="122"/>
  <c r="D10" i="122"/>
  <c r="C10" i="122"/>
  <c r="N9" i="122"/>
  <c r="M9" i="122"/>
  <c r="L9" i="122"/>
  <c r="K9" i="122"/>
  <c r="J9" i="122"/>
  <c r="I9" i="122"/>
  <c r="H9" i="122"/>
  <c r="G9" i="122"/>
  <c r="F9" i="122"/>
  <c r="E9" i="122"/>
  <c r="D9" i="122"/>
  <c r="C9" i="122"/>
  <c r="N8" i="122"/>
  <c r="M8" i="122"/>
  <c r="L8" i="122"/>
  <c r="K8" i="122"/>
  <c r="J8" i="122"/>
  <c r="I8" i="122"/>
  <c r="H8" i="122"/>
  <c r="G8" i="122"/>
  <c r="F8" i="122"/>
  <c r="E8" i="122"/>
  <c r="D8" i="122"/>
  <c r="C8" i="122"/>
  <c r="N7" i="122"/>
  <c r="M7" i="122"/>
  <c r="L7" i="122"/>
  <c r="K7" i="122"/>
  <c r="J7" i="122"/>
  <c r="I7" i="122"/>
  <c r="H7" i="122"/>
  <c r="G7" i="122"/>
  <c r="F7" i="122"/>
  <c r="E7" i="122"/>
  <c r="D7" i="122"/>
  <c r="C7" i="122"/>
  <c r="N6" i="122"/>
  <c r="M6" i="122"/>
  <c r="L6" i="122"/>
  <c r="K6" i="122"/>
  <c r="J6" i="122"/>
  <c r="I6" i="122"/>
  <c r="H6" i="122"/>
  <c r="G6" i="122"/>
  <c r="F6" i="122"/>
  <c r="E6" i="122"/>
  <c r="D6" i="122"/>
  <c r="C6" i="122"/>
  <c r="N5" i="122"/>
  <c r="M5" i="122"/>
  <c r="L5" i="122"/>
  <c r="K5" i="122"/>
  <c r="J5" i="122"/>
  <c r="I5" i="122"/>
  <c r="H5" i="122"/>
  <c r="G5" i="122"/>
  <c r="F5" i="122"/>
  <c r="E5" i="122"/>
  <c r="D5" i="122"/>
  <c r="C5" i="122"/>
  <c r="N4" i="122"/>
  <c r="M4" i="122"/>
  <c r="L4" i="122"/>
  <c r="K4" i="122"/>
  <c r="J4" i="122"/>
  <c r="I4" i="122"/>
  <c r="H4" i="122"/>
  <c r="G4" i="122"/>
  <c r="F4" i="122"/>
  <c r="E4" i="122"/>
  <c r="D4" i="122"/>
  <c r="C4" i="122"/>
  <c r="N3" i="122"/>
  <c r="M3" i="122"/>
  <c r="L3" i="122"/>
  <c r="K3" i="122"/>
  <c r="J3" i="122"/>
  <c r="I3" i="122"/>
  <c r="H3" i="122"/>
  <c r="G3" i="122"/>
  <c r="F3" i="122"/>
  <c r="E3" i="122"/>
  <c r="D3" i="122"/>
  <c r="C3" i="122"/>
  <c r="N2" i="122"/>
  <c r="M2" i="122"/>
  <c r="L2" i="122"/>
  <c r="K2" i="122"/>
  <c r="J2" i="122"/>
  <c r="I2" i="122"/>
  <c r="H2" i="122"/>
  <c r="G2" i="122"/>
  <c r="F2" i="122"/>
  <c r="E2" i="122"/>
  <c r="D2" i="122"/>
  <c r="C2" i="122"/>
  <c r="D58" i="121"/>
  <c r="C58" i="121"/>
  <c r="D57" i="121"/>
  <c r="C57" i="121"/>
  <c r="D56" i="121"/>
  <c r="C56" i="121"/>
  <c r="D55" i="121"/>
  <c r="C55" i="121"/>
  <c r="D54" i="121"/>
  <c r="C54" i="121"/>
  <c r="D40" i="121"/>
  <c r="C40" i="121"/>
  <c r="D39" i="121"/>
  <c r="C39" i="121"/>
  <c r="D38" i="121"/>
  <c r="C38" i="121"/>
  <c r="D37" i="121"/>
  <c r="C37" i="121"/>
  <c r="D36" i="121"/>
  <c r="C36" i="121"/>
  <c r="D47" i="121"/>
  <c r="D46" i="121"/>
  <c r="D45" i="121"/>
  <c r="D44" i="121"/>
  <c r="D43" i="121"/>
  <c r="D42" i="121"/>
  <c r="E69" i="120"/>
  <c r="E68" i="120"/>
  <c r="E67" i="120"/>
  <c r="E66" i="120"/>
  <c r="E65" i="120"/>
  <c r="O7" i="120"/>
  <c r="N7" i="120"/>
  <c r="M7" i="120"/>
  <c r="L7" i="120"/>
  <c r="K7" i="120"/>
  <c r="O6" i="120"/>
  <c r="N6" i="120"/>
  <c r="M6" i="120"/>
  <c r="L6" i="120"/>
  <c r="K6" i="120"/>
  <c r="O5" i="120"/>
  <c r="N5" i="120"/>
  <c r="M5" i="120"/>
  <c r="L5" i="120"/>
  <c r="K5" i="120"/>
  <c r="O4" i="120"/>
  <c r="N4" i="120"/>
  <c r="M4" i="120"/>
  <c r="L4" i="120"/>
  <c r="K4" i="120"/>
  <c r="O3" i="120"/>
  <c r="N3" i="120"/>
  <c r="M3" i="120"/>
  <c r="L3" i="120"/>
  <c r="K3" i="120"/>
  <c r="O2" i="120"/>
  <c r="N2" i="120"/>
  <c r="M2" i="120"/>
  <c r="L2" i="120"/>
  <c r="K2" i="120"/>
  <c r="H1" i="120"/>
  <c r="G1" i="120"/>
  <c r="F1" i="120"/>
  <c r="K1" i="120" s="1"/>
  <c r="D52" i="121"/>
  <c r="D51" i="121"/>
  <c r="D50" i="121"/>
  <c r="D49" i="121"/>
  <c r="O62" i="119"/>
  <c r="T62" i="119" s="1"/>
  <c r="N62" i="119"/>
  <c r="S62" i="119" s="1"/>
  <c r="M62" i="119"/>
  <c r="L62" i="119"/>
  <c r="K62" i="119"/>
  <c r="J62" i="119"/>
  <c r="I62" i="119"/>
  <c r="H62" i="119"/>
  <c r="G62" i="119"/>
  <c r="Q62" i="119" s="1"/>
  <c r="F62" i="119"/>
  <c r="Q56" i="119"/>
  <c r="P56" i="119"/>
  <c r="O56" i="119"/>
  <c r="N56" i="119"/>
  <c r="M56" i="119"/>
  <c r="L56" i="119"/>
  <c r="U101" i="120"/>
  <c r="T101" i="120"/>
  <c r="S101" i="120"/>
  <c r="R101" i="120"/>
  <c r="Q101" i="120"/>
  <c r="P101" i="120"/>
  <c r="O101" i="120"/>
  <c r="N101" i="120"/>
  <c r="M101" i="120"/>
  <c r="L101" i="120"/>
  <c r="K101" i="120"/>
  <c r="J101" i="120"/>
  <c r="I101" i="120"/>
  <c r="H101" i="120"/>
  <c r="G101" i="120"/>
  <c r="F101" i="120"/>
  <c r="U59" i="120"/>
  <c r="T59" i="120"/>
  <c r="S59" i="120"/>
  <c r="R59" i="120"/>
  <c r="Q59" i="120"/>
  <c r="P59" i="120"/>
  <c r="O59" i="120"/>
  <c r="N59" i="120"/>
  <c r="M59" i="120"/>
  <c r="L59" i="120"/>
  <c r="K59" i="120"/>
  <c r="J59" i="120"/>
  <c r="I59" i="120"/>
  <c r="H59" i="120"/>
  <c r="G59" i="120"/>
  <c r="F59" i="120"/>
  <c r="U58" i="120"/>
  <c r="T58" i="120"/>
  <c r="S58" i="120"/>
  <c r="R58" i="120"/>
  <c r="Q58" i="120"/>
  <c r="P58" i="120"/>
  <c r="O58" i="120"/>
  <c r="N58" i="120"/>
  <c r="M58" i="120"/>
  <c r="L58" i="120"/>
  <c r="K58" i="120"/>
  <c r="J58" i="120"/>
  <c r="I58" i="120"/>
  <c r="H58" i="120"/>
  <c r="G58" i="120"/>
  <c r="F58" i="120"/>
  <c r="J8" i="120"/>
  <c r="J5" i="120" s="1"/>
  <c r="I8" i="120"/>
  <c r="I5" i="120" s="1"/>
  <c r="H8" i="120"/>
  <c r="G8" i="120"/>
  <c r="F8" i="120"/>
  <c r="F6" i="120" s="1"/>
  <c r="P69" i="119"/>
  <c r="O69" i="119"/>
  <c r="N69" i="119"/>
  <c r="M69" i="119"/>
  <c r="L69" i="119"/>
  <c r="J69" i="119"/>
  <c r="I69" i="119"/>
  <c r="H69" i="119"/>
  <c r="G69" i="119"/>
  <c r="F69" i="119"/>
  <c r="Q66" i="119"/>
  <c r="P66" i="119"/>
  <c r="O66" i="119"/>
  <c r="N66" i="119"/>
  <c r="M66" i="119"/>
  <c r="L66" i="119"/>
  <c r="J66" i="119"/>
  <c r="I66" i="119"/>
  <c r="H66" i="119"/>
  <c r="G66" i="119"/>
  <c r="F66" i="119"/>
  <c r="K56" i="119"/>
  <c r="J56" i="119"/>
  <c r="I56" i="119"/>
  <c r="H56" i="119"/>
  <c r="G56" i="119"/>
  <c r="F56" i="119"/>
  <c r="U99" i="120"/>
  <c r="T99" i="120"/>
  <c r="AB99" i="120" s="1"/>
  <c r="S99" i="120"/>
  <c r="AA99" i="120" s="1"/>
  <c r="R99" i="120"/>
  <c r="Z99" i="120" s="1"/>
  <c r="Q99" i="120"/>
  <c r="Y99" i="120" s="1"/>
  <c r="P99" i="120"/>
  <c r="X99" i="120" s="1"/>
  <c r="O99" i="120"/>
  <c r="W99" i="120" s="1"/>
  <c r="N99" i="120"/>
  <c r="V99" i="120" s="1"/>
  <c r="M99" i="120"/>
  <c r="L99" i="120"/>
  <c r="K99" i="120"/>
  <c r="J99" i="120"/>
  <c r="I99" i="120"/>
  <c r="H99" i="120"/>
  <c r="G99" i="120"/>
  <c r="F99" i="120"/>
  <c r="U98" i="120"/>
  <c r="AC98" i="120" s="1"/>
  <c r="T98" i="120"/>
  <c r="AB98" i="120" s="1"/>
  <c r="S98" i="120"/>
  <c r="AA98" i="120" s="1"/>
  <c r="R98" i="120"/>
  <c r="Z98" i="120" s="1"/>
  <c r="Q98" i="120"/>
  <c r="Y98" i="120" s="1"/>
  <c r="P98" i="120"/>
  <c r="O98" i="120"/>
  <c r="N98" i="120"/>
  <c r="M98" i="120"/>
  <c r="L98" i="120"/>
  <c r="K98" i="120"/>
  <c r="J98" i="120"/>
  <c r="I98" i="120"/>
  <c r="H98" i="120"/>
  <c r="G98" i="120"/>
  <c r="F98" i="120"/>
  <c r="U97" i="120"/>
  <c r="T97" i="120"/>
  <c r="S97" i="120"/>
  <c r="R97" i="120"/>
  <c r="Q97" i="120"/>
  <c r="P97" i="120"/>
  <c r="O97" i="120"/>
  <c r="N97" i="120"/>
  <c r="V97" i="120" s="1"/>
  <c r="M97" i="120"/>
  <c r="L97" i="120"/>
  <c r="K97" i="120"/>
  <c r="J97" i="120"/>
  <c r="I97" i="120"/>
  <c r="Y97" i="120" s="1"/>
  <c r="H97" i="120"/>
  <c r="X97" i="120" s="1"/>
  <c r="G97" i="120"/>
  <c r="F97" i="120"/>
  <c r="U96" i="120"/>
  <c r="AC96" i="120" s="1"/>
  <c r="T96" i="120"/>
  <c r="AB96" i="120" s="1"/>
  <c r="S96" i="120"/>
  <c r="R96" i="120"/>
  <c r="Q96" i="120"/>
  <c r="P96" i="120"/>
  <c r="O96" i="120"/>
  <c r="N96" i="120"/>
  <c r="M96" i="120"/>
  <c r="L96" i="120"/>
  <c r="K96" i="120"/>
  <c r="J96" i="120"/>
  <c r="I96" i="120"/>
  <c r="H96" i="120"/>
  <c r="G96" i="120"/>
  <c r="F96" i="120"/>
  <c r="U95" i="120"/>
  <c r="T95" i="120"/>
  <c r="S95" i="120"/>
  <c r="R95" i="120"/>
  <c r="Q95" i="120"/>
  <c r="P95" i="120"/>
  <c r="O95" i="120"/>
  <c r="N95" i="120"/>
  <c r="M95" i="120"/>
  <c r="L95" i="120"/>
  <c r="K95" i="120"/>
  <c r="J95" i="120"/>
  <c r="I95" i="120"/>
  <c r="Y95" i="120" s="1"/>
  <c r="H95" i="120"/>
  <c r="X95" i="120" s="1"/>
  <c r="G95" i="120"/>
  <c r="F95" i="120"/>
  <c r="U55" i="120"/>
  <c r="T55" i="120"/>
  <c r="S55" i="120"/>
  <c r="R55" i="120"/>
  <c r="Q55" i="120"/>
  <c r="P55" i="120"/>
  <c r="X55" i="120" s="1"/>
  <c r="O55" i="120"/>
  <c r="W55" i="120" s="1"/>
  <c r="N55" i="120"/>
  <c r="M55" i="120"/>
  <c r="AC55" i="120" s="1"/>
  <c r="L55" i="120"/>
  <c r="AB55" i="120" s="1"/>
  <c r="K55" i="120"/>
  <c r="J55" i="120"/>
  <c r="Z55" i="120" s="1"/>
  <c r="I55" i="120"/>
  <c r="H55" i="120"/>
  <c r="G55" i="120"/>
  <c r="F55" i="120"/>
  <c r="U54" i="120"/>
  <c r="T54" i="120"/>
  <c r="S54" i="120"/>
  <c r="AA54" i="120" s="1"/>
  <c r="R54" i="120"/>
  <c r="Z54" i="120" s="1"/>
  <c r="Q54" i="120"/>
  <c r="Y54" i="120" s="1"/>
  <c r="P54" i="120"/>
  <c r="X54" i="120" s="1"/>
  <c r="O54" i="120"/>
  <c r="W54" i="120" s="1"/>
  <c r="N54" i="120"/>
  <c r="V54" i="120" s="1"/>
  <c r="M54" i="120"/>
  <c r="AC54" i="120" s="1"/>
  <c r="L54" i="120"/>
  <c r="AB54" i="120" s="1"/>
  <c r="K54" i="120"/>
  <c r="J54" i="120"/>
  <c r="I54" i="120"/>
  <c r="H54" i="120"/>
  <c r="G54" i="120"/>
  <c r="F54" i="120"/>
  <c r="U53" i="120"/>
  <c r="T53" i="120"/>
  <c r="AB53" i="120" s="1"/>
  <c r="S53" i="120"/>
  <c r="AA53" i="120" s="1"/>
  <c r="R53" i="120"/>
  <c r="Z53" i="120" s="1"/>
  <c r="Q53" i="120"/>
  <c r="P53" i="120"/>
  <c r="O53" i="120"/>
  <c r="N53" i="120"/>
  <c r="M53" i="120"/>
  <c r="L53" i="120"/>
  <c r="K53" i="120"/>
  <c r="J53" i="120"/>
  <c r="I53" i="120"/>
  <c r="H53" i="120"/>
  <c r="G53" i="120"/>
  <c r="F53" i="120"/>
  <c r="U52" i="120"/>
  <c r="T52" i="120"/>
  <c r="S52" i="120"/>
  <c r="R52" i="120"/>
  <c r="Q52" i="120"/>
  <c r="Y52" i="120" s="1"/>
  <c r="P52" i="120"/>
  <c r="X52" i="120" s="1"/>
  <c r="O52" i="120"/>
  <c r="N52" i="120"/>
  <c r="M52" i="120"/>
  <c r="L52" i="120"/>
  <c r="K52" i="120"/>
  <c r="J52" i="120"/>
  <c r="I52" i="120"/>
  <c r="H52" i="120"/>
  <c r="G52" i="120"/>
  <c r="F52" i="120"/>
  <c r="U51" i="120"/>
  <c r="AC51" i="120" s="1"/>
  <c r="T51" i="120"/>
  <c r="AB51" i="120" s="1"/>
  <c r="S51" i="120"/>
  <c r="AA51" i="120" s="1"/>
  <c r="R51" i="120"/>
  <c r="Z51" i="120" s="1"/>
  <c r="Q51" i="120"/>
  <c r="P51" i="120"/>
  <c r="O51" i="120"/>
  <c r="N51" i="120"/>
  <c r="M51" i="120"/>
  <c r="L51" i="120"/>
  <c r="K51" i="120"/>
  <c r="J51" i="120"/>
  <c r="I51" i="120"/>
  <c r="H51" i="120"/>
  <c r="G51" i="120"/>
  <c r="F51" i="120"/>
  <c r="U50" i="120"/>
  <c r="AC50" i="120" s="1"/>
  <c r="T50" i="120"/>
  <c r="AB50" i="120" s="1"/>
  <c r="S50" i="120"/>
  <c r="R50" i="120"/>
  <c r="Q50" i="120"/>
  <c r="P50" i="120"/>
  <c r="O50" i="120"/>
  <c r="N50" i="120"/>
  <c r="M50" i="120"/>
  <c r="L50" i="120"/>
  <c r="K50" i="120"/>
  <c r="J50" i="120"/>
  <c r="I50" i="120"/>
  <c r="Y50" i="120" s="1"/>
  <c r="H50" i="120"/>
  <c r="X50" i="120" s="1"/>
  <c r="G50" i="120"/>
  <c r="W50" i="120" s="1"/>
  <c r="F50" i="120"/>
  <c r="V50" i="120" s="1"/>
  <c r="P43" i="119"/>
  <c r="O43" i="119"/>
  <c r="N43" i="119"/>
  <c r="M43" i="119"/>
  <c r="L43" i="119"/>
  <c r="J43" i="119"/>
  <c r="I43" i="119"/>
  <c r="U43" i="119" s="1"/>
  <c r="H43" i="119"/>
  <c r="G43" i="119"/>
  <c r="S43" i="119" s="1"/>
  <c r="F43" i="119"/>
  <c r="R43" i="119" s="1"/>
  <c r="P42" i="119"/>
  <c r="V42" i="119" s="1"/>
  <c r="O42" i="119"/>
  <c r="U42" i="119" s="1"/>
  <c r="N42" i="119"/>
  <c r="T42" i="119" s="1"/>
  <c r="M42" i="119"/>
  <c r="L42" i="119"/>
  <c r="J42" i="119"/>
  <c r="I42" i="119"/>
  <c r="H42" i="119"/>
  <c r="G42" i="119"/>
  <c r="F42" i="119"/>
  <c r="P41" i="119"/>
  <c r="O41" i="119"/>
  <c r="U41" i="119" s="1"/>
  <c r="N41" i="119"/>
  <c r="T41" i="119" s="1"/>
  <c r="M41" i="119"/>
  <c r="L41" i="119"/>
  <c r="R41" i="119" s="1"/>
  <c r="J41" i="119"/>
  <c r="I41" i="119"/>
  <c r="H41" i="119"/>
  <c r="G41" i="119"/>
  <c r="F41" i="119"/>
  <c r="U94" i="120"/>
  <c r="T94" i="120"/>
  <c r="AB94" i="120" s="1"/>
  <c r="S94" i="120"/>
  <c r="AA94" i="120" s="1"/>
  <c r="R94" i="120"/>
  <c r="Z94" i="120" s="1"/>
  <c r="Q94" i="120"/>
  <c r="P94" i="120"/>
  <c r="O94" i="120"/>
  <c r="N94" i="120"/>
  <c r="M94" i="120"/>
  <c r="L94" i="120"/>
  <c r="K94" i="120"/>
  <c r="J94" i="120"/>
  <c r="I94" i="120"/>
  <c r="H94" i="120"/>
  <c r="G94" i="120"/>
  <c r="F94" i="120"/>
  <c r="U93" i="120"/>
  <c r="T93" i="120"/>
  <c r="S93" i="120"/>
  <c r="R93" i="120"/>
  <c r="Z93" i="120" s="1"/>
  <c r="Q93" i="120"/>
  <c r="Y93" i="120" s="1"/>
  <c r="P93" i="120"/>
  <c r="X93" i="120" s="1"/>
  <c r="O93" i="120"/>
  <c r="N93" i="120"/>
  <c r="M93" i="120"/>
  <c r="L93" i="120"/>
  <c r="K93" i="120"/>
  <c r="J93" i="120"/>
  <c r="I93" i="120"/>
  <c r="H93" i="120"/>
  <c r="G93" i="120"/>
  <c r="F93" i="120"/>
  <c r="U92" i="120"/>
  <c r="AC92" i="120" s="1"/>
  <c r="T92" i="120"/>
  <c r="AB92" i="120" s="1"/>
  <c r="S92" i="120"/>
  <c r="AA92" i="120" s="1"/>
  <c r="R92" i="120"/>
  <c r="Q92" i="120"/>
  <c r="P92" i="120"/>
  <c r="O92" i="120"/>
  <c r="N92" i="120"/>
  <c r="M92" i="120"/>
  <c r="L92" i="120"/>
  <c r="K92" i="120"/>
  <c r="J92" i="120"/>
  <c r="I92" i="120"/>
  <c r="H92" i="120"/>
  <c r="G92" i="120"/>
  <c r="F92" i="120"/>
  <c r="V92" i="120" s="1"/>
  <c r="U91" i="120"/>
  <c r="T91" i="120"/>
  <c r="S91" i="120"/>
  <c r="R91" i="120"/>
  <c r="Q91" i="120"/>
  <c r="P91" i="120"/>
  <c r="O91" i="120"/>
  <c r="N91" i="120"/>
  <c r="V91" i="120" s="1"/>
  <c r="M91" i="120"/>
  <c r="L91" i="120"/>
  <c r="K91" i="120"/>
  <c r="AA91" i="120" s="1"/>
  <c r="J91" i="120"/>
  <c r="I91" i="120"/>
  <c r="H91" i="120"/>
  <c r="G91" i="120"/>
  <c r="F91" i="120"/>
  <c r="U90" i="120"/>
  <c r="T90" i="120"/>
  <c r="S90" i="120"/>
  <c r="R90" i="120"/>
  <c r="Q90" i="120"/>
  <c r="Y90" i="120" s="1"/>
  <c r="P90" i="120"/>
  <c r="X90" i="120" s="1"/>
  <c r="O90" i="120"/>
  <c r="W90" i="120" s="1"/>
  <c r="N90" i="120"/>
  <c r="V90" i="120" s="1"/>
  <c r="M90" i="120"/>
  <c r="L90" i="120"/>
  <c r="K90" i="120"/>
  <c r="J90" i="120"/>
  <c r="I90" i="120"/>
  <c r="H90" i="120"/>
  <c r="G90" i="120"/>
  <c r="F90" i="120"/>
  <c r="U49" i="120"/>
  <c r="AC49" i="120" s="1"/>
  <c r="T49" i="120"/>
  <c r="AB49" i="120" s="1"/>
  <c r="S49" i="120"/>
  <c r="AA49" i="120" s="1"/>
  <c r="R49" i="120"/>
  <c r="Z49" i="120" s="1"/>
  <c r="Q49" i="120"/>
  <c r="P49" i="120"/>
  <c r="O49" i="120"/>
  <c r="N49" i="120"/>
  <c r="M49" i="120"/>
  <c r="L49" i="120"/>
  <c r="K49" i="120"/>
  <c r="J49" i="120"/>
  <c r="I49" i="120"/>
  <c r="H49" i="120"/>
  <c r="G49" i="120"/>
  <c r="F49" i="120"/>
  <c r="U48" i="120"/>
  <c r="T48" i="120"/>
  <c r="S48" i="120"/>
  <c r="R48" i="120"/>
  <c r="Q48" i="120"/>
  <c r="P48" i="120"/>
  <c r="X48" i="120" s="1"/>
  <c r="O48" i="120"/>
  <c r="W48" i="120" s="1"/>
  <c r="N48" i="120"/>
  <c r="M48" i="120"/>
  <c r="L48" i="120"/>
  <c r="K48" i="120"/>
  <c r="J48" i="120"/>
  <c r="I48" i="120"/>
  <c r="H48" i="120"/>
  <c r="G48" i="120"/>
  <c r="F48" i="120"/>
  <c r="U47" i="120"/>
  <c r="AC47" i="120" s="1"/>
  <c r="T47" i="120"/>
  <c r="AB47" i="120" s="1"/>
  <c r="S47" i="120"/>
  <c r="AA47" i="120" s="1"/>
  <c r="R47" i="120"/>
  <c r="Z47" i="120" s="1"/>
  <c r="Q47" i="120"/>
  <c r="Y47" i="120" s="1"/>
  <c r="P47" i="120"/>
  <c r="O47" i="120"/>
  <c r="N47" i="120"/>
  <c r="M47" i="120"/>
  <c r="L47" i="120"/>
  <c r="K47" i="120"/>
  <c r="J47" i="120"/>
  <c r="I47" i="120"/>
  <c r="H47" i="120"/>
  <c r="G47" i="120"/>
  <c r="F47" i="120"/>
  <c r="U46" i="120"/>
  <c r="AC46" i="120" s="1"/>
  <c r="T46" i="120"/>
  <c r="AB46" i="120" s="1"/>
  <c r="S46" i="120"/>
  <c r="AA46" i="120" s="1"/>
  <c r="R46" i="120"/>
  <c r="Q46" i="120"/>
  <c r="P46" i="120"/>
  <c r="O46" i="120"/>
  <c r="N46" i="120"/>
  <c r="M46" i="120"/>
  <c r="L46" i="120"/>
  <c r="K46" i="120"/>
  <c r="J46" i="120"/>
  <c r="I46" i="120"/>
  <c r="Y46" i="120" s="1"/>
  <c r="H46" i="120"/>
  <c r="X46" i="120" s="1"/>
  <c r="G46" i="120"/>
  <c r="W46" i="120" s="1"/>
  <c r="F46" i="120"/>
  <c r="V46" i="120" s="1"/>
  <c r="U45" i="120"/>
  <c r="AC45" i="120" s="1"/>
  <c r="T45" i="120"/>
  <c r="S45" i="120"/>
  <c r="R45" i="120"/>
  <c r="Q45" i="120"/>
  <c r="P45" i="120"/>
  <c r="O45" i="120"/>
  <c r="N45" i="120"/>
  <c r="M45" i="120"/>
  <c r="L45" i="120"/>
  <c r="AB45" i="120" s="1"/>
  <c r="K45" i="120"/>
  <c r="AA45" i="120" s="1"/>
  <c r="J45" i="120"/>
  <c r="Z45" i="120" s="1"/>
  <c r="I45" i="120"/>
  <c r="Y45" i="120" s="1"/>
  <c r="H45" i="120"/>
  <c r="G45" i="120"/>
  <c r="F45" i="120"/>
  <c r="U44" i="120"/>
  <c r="T44" i="120"/>
  <c r="S44" i="120"/>
  <c r="R44" i="120"/>
  <c r="Q44" i="120"/>
  <c r="P44" i="120"/>
  <c r="X44" i="120" s="1"/>
  <c r="O44" i="120"/>
  <c r="W44" i="120" s="1"/>
  <c r="N44" i="120"/>
  <c r="V44" i="120" s="1"/>
  <c r="M44" i="120"/>
  <c r="L44" i="120"/>
  <c r="K44" i="120"/>
  <c r="J44" i="120"/>
  <c r="Z44" i="120" s="1"/>
  <c r="I44" i="120"/>
  <c r="Y44" i="120" s="1"/>
  <c r="H44" i="120"/>
  <c r="G44" i="120"/>
  <c r="F44" i="120"/>
  <c r="P40" i="119"/>
  <c r="O40" i="119"/>
  <c r="N40" i="119"/>
  <c r="M40" i="119"/>
  <c r="L40" i="119"/>
  <c r="J40" i="119"/>
  <c r="I40" i="119"/>
  <c r="H40" i="119"/>
  <c r="G40" i="119"/>
  <c r="F40" i="119"/>
  <c r="R40" i="119" s="1"/>
  <c r="P39" i="119"/>
  <c r="O39" i="119"/>
  <c r="N39" i="119"/>
  <c r="M39" i="119"/>
  <c r="L39" i="119"/>
  <c r="J39" i="119"/>
  <c r="I39" i="119"/>
  <c r="U39" i="119" s="1"/>
  <c r="H39" i="119"/>
  <c r="G39" i="119"/>
  <c r="F39" i="119"/>
  <c r="P38" i="119"/>
  <c r="O38" i="119"/>
  <c r="U38" i="119" s="1"/>
  <c r="N38" i="119"/>
  <c r="T38" i="119" s="1"/>
  <c r="M38" i="119"/>
  <c r="S38" i="119" s="1"/>
  <c r="L38" i="119"/>
  <c r="R38" i="119" s="1"/>
  <c r="J38" i="119"/>
  <c r="I38" i="119"/>
  <c r="H38" i="119"/>
  <c r="G38" i="119"/>
  <c r="F38" i="119"/>
  <c r="J15" i="119"/>
  <c r="I15" i="119"/>
  <c r="H15" i="119"/>
  <c r="G15" i="119"/>
  <c r="F15" i="119"/>
  <c r="D34" i="121"/>
  <c r="D33" i="121"/>
  <c r="D32" i="121"/>
  <c r="D31" i="121"/>
  <c r="D30" i="121"/>
  <c r="D29" i="121"/>
  <c r="D28" i="121"/>
  <c r="D27" i="121"/>
  <c r="D26" i="121"/>
  <c r="D25" i="121"/>
  <c r="D24" i="121"/>
  <c r="D23" i="121"/>
  <c r="D22" i="121"/>
  <c r="D21" i="121"/>
  <c r="D20" i="121"/>
  <c r="D19" i="121"/>
  <c r="D18" i="121"/>
  <c r="D17" i="121"/>
  <c r="D16" i="121"/>
  <c r="D15" i="121"/>
  <c r="D14" i="121"/>
  <c r="D13" i="121"/>
  <c r="D12" i="121"/>
  <c r="D11" i="121"/>
  <c r="D10" i="121"/>
  <c r="D9" i="121"/>
  <c r="D8" i="121"/>
  <c r="D7" i="121"/>
  <c r="D6" i="121"/>
  <c r="D5" i="121"/>
  <c r="D4" i="121"/>
  <c r="D3" i="121"/>
  <c r="A13" i="119"/>
  <c r="A12" i="119"/>
  <c r="A24" i="119" s="1"/>
  <c r="A11" i="119"/>
  <c r="A23" i="119" s="1"/>
  <c r="A10" i="119"/>
  <c r="A22" i="119" s="1"/>
  <c r="U89" i="120"/>
  <c r="T89" i="120"/>
  <c r="S89" i="120"/>
  <c r="R89" i="120"/>
  <c r="Q89" i="120"/>
  <c r="P89" i="120"/>
  <c r="O89" i="120"/>
  <c r="W89" i="120" s="1"/>
  <c r="N89" i="120"/>
  <c r="M89" i="120"/>
  <c r="L89" i="120"/>
  <c r="AB89" i="120" s="1"/>
  <c r="K89" i="120"/>
  <c r="AA89" i="120" s="1"/>
  <c r="J89" i="120"/>
  <c r="Z89" i="120" s="1"/>
  <c r="I89" i="120"/>
  <c r="Y89" i="120" s="1"/>
  <c r="H89" i="120"/>
  <c r="G89" i="120"/>
  <c r="F89" i="120"/>
  <c r="U88" i="120"/>
  <c r="T88" i="120"/>
  <c r="S88" i="120"/>
  <c r="R88" i="120"/>
  <c r="Z88" i="120" s="1"/>
  <c r="Q88" i="120"/>
  <c r="Y88" i="120" s="1"/>
  <c r="P88" i="120"/>
  <c r="X88" i="120" s="1"/>
  <c r="O88" i="120"/>
  <c r="W88" i="120" s="1"/>
  <c r="N88" i="120"/>
  <c r="V88" i="120" s="1"/>
  <c r="M88" i="120"/>
  <c r="AC88" i="120" s="1"/>
  <c r="L88" i="120"/>
  <c r="K88" i="120"/>
  <c r="J88" i="120"/>
  <c r="I88" i="120"/>
  <c r="H88" i="120"/>
  <c r="G88" i="120"/>
  <c r="F88" i="120"/>
  <c r="U87" i="120"/>
  <c r="T87" i="120"/>
  <c r="S87" i="120"/>
  <c r="AA87" i="120" s="1"/>
  <c r="R87" i="120"/>
  <c r="Z87" i="120" s="1"/>
  <c r="Q87" i="120"/>
  <c r="Y87" i="120" s="1"/>
  <c r="P87" i="120"/>
  <c r="X87" i="120" s="1"/>
  <c r="O87" i="120"/>
  <c r="N87" i="120"/>
  <c r="M87" i="120"/>
  <c r="L87" i="120"/>
  <c r="K87" i="120"/>
  <c r="J87" i="120"/>
  <c r="I87" i="120"/>
  <c r="H87" i="120"/>
  <c r="G87" i="120"/>
  <c r="F87" i="120"/>
  <c r="V87" i="120" s="1"/>
  <c r="U86" i="120"/>
  <c r="AC86" i="120" s="1"/>
  <c r="T86" i="120"/>
  <c r="S86" i="120"/>
  <c r="R86" i="120"/>
  <c r="Q86" i="120"/>
  <c r="P86" i="120"/>
  <c r="O86" i="120"/>
  <c r="N86" i="120"/>
  <c r="M86" i="120"/>
  <c r="L86" i="120"/>
  <c r="K86" i="120"/>
  <c r="J86" i="120"/>
  <c r="I86" i="120"/>
  <c r="H86" i="120"/>
  <c r="G86" i="120"/>
  <c r="F86" i="120"/>
  <c r="U85" i="120"/>
  <c r="T85" i="120"/>
  <c r="AB85" i="120" s="1"/>
  <c r="S85" i="120"/>
  <c r="AA85" i="120" s="1"/>
  <c r="R85" i="120"/>
  <c r="Q85" i="120"/>
  <c r="Y85" i="120" s="1"/>
  <c r="P85" i="120"/>
  <c r="O85" i="120"/>
  <c r="N85" i="120"/>
  <c r="M85" i="120"/>
  <c r="L85" i="120"/>
  <c r="K85" i="120"/>
  <c r="J85" i="120"/>
  <c r="I85" i="120"/>
  <c r="H85" i="120"/>
  <c r="G85" i="120"/>
  <c r="F85" i="120"/>
  <c r="C85" i="120"/>
  <c r="C86" i="120" s="1"/>
  <c r="C87" i="120" s="1"/>
  <c r="C88" i="120" s="1"/>
  <c r="C89" i="120" s="1"/>
  <c r="U43" i="120"/>
  <c r="T43" i="120"/>
  <c r="S43" i="120"/>
  <c r="R43" i="120"/>
  <c r="Q43" i="120"/>
  <c r="P43" i="120"/>
  <c r="O43" i="120"/>
  <c r="N43" i="120"/>
  <c r="M43" i="120"/>
  <c r="L43" i="120"/>
  <c r="K43" i="120"/>
  <c r="J43" i="120"/>
  <c r="I43" i="120"/>
  <c r="H43" i="120"/>
  <c r="X43" i="120" s="1"/>
  <c r="G43" i="120"/>
  <c r="F43" i="120"/>
  <c r="V43" i="120" s="1"/>
  <c r="U42" i="120"/>
  <c r="T42" i="120"/>
  <c r="S42" i="120"/>
  <c r="R42" i="120"/>
  <c r="Q42" i="120"/>
  <c r="P42" i="120"/>
  <c r="O42" i="120"/>
  <c r="N42" i="120"/>
  <c r="M42" i="120"/>
  <c r="AC42" i="120" s="1"/>
  <c r="L42" i="120"/>
  <c r="K42" i="120"/>
  <c r="AA42" i="120" s="1"/>
  <c r="J42" i="120"/>
  <c r="Z42" i="120" s="1"/>
  <c r="I42" i="120"/>
  <c r="H42" i="120"/>
  <c r="G42" i="120"/>
  <c r="F42" i="120"/>
  <c r="U41" i="120"/>
  <c r="AC41" i="120" s="1"/>
  <c r="T41" i="120"/>
  <c r="S41" i="120"/>
  <c r="R41" i="120"/>
  <c r="Q41" i="120"/>
  <c r="Y41" i="120" s="1"/>
  <c r="P41" i="120"/>
  <c r="O41" i="120"/>
  <c r="N41" i="120"/>
  <c r="V41" i="120" s="1"/>
  <c r="M41" i="120"/>
  <c r="L41" i="120"/>
  <c r="AB41" i="120" s="1"/>
  <c r="K41" i="120"/>
  <c r="J41" i="120"/>
  <c r="Z41" i="120" s="1"/>
  <c r="I41" i="120"/>
  <c r="H41" i="120"/>
  <c r="G41" i="120"/>
  <c r="F41" i="120"/>
  <c r="U40" i="120"/>
  <c r="T40" i="120"/>
  <c r="S40" i="120"/>
  <c r="R40" i="120"/>
  <c r="Z40" i="120" s="1"/>
  <c r="Q40" i="120"/>
  <c r="P40" i="120"/>
  <c r="O40" i="120"/>
  <c r="N40" i="120"/>
  <c r="M40" i="120"/>
  <c r="L40" i="120"/>
  <c r="K40" i="120"/>
  <c r="J40" i="120"/>
  <c r="I40" i="120"/>
  <c r="H40" i="120"/>
  <c r="G40" i="120"/>
  <c r="F40" i="120"/>
  <c r="U39" i="120"/>
  <c r="AC39" i="120" s="1"/>
  <c r="T39" i="120"/>
  <c r="S39" i="120"/>
  <c r="R39" i="120"/>
  <c r="Q39" i="120"/>
  <c r="Y39" i="120" s="1"/>
  <c r="P39" i="120"/>
  <c r="X39" i="120" s="1"/>
  <c r="O39" i="120"/>
  <c r="N39" i="120"/>
  <c r="M39" i="120"/>
  <c r="L39" i="120"/>
  <c r="K39" i="120"/>
  <c r="J39" i="120"/>
  <c r="I39" i="120"/>
  <c r="H39" i="120"/>
  <c r="G39" i="120"/>
  <c r="W39" i="120" s="1"/>
  <c r="F39" i="120"/>
  <c r="V39" i="120" s="1"/>
  <c r="U38" i="120"/>
  <c r="T38" i="120"/>
  <c r="AB38" i="120" s="1"/>
  <c r="S38" i="120"/>
  <c r="AA38" i="120" s="1"/>
  <c r="R38" i="120"/>
  <c r="Z38" i="120" s="1"/>
  <c r="Q38" i="120"/>
  <c r="P38" i="120"/>
  <c r="O38" i="120"/>
  <c r="N38" i="120"/>
  <c r="M38" i="120"/>
  <c r="L38" i="120"/>
  <c r="K38" i="120"/>
  <c r="J38" i="120"/>
  <c r="I38" i="120"/>
  <c r="H38" i="120"/>
  <c r="G38" i="120"/>
  <c r="F38" i="120"/>
  <c r="C38" i="120"/>
  <c r="C39" i="120" s="1"/>
  <c r="C40" i="120" s="1"/>
  <c r="C41" i="120" s="1"/>
  <c r="C42" i="120" s="1"/>
  <c r="C43" i="120" s="1"/>
  <c r="Q54" i="119"/>
  <c r="P54" i="119"/>
  <c r="O54" i="119"/>
  <c r="N54" i="119"/>
  <c r="M54" i="119"/>
  <c r="L54" i="119"/>
  <c r="K54" i="119"/>
  <c r="J54" i="119"/>
  <c r="I54" i="119"/>
  <c r="H54" i="119"/>
  <c r="G54" i="119"/>
  <c r="F54" i="119"/>
  <c r="P37" i="119"/>
  <c r="V37" i="119" s="1"/>
  <c r="O37" i="119"/>
  <c r="U37" i="119" s="1"/>
  <c r="N37" i="119"/>
  <c r="T37" i="119" s="1"/>
  <c r="M37" i="119"/>
  <c r="L37" i="119"/>
  <c r="J37" i="119"/>
  <c r="I37" i="119"/>
  <c r="H37" i="119"/>
  <c r="G37" i="119"/>
  <c r="F37" i="119"/>
  <c r="P36" i="119"/>
  <c r="O36" i="119"/>
  <c r="N36" i="119"/>
  <c r="T36" i="119" s="1"/>
  <c r="M36" i="119"/>
  <c r="S36" i="119" s="1"/>
  <c r="L36" i="119"/>
  <c r="R36" i="119" s="1"/>
  <c r="J36" i="119"/>
  <c r="V36" i="119" s="1"/>
  <c r="I36" i="119"/>
  <c r="H36" i="119"/>
  <c r="G36" i="119"/>
  <c r="F36" i="119"/>
  <c r="P35" i="119"/>
  <c r="O35" i="119"/>
  <c r="N35" i="119"/>
  <c r="M35" i="119"/>
  <c r="L35" i="119"/>
  <c r="R35" i="119" s="1"/>
  <c r="W35" i="119"/>
  <c r="J35" i="119"/>
  <c r="I35" i="119"/>
  <c r="U35" i="119" s="1"/>
  <c r="H35" i="119"/>
  <c r="T35" i="119" s="1"/>
  <c r="G35" i="119"/>
  <c r="F35" i="119"/>
  <c r="C35" i="119"/>
  <c r="C7" i="119"/>
  <c r="D7" i="119" s="1"/>
  <c r="U84" i="120"/>
  <c r="T84" i="120"/>
  <c r="S84" i="120"/>
  <c r="R84" i="120"/>
  <c r="Z84" i="120" s="1"/>
  <c r="Q84" i="120"/>
  <c r="Y84" i="120" s="1"/>
  <c r="P84" i="120"/>
  <c r="O84" i="120"/>
  <c r="W84" i="120" s="1"/>
  <c r="N84" i="120"/>
  <c r="V84" i="120" s="1"/>
  <c r="M84" i="120"/>
  <c r="AC84" i="120" s="1"/>
  <c r="L84" i="120"/>
  <c r="K84" i="120"/>
  <c r="J84" i="120"/>
  <c r="I84" i="120"/>
  <c r="H84" i="120"/>
  <c r="G84" i="120"/>
  <c r="F84" i="120"/>
  <c r="U83" i="120"/>
  <c r="AC83" i="120" s="1"/>
  <c r="T83" i="120"/>
  <c r="S83" i="120"/>
  <c r="R83" i="120"/>
  <c r="Q83" i="120"/>
  <c r="P83" i="120"/>
  <c r="X83" i="120" s="1"/>
  <c r="O83" i="120"/>
  <c r="W83" i="120" s="1"/>
  <c r="N83" i="120"/>
  <c r="M83" i="120"/>
  <c r="L83" i="120"/>
  <c r="K83" i="120"/>
  <c r="J83" i="120"/>
  <c r="I83" i="120"/>
  <c r="H83" i="120"/>
  <c r="G83" i="120"/>
  <c r="F83" i="120"/>
  <c r="U82" i="120"/>
  <c r="T82" i="120"/>
  <c r="S82" i="120"/>
  <c r="R82" i="120"/>
  <c r="Z82" i="120" s="1"/>
  <c r="Q82" i="120"/>
  <c r="P82" i="120"/>
  <c r="X82" i="120" s="1"/>
  <c r="O82" i="120"/>
  <c r="N82" i="120"/>
  <c r="M82" i="120"/>
  <c r="L82" i="120"/>
  <c r="K82" i="120"/>
  <c r="J82" i="120"/>
  <c r="I82" i="120"/>
  <c r="H82" i="120"/>
  <c r="G82" i="120"/>
  <c r="F82" i="120"/>
  <c r="U81" i="120"/>
  <c r="AC81" i="120" s="1"/>
  <c r="T81" i="120"/>
  <c r="AB81" i="120" s="1"/>
  <c r="S81" i="120"/>
  <c r="R81" i="120"/>
  <c r="Z81" i="120" s="1"/>
  <c r="Q81" i="120"/>
  <c r="P81" i="120"/>
  <c r="O81" i="120"/>
  <c r="N81" i="120"/>
  <c r="M81" i="120"/>
  <c r="L81" i="120"/>
  <c r="K81" i="120"/>
  <c r="J81" i="120"/>
  <c r="I81" i="120"/>
  <c r="H81" i="120"/>
  <c r="X81" i="120" s="1"/>
  <c r="G81" i="120"/>
  <c r="W81" i="120" s="1"/>
  <c r="F81" i="120"/>
  <c r="V81" i="120" s="1"/>
  <c r="U80" i="120"/>
  <c r="AC80" i="120" s="1"/>
  <c r="T80" i="120"/>
  <c r="S80" i="120"/>
  <c r="R80" i="120"/>
  <c r="Q80" i="120"/>
  <c r="P80" i="120"/>
  <c r="X80" i="120" s="1"/>
  <c r="O80" i="120"/>
  <c r="N80" i="120"/>
  <c r="M80" i="120"/>
  <c r="L80" i="120"/>
  <c r="K80" i="120"/>
  <c r="AA80" i="120" s="1"/>
  <c r="J80" i="120"/>
  <c r="Z80" i="120" s="1"/>
  <c r="I80" i="120"/>
  <c r="Y80" i="120" s="1"/>
  <c r="H80" i="120"/>
  <c r="G80" i="120"/>
  <c r="F80" i="120"/>
  <c r="C80" i="120"/>
  <c r="U37" i="120"/>
  <c r="T37" i="120"/>
  <c r="S37" i="120"/>
  <c r="R37" i="120"/>
  <c r="Q37" i="120"/>
  <c r="P37" i="120"/>
  <c r="O37" i="120"/>
  <c r="N37" i="120"/>
  <c r="V37" i="120" s="1"/>
  <c r="M37" i="120"/>
  <c r="AC37" i="120" s="1"/>
  <c r="L37" i="120"/>
  <c r="K37" i="120"/>
  <c r="J37" i="120"/>
  <c r="Z37" i="120" s="1"/>
  <c r="I37" i="120"/>
  <c r="H37" i="120"/>
  <c r="G37" i="120"/>
  <c r="F37" i="120"/>
  <c r="U36" i="120"/>
  <c r="T36" i="120"/>
  <c r="S36" i="120"/>
  <c r="R36" i="120"/>
  <c r="Z36" i="120" s="1"/>
  <c r="Q36" i="120"/>
  <c r="P36" i="120"/>
  <c r="O36" i="120"/>
  <c r="N36" i="120"/>
  <c r="M36" i="120"/>
  <c r="L36" i="120"/>
  <c r="K36" i="120"/>
  <c r="J36" i="120"/>
  <c r="I36" i="120"/>
  <c r="H36" i="120"/>
  <c r="G36" i="120"/>
  <c r="F36" i="120"/>
  <c r="U35" i="120"/>
  <c r="T35" i="120"/>
  <c r="S35" i="120"/>
  <c r="AA35" i="120" s="1"/>
  <c r="R35" i="120"/>
  <c r="Q35" i="120"/>
  <c r="Y35" i="120" s="1"/>
  <c r="P35" i="120"/>
  <c r="X35" i="120" s="1"/>
  <c r="O35" i="120"/>
  <c r="N35" i="120"/>
  <c r="V35" i="120" s="1"/>
  <c r="M35" i="120"/>
  <c r="AC35" i="120" s="1"/>
  <c r="L35" i="120"/>
  <c r="K35" i="120"/>
  <c r="J35" i="120"/>
  <c r="I35" i="120"/>
  <c r="H35" i="120"/>
  <c r="G35" i="120"/>
  <c r="F35" i="120"/>
  <c r="U34" i="120"/>
  <c r="T34" i="120"/>
  <c r="AB34" i="120" s="1"/>
  <c r="S34" i="120"/>
  <c r="R34" i="120"/>
  <c r="Z34" i="120" s="1"/>
  <c r="Q34" i="120"/>
  <c r="Y34" i="120" s="1"/>
  <c r="P34" i="120"/>
  <c r="X34" i="120" s="1"/>
  <c r="O34" i="120"/>
  <c r="W34" i="120" s="1"/>
  <c r="N34" i="120"/>
  <c r="M34" i="120"/>
  <c r="L34" i="120"/>
  <c r="K34" i="120"/>
  <c r="J34" i="120"/>
  <c r="I34" i="120"/>
  <c r="H34" i="120"/>
  <c r="G34" i="120"/>
  <c r="F34" i="120"/>
  <c r="U33" i="120"/>
  <c r="AC33" i="120" s="1"/>
  <c r="T33" i="120"/>
  <c r="AB33" i="120" s="1"/>
  <c r="S33" i="120"/>
  <c r="AA33" i="120" s="1"/>
  <c r="R33" i="120"/>
  <c r="Q33" i="120"/>
  <c r="Y33" i="120" s="1"/>
  <c r="P33" i="120"/>
  <c r="O33" i="120"/>
  <c r="N33" i="120"/>
  <c r="M33" i="120"/>
  <c r="L33" i="120"/>
  <c r="K33" i="120"/>
  <c r="J33" i="120"/>
  <c r="I33" i="120"/>
  <c r="H33" i="120"/>
  <c r="X33" i="120" s="1"/>
  <c r="G33" i="120"/>
  <c r="W33" i="120" s="1"/>
  <c r="F33" i="120"/>
  <c r="V33" i="120" s="1"/>
  <c r="U32" i="120"/>
  <c r="T32" i="120"/>
  <c r="S32" i="120"/>
  <c r="R32" i="120"/>
  <c r="Q32" i="120"/>
  <c r="P32" i="120"/>
  <c r="O32" i="120"/>
  <c r="N32" i="120"/>
  <c r="M32" i="120"/>
  <c r="L32" i="120"/>
  <c r="K32" i="120"/>
  <c r="J32" i="120"/>
  <c r="Z32" i="120" s="1"/>
  <c r="I32" i="120"/>
  <c r="Y32" i="120" s="1"/>
  <c r="H32" i="120"/>
  <c r="G32" i="120"/>
  <c r="F32" i="120"/>
  <c r="V32" i="120" s="1"/>
  <c r="C32" i="120"/>
  <c r="C33" i="120" s="1"/>
  <c r="C34" i="120" s="1"/>
  <c r="C35" i="120" s="1"/>
  <c r="C36" i="120" s="1"/>
  <c r="C37" i="120" s="1"/>
  <c r="Q53" i="119"/>
  <c r="P53" i="119"/>
  <c r="O53" i="119"/>
  <c r="N53" i="119"/>
  <c r="M53" i="119"/>
  <c r="L53" i="119"/>
  <c r="K53" i="119"/>
  <c r="J53" i="119"/>
  <c r="I53" i="119"/>
  <c r="H53" i="119"/>
  <c r="G53" i="119"/>
  <c r="F53" i="119"/>
  <c r="P34" i="119"/>
  <c r="O34" i="119"/>
  <c r="N34" i="119"/>
  <c r="M34" i="119"/>
  <c r="L34" i="119"/>
  <c r="J34" i="119"/>
  <c r="I34" i="119"/>
  <c r="H34" i="119"/>
  <c r="G34" i="119"/>
  <c r="F34" i="119"/>
  <c r="P33" i="119"/>
  <c r="O33" i="119"/>
  <c r="N33" i="119"/>
  <c r="M33" i="119"/>
  <c r="L33" i="119"/>
  <c r="R33" i="119" s="1"/>
  <c r="J33" i="119"/>
  <c r="V33" i="119" s="1"/>
  <c r="I33" i="119"/>
  <c r="H33" i="119"/>
  <c r="G33" i="119"/>
  <c r="F33" i="119"/>
  <c r="P32" i="119"/>
  <c r="O32" i="119"/>
  <c r="N32" i="119"/>
  <c r="M32" i="119"/>
  <c r="L32" i="119"/>
  <c r="R32" i="119" s="1"/>
  <c r="W32" i="119"/>
  <c r="J32" i="119"/>
  <c r="V32" i="119" s="1"/>
  <c r="I32" i="119"/>
  <c r="U32" i="119" s="1"/>
  <c r="H32" i="119"/>
  <c r="T32" i="119" s="1"/>
  <c r="G32" i="119"/>
  <c r="F32" i="119"/>
  <c r="C32" i="119"/>
  <c r="C6" i="119"/>
  <c r="D6" i="119" s="1"/>
  <c r="U79" i="120"/>
  <c r="T79" i="120"/>
  <c r="S79" i="120"/>
  <c r="R79" i="120"/>
  <c r="Q79" i="120"/>
  <c r="Y79" i="120" s="1"/>
  <c r="P79" i="120"/>
  <c r="O79" i="120"/>
  <c r="N79" i="120"/>
  <c r="M79" i="120"/>
  <c r="AC79" i="120" s="1"/>
  <c r="L79" i="120"/>
  <c r="AB79" i="120" s="1"/>
  <c r="K79" i="120"/>
  <c r="J79" i="120"/>
  <c r="I79" i="120"/>
  <c r="H79" i="120"/>
  <c r="G79" i="120"/>
  <c r="F79" i="120"/>
  <c r="U78" i="120"/>
  <c r="T78" i="120"/>
  <c r="S78" i="120"/>
  <c r="AA78" i="120" s="1"/>
  <c r="R78" i="120"/>
  <c r="Q78" i="120"/>
  <c r="P78" i="120"/>
  <c r="O78" i="120"/>
  <c r="N78" i="120"/>
  <c r="M78" i="120"/>
  <c r="AC78" i="120" s="1"/>
  <c r="L78" i="120"/>
  <c r="K78" i="120"/>
  <c r="J78" i="120"/>
  <c r="I78" i="120"/>
  <c r="H78" i="120"/>
  <c r="G78" i="120"/>
  <c r="F78" i="120"/>
  <c r="U77" i="120"/>
  <c r="AC77" i="120" s="1"/>
  <c r="T77" i="120"/>
  <c r="S77" i="120"/>
  <c r="R77" i="120"/>
  <c r="Q77" i="120"/>
  <c r="P77" i="120"/>
  <c r="X77" i="120" s="1"/>
  <c r="O77" i="120"/>
  <c r="W77" i="120" s="1"/>
  <c r="N77" i="120"/>
  <c r="M77" i="120"/>
  <c r="L77" i="120"/>
  <c r="K77" i="120"/>
  <c r="J77" i="120"/>
  <c r="I77" i="120"/>
  <c r="H77" i="120"/>
  <c r="G77" i="120"/>
  <c r="F77" i="120"/>
  <c r="U76" i="120"/>
  <c r="T76" i="120"/>
  <c r="AB76" i="120" s="1"/>
  <c r="S76" i="120"/>
  <c r="AA76" i="120" s="1"/>
  <c r="R76" i="120"/>
  <c r="Z76" i="120" s="1"/>
  <c r="Q76" i="120"/>
  <c r="Y76" i="120" s="1"/>
  <c r="P76" i="120"/>
  <c r="O76" i="120"/>
  <c r="N76" i="120"/>
  <c r="M76" i="120"/>
  <c r="L76" i="120"/>
  <c r="K76" i="120"/>
  <c r="J76" i="120"/>
  <c r="I76" i="120"/>
  <c r="H76" i="120"/>
  <c r="G76" i="120"/>
  <c r="F76" i="120"/>
  <c r="U75" i="120"/>
  <c r="AC75" i="120" s="1"/>
  <c r="T75" i="120"/>
  <c r="S75" i="120"/>
  <c r="AA75" i="120" s="1"/>
  <c r="R75" i="120"/>
  <c r="Q75" i="120"/>
  <c r="P75" i="120"/>
  <c r="O75" i="120"/>
  <c r="N75" i="120"/>
  <c r="M75" i="120"/>
  <c r="L75" i="120"/>
  <c r="K75" i="120"/>
  <c r="J75" i="120"/>
  <c r="I75" i="120"/>
  <c r="H75" i="120"/>
  <c r="G75" i="120"/>
  <c r="W75" i="120" s="1"/>
  <c r="F75" i="120"/>
  <c r="C75" i="120"/>
  <c r="C76" i="120" s="1"/>
  <c r="C77" i="120" s="1"/>
  <c r="C78" i="120" s="1"/>
  <c r="C79" i="120" s="1"/>
  <c r="U31" i="120"/>
  <c r="T31" i="120"/>
  <c r="S31" i="120"/>
  <c r="R31" i="120"/>
  <c r="Q31" i="120"/>
  <c r="P31" i="120"/>
  <c r="O31" i="120"/>
  <c r="N31" i="120"/>
  <c r="V31" i="120" s="1"/>
  <c r="M31" i="120"/>
  <c r="L31" i="120"/>
  <c r="AB31" i="120" s="1"/>
  <c r="K31" i="120"/>
  <c r="AA31" i="120" s="1"/>
  <c r="J31" i="120"/>
  <c r="Z31" i="120" s="1"/>
  <c r="I31" i="120"/>
  <c r="H31" i="120"/>
  <c r="G31" i="120"/>
  <c r="F31" i="120"/>
  <c r="U30" i="120"/>
  <c r="T30" i="120"/>
  <c r="S30" i="120"/>
  <c r="R30" i="120"/>
  <c r="Q30" i="120"/>
  <c r="P30" i="120"/>
  <c r="O30" i="120"/>
  <c r="N30" i="120"/>
  <c r="M30" i="120"/>
  <c r="L30" i="120"/>
  <c r="K30" i="120"/>
  <c r="J30" i="120"/>
  <c r="I30" i="120"/>
  <c r="H30" i="120"/>
  <c r="G30" i="120"/>
  <c r="F30" i="120"/>
  <c r="U29" i="120"/>
  <c r="T29" i="120"/>
  <c r="S29" i="120"/>
  <c r="R29" i="120"/>
  <c r="Q29" i="120"/>
  <c r="P29" i="120"/>
  <c r="O29" i="120"/>
  <c r="N29" i="120"/>
  <c r="M29" i="120"/>
  <c r="AC29" i="120" s="1"/>
  <c r="L29" i="120"/>
  <c r="K29" i="120"/>
  <c r="J29" i="120"/>
  <c r="I29" i="120"/>
  <c r="H29" i="120"/>
  <c r="G29" i="120"/>
  <c r="F29" i="120"/>
  <c r="U28" i="120"/>
  <c r="T28" i="120"/>
  <c r="S28" i="120"/>
  <c r="R28" i="120"/>
  <c r="Q28" i="120"/>
  <c r="Y28" i="120" s="1"/>
  <c r="P28" i="120"/>
  <c r="X28" i="120" s="1"/>
  <c r="O28" i="120"/>
  <c r="W28" i="120" s="1"/>
  <c r="N28" i="120"/>
  <c r="V28" i="120" s="1"/>
  <c r="M28" i="120"/>
  <c r="L28" i="120"/>
  <c r="K28" i="120"/>
  <c r="J28" i="120"/>
  <c r="I28" i="120"/>
  <c r="H28" i="120"/>
  <c r="G28" i="120"/>
  <c r="F28" i="120"/>
  <c r="U27" i="120"/>
  <c r="T27" i="120"/>
  <c r="S27" i="120"/>
  <c r="AA27" i="120" s="1"/>
  <c r="R27" i="120"/>
  <c r="Z27" i="120" s="1"/>
  <c r="Q27" i="120"/>
  <c r="Y27" i="120" s="1"/>
  <c r="P27" i="120"/>
  <c r="X27" i="120" s="1"/>
  <c r="O27" i="120"/>
  <c r="N27" i="120"/>
  <c r="M27" i="120"/>
  <c r="L27" i="120"/>
  <c r="K27" i="120"/>
  <c r="J27" i="120"/>
  <c r="I27" i="120"/>
  <c r="H27" i="120"/>
  <c r="G27" i="120"/>
  <c r="F27" i="120"/>
  <c r="U26" i="120"/>
  <c r="AC26" i="120" s="1"/>
  <c r="T26" i="120"/>
  <c r="AB26" i="120" s="1"/>
  <c r="S26" i="120"/>
  <c r="AA26" i="120" s="1"/>
  <c r="R26" i="120"/>
  <c r="Z26" i="120" s="1"/>
  <c r="Q26" i="120"/>
  <c r="P26" i="120"/>
  <c r="O26" i="120"/>
  <c r="N26" i="120"/>
  <c r="M26" i="120"/>
  <c r="L26" i="120"/>
  <c r="K26" i="120"/>
  <c r="J26" i="120"/>
  <c r="I26" i="120"/>
  <c r="H26" i="120"/>
  <c r="X26" i="120" s="1"/>
  <c r="G26" i="120"/>
  <c r="W26" i="120" s="1"/>
  <c r="F26" i="120"/>
  <c r="V26" i="120" s="1"/>
  <c r="C26" i="120"/>
  <c r="C27" i="120" s="1"/>
  <c r="C28" i="120" s="1"/>
  <c r="C29" i="120" s="1"/>
  <c r="C30" i="120" s="1"/>
  <c r="C31" i="120" s="1"/>
  <c r="Q52" i="119"/>
  <c r="P52" i="119"/>
  <c r="O52" i="119"/>
  <c r="N52" i="119"/>
  <c r="M52" i="119"/>
  <c r="L52" i="119"/>
  <c r="K52" i="119"/>
  <c r="J52" i="119"/>
  <c r="I52" i="119"/>
  <c r="H52" i="119"/>
  <c r="G52" i="119"/>
  <c r="F52" i="119"/>
  <c r="P31" i="119"/>
  <c r="O31" i="119"/>
  <c r="U31" i="119" s="1"/>
  <c r="N31" i="119"/>
  <c r="M31" i="119"/>
  <c r="L31" i="119"/>
  <c r="J31" i="119"/>
  <c r="I31" i="119"/>
  <c r="H31" i="119"/>
  <c r="G31" i="119"/>
  <c r="F31" i="119"/>
  <c r="R31" i="119" s="1"/>
  <c r="P30" i="119"/>
  <c r="O30" i="119"/>
  <c r="N30" i="119"/>
  <c r="M30" i="119"/>
  <c r="S30" i="119" s="1"/>
  <c r="L30" i="119"/>
  <c r="R30" i="119" s="1"/>
  <c r="J30" i="119"/>
  <c r="V30" i="119" s="1"/>
  <c r="I30" i="119"/>
  <c r="U30" i="119" s="1"/>
  <c r="H30" i="119"/>
  <c r="G30" i="119"/>
  <c r="F30" i="119"/>
  <c r="P29" i="119"/>
  <c r="O29" i="119"/>
  <c r="N29" i="119"/>
  <c r="M29" i="119"/>
  <c r="L29" i="119"/>
  <c r="J29" i="119"/>
  <c r="I29" i="119"/>
  <c r="H29" i="119"/>
  <c r="T29" i="119" s="1"/>
  <c r="G29" i="119"/>
  <c r="S29" i="119" s="1"/>
  <c r="F29" i="119"/>
  <c r="C29" i="119"/>
  <c r="C52" i="119" s="1"/>
  <c r="C5" i="119"/>
  <c r="D5" i="119" s="1"/>
  <c r="U74" i="120"/>
  <c r="T74" i="120"/>
  <c r="S74" i="120"/>
  <c r="R74" i="120"/>
  <c r="Q74" i="120"/>
  <c r="P74" i="120"/>
  <c r="X74" i="120" s="1"/>
  <c r="O74" i="120"/>
  <c r="W74" i="120" s="1"/>
  <c r="N74" i="120"/>
  <c r="V74" i="120" s="1"/>
  <c r="M74" i="120"/>
  <c r="L74" i="120"/>
  <c r="AB74" i="120" s="1"/>
  <c r="K74" i="120"/>
  <c r="AA74" i="120" s="1"/>
  <c r="J74" i="120"/>
  <c r="I74" i="120"/>
  <c r="H74" i="120"/>
  <c r="G74" i="120"/>
  <c r="F74" i="120"/>
  <c r="U73" i="120"/>
  <c r="T73" i="120"/>
  <c r="S73" i="120"/>
  <c r="R73" i="120"/>
  <c r="Z73" i="120" s="1"/>
  <c r="Q73" i="120"/>
  <c r="Y73" i="120" s="1"/>
  <c r="P73" i="120"/>
  <c r="X73" i="120" s="1"/>
  <c r="O73" i="120"/>
  <c r="N73" i="120"/>
  <c r="M73" i="120"/>
  <c r="AC73" i="120" s="1"/>
  <c r="L73" i="120"/>
  <c r="K73" i="120"/>
  <c r="J73" i="120"/>
  <c r="I73" i="120"/>
  <c r="H73" i="120"/>
  <c r="G73" i="120"/>
  <c r="F73" i="120"/>
  <c r="U72" i="120"/>
  <c r="T72" i="120"/>
  <c r="AB72" i="120" s="1"/>
  <c r="S72" i="120"/>
  <c r="R72" i="120"/>
  <c r="Z72" i="120" s="1"/>
  <c r="Q72" i="120"/>
  <c r="Y72" i="120" s="1"/>
  <c r="P72" i="120"/>
  <c r="X72" i="120" s="1"/>
  <c r="O72" i="120"/>
  <c r="N72" i="120"/>
  <c r="M72" i="120"/>
  <c r="L72" i="120"/>
  <c r="K72" i="120"/>
  <c r="J72" i="120"/>
  <c r="I72" i="120"/>
  <c r="H72" i="120"/>
  <c r="G72" i="120"/>
  <c r="F72" i="120"/>
  <c r="V72" i="120" s="1"/>
  <c r="U71" i="120"/>
  <c r="T71" i="120"/>
  <c r="S71" i="120"/>
  <c r="R71" i="120"/>
  <c r="Q71" i="120"/>
  <c r="P71" i="120"/>
  <c r="O71" i="120"/>
  <c r="N71" i="120"/>
  <c r="M71" i="120"/>
  <c r="L71" i="120"/>
  <c r="K71" i="120"/>
  <c r="J71" i="120"/>
  <c r="I71" i="120"/>
  <c r="H71" i="120"/>
  <c r="G71" i="120"/>
  <c r="F71" i="120"/>
  <c r="U70" i="120"/>
  <c r="T70" i="120"/>
  <c r="AB70" i="120" s="1"/>
  <c r="S70" i="120"/>
  <c r="AA70" i="120" s="1"/>
  <c r="R70" i="120"/>
  <c r="Q70" i="120"/>
  <c r="P70" i="120"/>
  <c r="O70" i="120"/>
  <c r="N70" i="120"/>
  <c r="M70" i="120"/>
  <c r="L70" i="120"/>
  <c r="K70" i="120"/>
  <c r="J70" i="120"/>
  <c r="I70" i="120"/>
  <c r="Y70" i="120" s="1"/>
  <c r="H70" i="120"/>
  <c r="X70" i="120" s="1"/>
  <c r="G70" i="120"/>
  <c r="F70" i="120"/>
  <c r="C70" i="120"/>
  <c r="C71" i="120" s="1"/>
  <c r="C72" i="120" s="1"/>
  <c r="C73" i="120" s="1"/>
  <c r="C74" i="120" s="1"/>
  <c r="U25" i="120"/>
  <c r="T25" i="120"/>
  <c r="S25" i="120"/>
  <c r="R25" i="120"/>
  <c r="Q25" i="120"/>
  <c r="P25" i="120"/>
  <c r="O25" i="120"/>
  <c r="N25" i="120"/>
  <c r="M25" i="120"/>
  <c r="L25" i="120"/>
  <c r="K25" i="120"/>
  <c r="J25" i="120"/>
  <c r="I25" i="120"/>
  <c r="H25" i="120"/>
  <c r="X25" i="120" s="1"/>
  <c r="G25" i="120"/>
  <c r="F25" i="120"/>
  <c r="V25" i="120" s="1"/>
  <c r="U24" i="120"/>
  <c r="T24" i="120"/>
  <c r="S24" i="120"/>
  <c r="R24" i="120"/>
  <c r="Q24" i="120"/>
  <c r="Y24" i="120" s="1"/>
  <c r="P24" i="120"/>
  <c r="O24" i="120"/>
  <c r="W24" i="120" s="1"/>
  <c r="N24" i="120"/>
  <c r="V24" i="120" s="1"/>
  <c r="M24" i="120"/>
  <c r="AC24" i="120" s="1"/>
  <c r="L24" i="120"/>
  <c r="AB24" i="120" s="1"/>
  <c r="K24" i="120"/>
  <c r="AA24" i="120" s="1"/>
  <c r="J24" i="120"/>
  <c r="Z24" i="120" s="1"/>
  <c r="I24" i="120"/>
  <c r="H24" i="120"/>
  <c r="G24" i="120"/>
  <c r="F24" i="120"/>
  <c r="U23" i="120"/>
  <c r="T23" i="120"/>
  <c r="AB23" i="120" s="1"/>
  <c r="S23" i="120"/>
  <c r="AA23" i="120" s="1"/>
  <c r="R23" i="120"/>
  <c r="Q23" i="120"/>
  <c r="Y23" i="120" s="1"/>
  <c r="P23" i="120"/>
  <c r="X23" i="120" s="1"/>
  <c r="O23" i="120"/>
  <c r="W23" i="120" s="1"/>
  <c r="N23" i="120"/>
  <c r="V23" i="120" s="1"/>
  <c r="M23" i="120"/>
  <c r="AC23" i="120" s="1"/>
  <c r="L23" i="120"/>
  <c r="K23" i="120"/>
  <c r="J23" i="120"/>
  <c r="I23" i="120"/>
  <c r="H23" i="120"/>
  <c r="G23" i="120"/>
  <c r="F23" i="120"/>
  <c r="U22" i="120"/>
  <c r="AC22" i="120" s="1"/>
  <c r="T22" i="120"/>
  <c r="S22" i="120"/>
  <c r="AA22" i="120" s="1"/>
  <c r="R22" i="120"/>
  <c r="Z22" i="120" s="1"/>
  <c r="Q22" i="120"/>
  <c r="P22" i="120"/>
  <c r="O22" i="120"/>
  <c r="N22" i="120"/>
  <c r="M22" i="120"/>
  <c r="L22" i="120"/>
  <c r="K22" i="120"/>
  <c r="J22" i="120"/>
  <c r="I22" i="120"/>
  <c r="H22" i="120"/>
  <c r="G22" i="120"/>
  <c r="F22" i="120"/>
  <c r="U21" i="120"/>
  <c r="T21" i="120"/>
  <c r="S21" i="120"/>
  <c r="R21" i="120"/>
  <c r="Q21" i="120"/>
  <c r="P21" i="120"/>
  <c r="X21" i="120" s="1"/>
  <c r="O21" i="120"/>
  <c r="N21" i="120"/>
  <c r="M21" i="120"/>
  <c r="L21" i="120"/>
  <c r="K21" i="120"/>
  <c r="J21" i="120"/>
  <c r="I21" i="120"/>
  <c r="H21" i="120"/>
  <c r="G21" i="120"/>
  <c r="F21" i="120"/>
  <c r="U20" i="120"/>
  <c r="T20" i="120"/>
  <c r="AB20" i="120" s="1"/>
  <c r="S20" i="120"/>
  <c r="AA20" i="120" s="1"/>
  <c r="R20" i="120"/>
  <c r="Z20" i="120" s="1"/>
  <c r="Q20" i="120"/>
  <c r="P20" i="120"/>
  <c r="O20" i="120"/>
  <c r="N20" i="120"/>
  <c r="M20" i="120"/>
  <c r="L20" i="120"/>
  <c r="K20" i="120"/>
  <c r="J20" i="120"/>
  <c r="I20" i="120"/>
  <c r="Y20" i="120" s="1"/>
  <c r="H20" i="120"/>
  <c r="G20" i="120"/>
  <c r="F20" i="120"/>
  <c r="C20" i="120"/>
  <c r="C21" i="120" s="1"/>
  <c r="C22" i="120" s="1"/>
  <c r="C23" i="120" s="1"/>
  <c r="C24" i="120" s="1"/>
  <c r="C25" i="120" s="1"/>
  <c r="Q51" i="119"/>
  <c r="P51" i="119"/>
  <c r="P55" i="119" s="1"/>
  <c r="O51" i="119"/>
  <c r="N51" i="119"/>
  <c r="M51" i="119"/>
  <c r="L51" i="119"/>
  <c r="K51" i="119"/>
  <c r="J51" i="119"/>
  <c r="I51" i="119"/>
  <c r="H51" i="119"/>
  <c r="G51" i="119"/>
  <c r="F51" i="119"/>
  <c r="P28" i="119"/>
  <c r="V28" i="119" s="1"/>
  <c r="O28" i="119"/>
  <c r="N28" i="119"/>
  <c r="T28" i="119" s="1"/>
  <c r="M28" i="119"/>
  <c r="L28" i="119"/>
  <c r="J28" i="119"/>
  <c r="I28" i="119"/>
  <c r="H28" i="119"/>
  <c r="G28" i="119"/>
  <c r="S28" i="119" s="1"/>
  <c r="F28" i="119"/>
  <c r="R28" i="119" s="1"/>
  <c r="P27" i="119"/>
  <c r="O27" i="119"/>
  <c r="N27" i="119"/>
  <c r="T27" i="119" s="1"/>
  <c r="M27" i="119"/>
  <c r="S27" i="119" s="1"/>
  <c r="L27" i="119"/>
  <c r="R27" i="119" s="1"/>
  <c r="J27" i="119"/>
  <c r="I27" i="119"/>
  <c r="H27" i="119"/>
  <c r="G27" i="119"/>
  <c r="F27" i="119"/>
  <c r="P26" i="119"/>
  <c r="O26" i="119"/>
  <c r="U26" i="119" s="1"/>
  <c r="N26" i="119"/>
  <c r="M26" i="119"/>
  <c r="L26" i="119"/>
  <c r="R26" i="119" s="1"/>
  <c r="J26" i="119"/>
  <c r="I26" i="119"/>
  <c r="H26" i="119"/>
  <c r="G26" i="119"/>
  <c r="F26" i="119"/>
  <c r="C26" i="119"/>
  <c r="C4" i="119"/>
  <c r="D4" i="119" s="1"/>
  <c r="U69" i="120"/>
  <c r="T69" i="120"/>
  <c r="AB69" i="120" s="1"/>
  <c r="S69" i="120"/>
  <c r="AA69" i="120" s="1"/>
  <c r="R69" i="120"/>
  <c r="Q69" i="120"/>
  <c r="Y69" i="120" s="1"/>
  <c r="P69" i="120"/>
  <c r="O69" i="120"/>
  <c r="N69" i="120"/>
  <c r="M69" i="120"/>
  <c r="L69" i="120"/>
  <c r="K69" i="120"/>
  <c r="J69" i="120"/>
  <c r="I69" i="120"/>
  <c r="H69" i="120"/>
  <c r="G69" i="120"/>
  <c r="F69" i="120"/>
  <c r="U68" i="120"/>
  <c r="AC68" i="120" s="1"/>
  <c r="T68" i="120"/>
  <c r="S68" i="120"/>
  <c r="R68" i="120"/>
  <c r="Q68" i="120"/>
  <c r="P68" i="120"/>
  <c r="O68" i="120"/>
  <c r="W68" i="120" s="1"/>
  <c r="N68" i="120"/>
  <c r="M68" i="120"/>
  <c r="L68" i="120"/>
  <c r="AB68" i="120" s="1"/>
  <c r="K68" i="120"/>
  <c r="J68" i="120"/>
  <c r="I68" i="120"/>
  <c r="H68" i="120"/>
  <c r="G68" i="120"/>
  <c r="F68" i="120"/>
  <c r="U67" i="120"/>
  <c r="T67" i="120"/>
  <c r="S67" i="120"/>
  <c r="R67" i="120"/>
  <c r="Q67" i="120"/>
  <c r="Y67" i="120" s="1"/>
  <c r="P67" i="120"/>
  <c r="O67" i="120"/>
  <c r="N67" i="120"/>
  <c r="M67" i="120"/>
  <c r="L67" i="120"/>
  <c r="K67" i="120"/>
  <c r="AA67" i="120" s="1"/>
  <c r="J67" i="120"/>
  <c r="I67" i="120"/>
  <c r="H67" i="120"/>
  <c r="G67" i="120"/>
  <c r="F67" i="120"/>
  <c r="U66" i="120"/>
  <c r="T66" i="120"/>
  <c r="S66" i="120"/>
  <c r="R66" i="120"/>
  <c r="Q66" i="120"/>
  <c r="P66" i="120"/>
  <c r="O66" i="120"/>
  <c r="N66" i="120"/>
  <c r="M66" i="120"/>
  <c r="AC66" i="120" s="1"/>
  <c r="L66" i="120"/>
  <c r="K66" i="120"/>
  <c r="J66" i="120"/>
  <c r="I66" i="120"/>
  <c r="H66" i="120"/>
  <c r="G66" i="120"/>
  <c r="F66" i="120"/>
  <c r="U65" i="120"/>
  <c r="T65" i="120"/>
  <c r="S65" i="120"/>
  <c r="R65" i="120"/>
  <c r="Q65" i="120"/>
  <c r="P65" i="120"/>
  <c r="O65" i="120"/>
  <c r="N65" i="120"/>
  <c r="M65" i="120"/>
  <c r="L65" i="120"/>
  <c r="K65" i="120"/>
  <c r="AA65" i="120" s="1"/>
  <c r="J65" i="120"/>
  <c r="I65" i="120"/>
  <c r="H65" i="120"/>
  <c r="G65" i="120"/>
  <c r="W65" i="120" s="1"/>
  <c r="F65" i="120"/>
  <c r="C65" i="120"/>
  <c r="C14" i="120"/>
  <c r="C15" i="120" s="1"/>
  <c r="C16" i="120" s="1"/>
  <c r="C17" i="120" s="1"/>
  <c r="C18" i="120" s="1"/>
  <c r="C19" i="120" s="1"/>
  <c r="U19" i="120"/>
  <c r="AC19" i="120" s="1"/>
  <c r="T19" i="120"/>
  <c r="AB19" i="120" s="1"/>
  <c r="S19" i="120"/>
  <c r="R19" i="120"/>
  <c r="Z19" i="120" s="1"/>
  <c r="Q19" i="120"/>
  <c r="P19" i="120"/>
  <c r="O19" i="120"/>
  <c r="N19" i="120"/>
  <c r="M19" i="120"/>
  <c r="L19" i="120"/>
  <c r="K19" i="120"/>
  <c r="J19" i="120"/>
  <c r="I19" i="120"/>
  <c r="H19" i="120"/>
  <c r="G19" i="120"/>
  <c r="F19" i="120"/>
  <c r="V19" i="120" s="1"/>
  <c r="U18" i="120"/>
  <c r="T18" i="120"/>
  <c r="AB18" i="120" s="1"/>
  <c r="S18" i="120"/>
  <c r="AA18" i="120" s="1"/>
  <c r="R18" i="120"/>
  <c r="Q18" i="120"/>
  <c r="P18" i="120"/>
  <c r="O18" i="120"/>
  <c r="N18" i="120"/>
  <c r="M18" i="120"/>
  <c r="L18" i="120"/>
  <c r="K18" i="120"/>
  <c r="J18" i="120"/>
  <c r="Z18" i="120" s="1"/>
  <c r="I18" i="120"/>
  <c r="Y18" i="120" s="1"/>
  <c r="H18" i="120"/>
  <c r="G18" i="120"/>
  <c r="F18" i="120"/>
  <c r="V18" i="120" s="1"/>
  <c r="U17" i="120"/>
  <c r="T17" i="120"/>
  <c r="S17" i="120"/>
  <c r="R17" i="120"/>
  <c r="Q17" i="120"/>
  <c r="P17" i="120"/>
  <c r="O17" i="120"/>
  <c r="N17" i="120"/>
  <c r="M17" i="120"/>
  <c r="L17" i="120"/>
  <c r="AB17" i="120" s="1"/>
  <c r="K17" i="120"/>
  <c r="AA17" i="120" s="1"/>
  <c r="J17" i="120"/>
  <c r="Z17" i="120" s="1"/>
  <c r="I17" i="120"/>
  <c r="Y17" i="120" s="1"/>
  <c r="H17" i="120"/>
  <c r="G17" i="120"/>
  <c r="F17" i="120"/>
  <c r="U16" i="120"/>
  <c r="T16" i="120"/>
  <c r="S16" i="120"/>
  <c r="R16" i="120"/>
  <c r="Q16" i="120"/>
  <c r="Y16" i="120" s="1"/>
  <c r="P16" i="120"/>
  <c r="O16" i="120"/>
  <c r="N16" i="120"/>
  <c r="M16" i="120"/>
  <c r="L16" i="120"/>
  <c r="K16" i="120"/>
  <c r="J16" i="120"/>
  <c r="I16" i="120"/>
  <c r="H16" i="120"/>
  <c r="G16" i="120"/>
  <c r="F16" i="120"/>
  <c r="U15" i="120"/>
  <c r="T15" i="120"/>
  <c r="S15" i="120"/>
  <c r="AA15" i="120" s="1"/>
  <c r="R15" i="120"/>
  <c r="Q15" i="120"/>
  <c r="P15" i="120"/>
  <c r="O15" i="120"/>
  <c r="N15" i="120"/>
  <c r="M15" i="120"/>
  <c r="L15" i="120"/>
  <c r="K15" i="120"/>
  <c r="J15" i="120"/>
  <c r="Z15" i="120" s="1"/>
  <c r="I15" i="120"/>
  <c r="Y15" i="120" s="1"/>
  <c r="H15" i="120"/>
  <c r="G15" i="120"/>
  <c r="F15" i="120"/>
  <c r="U14" i="120"/>
  <c r="T14" i="120"/>
  <c r="S14" i="120"/>
  <c r="R14" i="120"/>
  <c r="Q14" i="120"/>
  <c r="P14" i="120"/>
  <c r="O14" i="120"/>
  <c r="W14" i="120" s="1"/>
  <c r="N14" i="120"/>
  <c r="V14" i="120" s="1"/>
  <c r="M14" i="120"/>
  <c r="L14" i="120"/>
  <c r="AB14" i="120" s="1"/>
  <c r="K14" i="120"/>
  <c r="J14" i="120"/>
  <c r="I14" i="120"/>
  <c r="H14" i="120"/>
  <c r="G14" i="120"/>
  <c r="F14" i="120"/>
  <c r="Q50" i="119"/>
  <c r="P50" i="119"/>
  <c r="O50" i="119"/>
  <c r="N50" i="119"/>
  <c r="M50" i="119"/>
  <c r="L50" i="119"/>
  <c r="K50" i="119"/>
  <c r="J50" i="119"/>
  <c r="J55" i="119" s="1"/>
  <c r="I50" i="119"/>
  <c r="H50" i="119"/>
  <c r="G50" i="119"/>
  <c r="F50" i="119"/>
  <c r="P25" i="119"/>
  <c r="O25" i="119"/>
  <c r="N25" i="119"/>
  <c r="M25" i="119"/>
  <c r="L25" i="119"/>
  <c r="J25" i="119"/>
  <c r="I25" i="119"/>
  <c r="H25" i="119"/>
  <c r="G25" i="119"/>
  <c r="F25" i="119"/>
  <c r="P24" i="119"/>
  <c r="O24" i="119"/>
  <c r="N24" i="119"/>
  <c r="M24" i="119"/>
  <c r="L24" i="119"/>
  <c r="J24" i="119"/>
  <c r="I24" i="119"/>
  <c r="H24" i="119"/>
  <c r="G24" i="119"/>
  <c r="F24" i="119"/>
  <c r="P23" i="119"/>
  <c r="O23" i="119"/>
  <c r="N23" i="119"/>
  <c r="M23" i="119"/>
  <c r="S23" i="119" s="1"/>
  <c r="L23" i="119"/>
  <c r="J23" i="119"/>
  <c r="I23" i="119"/>
  <c r="H23" i="119"/>
  <c r="G23" i="119"/>
  <c r="F23" i="119"/>
  <c r="C23" i="119"/>
  <c r="C50" i="119" s="1"/>
  <c r="C3" i="119"/>
  <c r="D3" i="119" s="1"/>
  <c r="A2" i="122"/>
  <c r="A3" i="122" s="1"/>
  <c r="A4" i="122" s="1"/>
  <c r="A5" i="122" s="1"/>
  <c r="A6" i="122" s="1"/>
  <c r="A7" i="122" s="1"/>
  <c r="A8" i="122" s="1"/>
  <c r="A9" i="122" s="1"/>
  <c r="A10" i="122" s="1"/>
  <c r="A11" i="122" s="1"/>
  <c r="A2" i="121"/>
  <c r="A2" i="120"/>
  <c r="D2" i="119"/>
  <c r="A2" i="119"/>
  <c r="A3" i="121"/>
  <c r="A4" i="121" s="1"/>
  <c r="A5" i="121" s="1"/>
  <c r="A6" i="121" s="1"/>
  <c r="A7" i="121" s="1"/>
  <c r="A8" i="121" s="1"/>
  <c r="A9" i="121" s="1"/>
  <c r="A10" i="121" s="1"/>
  <c r="A11" i="121" s="1"/>
  <c r="A12" i="121" s="1"/>
  <c r="A13" i="121" s="1"/>
  <c r="A14" i="121" s="1"/>
  <c r="A15" i="121" s="1"/>
  <c r="A16" i="121" s="1"/>
  <c r="A17" i="121" s="1"/>
  <c r="A18" i="121" s="1"/>
  <c r="A19" i="121" s="1"/>
  <c r="A20" i="121" s="1"/>
  <c r="A21" i="121" s="1"/>
  <c r="A22" i="121" s="1"/>
  <c r="A23" i="121" s="1"/>
  <c r="A24" i="121" s="1"/>
  <c r="A25" i="121" s="1"/>
  <c r="A26" i="121" s="1"/>
  <c r="A27" i="121" s="1"/>
  <c r="A28" i="121" s="1"/>
  <c r="A29" i="121" s="1"/>
  <c r="A30" i="121" s="1"/>
  <c r="A31" i="121" s="1"/>
  <c r="A32" i="121" s="1"/>
  <c r="A33" i="121" s="1"/>
  <c r="A34" i="121" s="1"/>
  <c r="A35" i="121" s="1"/>
  <c r="A36" i="121" s="1"/>
  <c r="A37" i="121" s="1"/>
  <c r="A38" i="121" s="1"/>
  <c r="A39" i="121" s="1"/>
  <c r="A40" i="121" s="1"/>
  <c r="A41" i="121" s="1"/>
  <c r="A42" i="121" s="1"/>
  <c r="A43" i="121" s="1"/>
  <c r="A44" i="121" s="1"/>
  <c r="A45" i="121" s="1"/>
  <c r="A46" i="121" s="1"/>
  <c r="A47" i="121" s="1"/>
  <c r="A48" i="121" s="1"/>
  <c r="A49" i="121" s="1"/>
  <c r="A50" i="121" s="1"/>
  <c r="A51" i="121" s="1"/>
  <c r="A52" i="121" s="1"/>
  <c r="A53" i="121" s="1"/>
  <c r="A54" i="121" s="1"/>
  <c r="A55" i="121" s="1"/>
  <c r="A56" i="121" s="1"/>
  <c r="A57" i="121" s="1"/>
  <c r="A58" i="121" s="1"/>
  <c r="AC99" i="120"/>
  <c r="Z96" i="120"/>
  <c r="AC95" i="120"/>
  <c r="W93" i="120"/>
  <c r="X91" i="120"/>
  <c r="W91" i="120"/>
  <c r="Z90" i="120"/>
  <c r="D90" i="120"/>
  <c r="X89" i="120"/>
  <c r="AB88" i="120"/>
  <c r="AC87" i="120"/>
  <c r="B87" i="120"/>
  <c r="B88" i="120" s="1"/>
  <c r="B89" i="120" s="1"/>
  <c r="X86" i="120"/>
  <c r="W86" i="120"/>
  <c r="B86" i="120"/>
  <c r="E83" i="120"/>
  <c r="E88" i="120" s="1"/>
  <c r="E93" i="120" s="1"/>
  <c r="E98" i="120" s="1"/>
  <c r="B83" i="120"/>
  <c r="B84" i="120" s="1"/>
  <c r="AB82" i="120"/>
  <c r="AA82" i="120"/>
  <c r="Y82" i="120"/>
  <c r="B82" i="120"/>
  <c r="B81" i="120"/>
  <c r="C81" i="120"/>
  <c r="C82" i="120" s="1"/>
  <c r="C83" i="120" s="1"/>
  <c r="C84" i="120" s="1"/>
  <c r="B77" i="120"/>
  <c r="B78" i="120" s="1"/>
  <c r="B79" i="120" s="1"/>
  <c r="B76" i="120"/>
  <c r="E74" i="120"/>
  <c r="E79" i="120" s="1"/>
  <c r="E84" i="120" s="1"/>
  <c r="E89" i="120" s="1"/>
  <c r="E94" i="120" s="1"/>
  <c r="E99" i="120" s="1"/>
  <c r="AB73" i="120"/>
  <c r="E73" i="120"/>
  <c r="E78" i="120" s="1"/>
  <c r="AC72" i="120"/>
  <c r="X71" i="120"/>
  <c r="W71" i="120"/>
  <c r="E71" i="120"/>
  <c r="E76" i="120" s="1"/>
  <c r="E81" i="120" s="1"/>
  <c r="E86" i="120" s="1"/>
  <c r="E91" i="120" s="1"/>
  <c r="E96" i="120" s="1"/>
  <c r="B71" i="120"/>
  <c r="B72" i="120" s="1"/>
  <c r="B73" i="120" s="1"/>
  <c r="B74" i="120" s="1"/>
  <c r="E70" i="120"/>
  <c r="E75" i="120" s="1"/>
  <c r="E80" i="120" s="1"/>
  <c r="E85" i="120" s="1"/>
  <c r="E90" i="120" s="1"/>
  <c r="E95" i="120" s="1"/>
  <c r="W69" i="120"/>
  <c r="V69" i="120"/>
  <c r="AC69" i="120"/>
  <c r="X68" i="120"/>
  <c r="AB67" i="120"/>
  <c r="X67" i="120"/>
  <c r="E72" i="120"/>
  <c r="E77" i="120" s="1"/>
  <c r="E82" i="120" s="1"/>
  <c r="E87" i="120" s="1"/>
  <c r="E92" i="120" s="1"/>
  <c r="E97" i="120" s="1"/>
  <c r="B66" i="120"/>
  <c r="B67" i="120" s="1"/>
  <c r="B68" i="120" s="1"/>
  <c r="B69" i="120" s="1"/>
  <c r="X65" i="120"/>
  <c r="C66" i="120"/>
  <c r="C67" i="120" s="1"/>
  <c r="C68" i="120" s="1"/>
  <c r="C69" i="120" s="1"/>
  <c r="S64" i="120"/>
  <c r="T64" i="120" s="1"/>
  <c r="U64" i="120" s="1"/>
  <c r="Q64" i="120"/>
  <c r="R64" i="120" s="1"/>
  <c r="P64" i="120"/>
  <c r="AB63" i="120"/>
  <c r="Z63" i="120"/>
  <c r="X63" i="120"/>
  <c r="W63" i="120"/>
  <c r="V63" i="120"/>
  <c r="U63" i="120"/>
  <c r="AC63" i="120" s="1"/>
  <c r="T63" i="120"/>
  <c r="S63" i="120"/>
  <c r="AA63" i="120" s="1"/>
  <c r="R63" i="120"/>
  <c r="Q63" i="120"/>
  <c r="Y63" i="120" s="1"/>
  <c r="P63" i="120"/>
  <c r="O63" i="120"/>
  <c r="N63" i="120"/>
  <c r="V55" i="120"/>
  <c r="Y55" i="120"/>
  <c r="E55" i="120"/>
  <c r="E54" i="120"/>
  <c r="D54" i="120"/>
  <c r="D55" i="120" s="1"/>
  <c r="AC53" i="120"/>
  <c r="E53" i="120"/>
  <c r="V52" i="120"/>
  <c r="D52" i="120"/>
  <c r="Y51" i="120"/>
  <c r="D51" i="120"/>
  <c r="B51" i="120"/>
  <c r="B52" i="120" s="1"/>
  <c r="B53" i="120" s="1"/>
  <c r="B54" i="120" s="1"/>
  <c r="B55" i="120" s="1"/>
  <c r="E49" i="120"/>
  <c r="AC48" i="120"/>
  <c r="V48" i="120"/>
  <c r="E48" i="120"/>
  <c r="E47" i="120"/>
  <c r="D45" i="120"/>
  <c r="D46" i="120" s="1"/>
  <c r="B45" i="120"/>
  <c r="B46" i="120" s="1"/>
  <c r="B47" i="120" s="1"/>
  <c r="B48" i="120" s="1"/>
  <c r="B49" i="120" s="1"/>
  <c r="AC44" i="120"/>
  <c r="AB44" i="120"/>
  <c r="E43" i="120"/>
  <c r="Y42" i="120"/>
  <c r="X42" i="120"/>
  <c r="W42" i="120"/>
  <c r="V42" i="120"/>
  <c r="E42" i="120"/>
  <c r="D42" i="120"/>
  <c r="D43" i="120" s="1"/>
  <c r="E41" i="120"/>
  <c r="D39" i="120"/>
  <c r="D40" i="120" s="1"/>
  <c r="B39" i="120"/>
  <c r="B40" i="120" s="1"/>
  <c r="B41" i="120" s="1"/>
  <c r="B42" i="120" s="1"/>
  <c r="B43" i="120" s="1"/>
  <c r="AC38" i="120"/>
  <c r="Y38" i="120"/>
  <c r="E37" i="120"/>
  <c r="B37" i="120"/>
  <c r="E36" i="120"/>
  <c r="D36" i="120"/>
  <c r="D37" i="120" s="1"/>
  <c r="B36" i="120"/>
  <c r="AB35" i="120"/>
  <c r="E35" i="120"/>
  <c r="AC34" i="120"/>
  <c r="D33" i="120"/>
  <c r="D34" i="120" s="1"/>
  <c r="B33" i="120"/>
  <c r="B34" i="120" s="1"/>
  <c r="B35" i="120" s="1"/>
  <c r="E31" i="120"/>
  <c r="E30" i="120"/>
  <c r="D30" i="120"/>
  <c r="D31" i="120" s="1"/>
  <c r="B30" i="120"/>
  <c r="B31" i="120" s="1"/>
  <c r="E29" i="120"/>
  <c r="AC27" i="120"/>
  <c r="D27" i="120"/>
  <c r="D28" i="120" s="1"/>
  <c r="B27" i="120"/>
  <c r="B28" i="120" s="1"/>
  <c r="B29" i="120" s="1"/>
  <c r="AB25" i="120"/>
  <c r="Z25" i="120"/>
  <c r="E25" i="120"/>
  <c r="X24" i="120"/>
  <c r="E24" i="120"/>
  <c r="D24" i="120"/>
  <c r="D25" i="120" s="1"/>
  <c r="Z23" i="120"/>
  <c r="E23" i="120"/>
  <c r="AC21" i="120"/>
  <c r="Y21" i="120"/>
  <c r="V21" i="120"/>
  <c r="D21" i="120"/>
  <c r="D22" i="120" s="1"/>
  <c r="B21" i="120"/>
  <c r="B22" i="120" s="1"/>
  <c r="B23" i="120" s="1"/>
  <c r="B24" i="120" s="1"/>
  <c r="B25" i="120" s="1"/>
  <c r="AA19" i="120"/>
  <c r="E19" i="120"/>
  <c r="D19" i="120"/>
  <c r="E18" i="120"/>
  <c r="D18" i="120"/>
  <c r="E17" i="120"/>
  <c r="V16" i="120"/>
  <c r="B16" i="120"/>
  <c r="B17" i="120" s="1"/>
  <c r="B18" i="120" s="1"/>
  <c r="B19" i="120" s="1"/>
  <c r="V15" i="120"/>
  <c r="D15" i="120"/>
  <c r="B15" i="120"/>
  <c r="P13" i="120"/>
  <c r="Q13" i="120" s="1"/>
  <c r="R13" i="120" s="1"/>
  <c r="S13" i="120" s="1"/>
  <c r="T13" i="120" s="1"/>
  <c r="U13" i="120" s="1"/>
  <c r="J3" i="120"/>
  <c r="M1" i="120"/>
  <c r="L1" i="120"/>
  <c r="Q64" i="119"/>
  <c r="P64" i="119"/>
  <c r="O64" i="119"/>
  <c r="N64" i="119"/>
  <c r="M64" i="119"/>
  <c r="L64" i="119"/>
  <c r="R62" i="119"/>
  <c r="P62" i="119"/>
  <c r="T61" i="119"/>
  <c r="S61" i="119"/>
  <c r="R61" i="119"/>
  <c r="Q61" i="119"/>
  <c r="P61" i="119"/>
  <c r="O61" i="119"/>
  <c r="N61" i="119"/>
  <c r="M61" i="119"/>
  <c r="L61" i="119"/>
  <c r="K61" i="119"/>
  <c r="J61" i="119"/>
  <c r="I61" i="119"/>
  <c r="H61" i="119"/>
  <c r="G61" i="119"/>
  <c r="F61" i="119"/>
  <c r="R60" i="119"/>
  <c r="O60" i="119"/>
  <c r="T60" i="119" s="1"/>
  <c r="N60" i="119"/>
  <c r="S60" i="119" s="1"/>
  <c r="M60" i="119"/>
  <c r="L60" i="119"/>
  <c r="Q60" i="119" s="1"/>
  <c r="K60" i="119"/>
  <c r="P60" i="119" s="1"/>
  <c r="J60" i="119"/>
  <c r="I60" i="119"/>
  <c r="H60" i="119"/>
  <c r="G60" i="119"/>
  <c r="F60" i="119"/>
  <c r="C51" i="119"/>
  <c r="W43" i="119"/>
  <c r="T43" i="119"/>
  <c r="W42" i="119"/>
  <c r="R42" i="119"/>
  <c r="B42" i="119"/>
  <c r="B43" i="119" s="1"/>
  <c r="W40" i="119"/>
  <c r="V40" i="119"/>
  <c r="W39" i="119"/>
  <c r="T39" i="119"/>
  <c r="B39" i="119"/>
  <c r="B40" i="119" s="1"/>
  <c r="D38" i="119"/>
  <c r="D41" i="119" s="1"/>
  <c r="W37" i="119"/>
  <c r="S37" i="119"/>
  <c r="W36" i="119"/>
  <c r="B36" i="119"/>
  <c r="B37" i="119" s="1"/>
  <c r="D35" i="119"/>
  <c r="C54" i="119"/>
  <c r="W34" i="119"/>
  <c r="T34" i="119"/>
  <c r="W33" i="119"/>
  <c r="B33" i="119"/>
  <c r="B34" i="119" s="1"/>
  <c r="C53" i="119"/>
  <c r="W31" i="119"/>
  <c r="E31" i="119"/>
  <c r="E34" i="119" s="1"/>
  <c r="E37" i="119" s="1"/>
  <c r="E40" i="119" s="1"/>
  <c r="E43" i="119" s="1"/>
  <c r="D31" i="119"/>
  <c r="D34" i="119" s="1"/>
  <c r="D37" i="119" s="1"/>
  <c r="D40" i="119" s="1"/>
  <c r="D43" i="119" s="1"/>
  <c r="W30" i="119"/>
  <c r="E30" i="119"/>
  <c r="E33" i="119" s="1"/>
  <c r="E36" i="119" s="1"/>
  <c r="E39" i="119" s="1"/>
  <c r="E42" i="119" s="1"/>
  <c r="D30" i="119"/>
  <c r="D33" i="119" s="1"/>
  <c r="D36" i="119" s="1"/>
  <c r="D39" i="119" s="1"/>
  <c r="D42" i="119" s="1"/>
  <c r="B30" i="119"/>
  <c r="B31" i="119" s="1"/>
  <c r="E29" i="119"/>
  <c r="E32" i="119" s="1"/>
  <c r="E35" i="119" s="1"/>
  <c r="E38" i="119" s="1"/>
  <c r="E41" i="119" s="1"/>
  <c r="W28" i="119"/>
  <c r="E28" i="119"/>
  <c r="D28" i="119"/>
  <c r="W27" i="119"/>
  <c r="V27" i="119"/>
  <c r="E27" i="119"/>
  <c r="D27" i="119"/>
  <c r="B27" i="119"/>
  <c r="B28" i="119" s="1"/>
  <c r="E26" i="119"/>
  <c r="D26" i="119"/>
  <c r="D29" i="119" s="1"/>
  <c r="D32" i="119" s="1"/>
  <c r="W25" i="119"/>
  <c r="U25" i="119"/>
  <c r="W24" i="119"/>
  <c r="R24" i="119"/>
  <c r="B24" i="119"/>
  <c r="B25" i="119" s="1"/>
  <c r="V21" i="119"/>
  <c r="Q21" i="119"/>
  <c r="W21" i="119" s="1"/>
  <c r="P21" i="119"/>
  <c r="O21" i="119"/>
  <c r="U21" i="119" s="1"/>
  <c r="N21" i="119"/>
  <c r="T21" i="119" s="1"/>
  <c r="M21" i="119"/>
  <c r="S21" i="119" s="1"/>
  <c r="L21" i="119"/>
  <c r="R21" i="119" s="1"/>
  <c r="A25" i="119"/>
  <c r="J9" i="119"/>
  <c r="I9" i="119"/>
  <c r="H9" i="119"/>
  <c r="G9" i="119"/>
  <c r="F9" i="119"/>
  <c r="E2" i="119"/>
  <c r="K23" i="104"/>
  <c r="I23" i="104"/>
  <c r="G23" i="104"/>
  <c r="E23" i="104"/>
  <c r="C23" i="104"/>
  <c r="B23" i="104"/>
  <c r="K12" i="104"/>
  <c r="I12" i="104"/>
  <c r="G12" i="104"/>
  <c r="E12" i="104"/>
  <c r="V41" i="119" l="1"/>
  <c r="V53" i="120"/>
  <c r="W41" i="119"/>
  <c r="V43" i="119"/>
  <c r="Z52" i="120"/>
  <c r="X53" i="120"/>
  <c r="V96" i="120"/>
  <c r="AB97" i="120"/>
  <c r="Z97" i="120"/>
  <c r="X98" i="120"/>
  <c r="AA97" i="120"/>
  <c r="S42" i="119"/>
  <c r="AA52" i="120"/>
  <c r="Y53" i="120"/>
  <c r="W96" i="120"/>
  <c r="AC97" i="120"/>
  <c r="V51" i="120"/>
  <c r="Z95" i="120"/>
  <c r="S41" i="119"/>
  <c r="W51" i="120"/>
  <c r="AC52" i="120"/>
  <c r="AA95" i="120"/>
  <c r="Z50" i="120"/>
  <c r="X51" i="120"/>
  <c r="V95" i="120"/>
  <c r="AB95" i="120"/>
  <c r="AB52" i="120"/>
  <c r="X96" i="120"/>
  <c r="AA50" i="120"/>
  <c r="W52" i="120"/>
  <c r="W95" i="120"/>
  <c r="S40" i="119"/>
  <c r="V94" i="120"/>
  <c r="W45" i="120"/>
  <c r="U40" i="119"/>
  <c r="Z48" i="120"/>
  <c r="R39" i="119"/>
  <c r="AA48" i="120"/>
  <c r="Y49" i="120"/>
  <c r="AB93" i="120"/>
  <c r="Y94" i="120"/>
  <c r="AA90" i="120"/>
  <c r="AB90" i="120"/>
  <c r="V38" i="119"/>
  <c r="S39" i="119"/>
  <c r="V47" i="120"/>
  <c r="AB48" i="120"/>
  <c r="X92" i="120"/>
  <c r="AC93" i="120"/>
  <c r="A92" i="120"/>
  <c r="O65" i="119"/>
  <c r="O67" i="119" s="1"/>
  <c r="X45" i="120"/>
  <c r="W38" i="119"/>
  <c r="W47" i="120"/>
  <c r="Y92" i="120"/>
  <c r="T40" i="119"/>
  <c r="W49" i="120"/>
  <c r="X49" i="120"/>
  <c r="X94" i="120"/>
  <c r="Z46" i="120"/>
  <c r="X47" i="120"/>
  <c r="AC91" i="120"/>
  <c r="Z92" i="120"/>
  <c r="S35" i="119"/>
  <c r="V40" i="120"/>
  <c r="Y86" i="120"/>
  <c r="W87" i="120"/>
  <c r="AA88" i="120"/>
  <c r="U36" i="119"/>
  <c r="R37" i="119"/>
  <c r="W40" i="120"/>
  <c r="AC40" i="120"/>
  <c r="AA41" i="120"/>
  <c r="Z86" i="120"/>
  <c r="Z39" i="120"/>
  <c r="X40" i="120"/>
  <c r="AC85" i="120"/>
  <c r="AA86" i="120"/>
  <c r="V35" i="119"/>
  <c r="AA39" i="120"/>
  <c r="AB86" i="120"/>
  <c r="V38" i="120"/>
  <c r="AB39" i="120"/>
  <c r="Z43" i="120"/>
  <c r="W85" i="120"/>
  <c r="AC89" i="120"/>
  <c r="V85" i="120"/>
  <c r="W38" i="120"/>
  <c r="AA43" i="120"/>
  <c r="AB43" i="120"/>
  <c r="AC43" i="120"/>
  <c r="Z85" i="120"/>
  <c r="AB80" i="120"/>
  <c r="W32" i="120"/>
  <c r="AC36" i="120"/>
  <c r="U33" i="119"/>
  <c r="V34" i="120"/>
  <c r="Y81" i="120"/>
  <c r="AB32" i="120"/>
  <c r="AC32" i="120"/>
  <c r="AA36" i="120"/>
  <c r="V80" i="120"/>
  <c r="AB84" i="120"/>
  <c r="V36" i="120"/>
  <c r="AB36" i="120"/>
  <c r="W80" i="120"/>
  <c r="Y83" i="120"/>
  <c r="X84" i="120"/>
  <c r="R34" i="119"/>
  <c r="X32" i="120"/>
  <c r="Z35" i="120"/>
  <c r="X36" i="120"/>
  <c r="AB37" i="120"/>
  <c r="AC82" i="120"/>
  <c r="AA83" i="120"/>
  <c r="AA32" i="120"/>
  <c r="W36" i="120"/>
  <c r="AA37" i="120"/>
  <c r="Z83" i="120"/>
  <c r="S34" i="119"/>
  <c r="V82" i="120"/>
  <c r="AB83" i="120"/>
  <c r="AB27" i="120"/>
  <c r="AB78" i="120"/>
  <c r="Y78" i="120"/>
  <c r="Y26" i="120"/>
  <c r="W30" i="120"/>
  <c r="AC31" i="120"/>
  <c r="W79" i="120"/>
  <c r="V30" i="120"/>
  <c r="AA29" i="120"/>
  <c r="Y30" i="120"/>
  <c r="W31" i="120"/>
  <c r="Z79" i="120"/>
  <c r="S31" i="119"/>
  <c r="Z30" i="120"/>
  <c r="AC30" i="120"/>
  <c r="X75" i="120"/>
  <c r="Z29" i="120"/>
  <c r="X30" i="120"/>
  <c r="V78" i="120"/>
  <c r="U29" i="119"/>
  <c r="V29" i="120"/>
  <c r="AB29" i="120"/>
  <c r="X31" i="120"/>
  <c r="Y77" i="120"/>
  <c r="W78" i="120"/>
  <c r="AA79" i="120"/>
  <c r="V29" i="119"/>
  <c r="T31" i="119"/>
  <c r="AA30" i="120"/>
  <c r="Z77" i="120"/>
  <c r="X78" i="120"/>
  <c r="W29" i="119"/>
  <c r="Z28" i="120"/>
  <c r="AB30" i="120"/>
  <c r="AC76" i="120"/>
  <c r="V31" i="119"/>
  <c r="Y29" i="120"/>
  <c r="AB77" i="120"/>
  <c r="AB28" i="120"/>
  <c r="Y75" i="120"/>
  <c r="W76" i="120"/>
  <c r="X29" i="120"/>
  <c r="AA77" i="120"/>
  <c r="R29" i="119"/>
  <c r="T30" i="119"/>
  <c r="W27" i="120"/>
  <c r="X76" i="120"/>
  <c r="V77" i="120"/>
  <c r="U27" i="119"/>
  <c r="S26" i="119"/>
  <c r="V22" i="120"/>
  <c r="AB22" i="120"/>
  <c r="A71" i="120"/>
  <c r="W72" i="120"/>
  <c r="AA73" i="120"/>
  <c r="Z71" i="120"/>
  <c r="V26" i="119"/>
  <c r="AA21" i="120"/>
  <c r="Y22" i="120"/>
  <c r="AB71" i="120"/>
  <c r="T26" i="119"/>
  <c r="X22" i="120"/>
  <c r="AA71" i="120"/>
  <c r="V20" i="120"/>
  <c r="W70" i="120"/>
  <c r="Z21" i="120"/>
  <c r="AC70" i="120"/>
  <c r="W20" i="120"/>
  <c r="AA25" i="120"/>
  <c r="V71" i="120"/>
  <c r="W22" i="120"/>
  <c r="X20" i="120"/>
  <c r="P57" i="119"/>
  <c r="W21" i="120"/>
  <c r="W25" i="120"/>
  <c r="AC25" i="120"/>
  <c r="Z70" i="120"/>
  <c r="Z74" i="120"/>
  <c r="W19" i="120"/>
  <c r="T23" i="119"/>
  <c r="X19" i="120"/>
  <c r="Z69" i="120"/>
  <c r="AC14" i="120"/>
  <c r="K55" i="119"/>
  <c r="K57" i="119" s="1"/>
  <c r="AC18" i="120"/>
  <c r="M55" i="119"/>
  <c r="M57" i="119" s="1"/>
  <c r="Z68" i="120"/>
  <c r="X69" i="120"/>
  <c r="N55" i="119"/>
  <c r="N57" i="119" s="1"/>
  <c r="AC67" i="120"/>
  <c r="AA68" i="120"/>
  <c r="O55" i="119"/>
  <c r="O57" i="119" s="1"/>
  <c r="S25" i="119"/>
  <c r="W16" i="120"/>
  <c r="AC17" i="120"/>
  <c r="W67" i="120"/>
  <c r="Q55" i="119"/>
  <c r="Q57" i="119" s="1"/>
  <c r="V23" i="119"/>
  <c r="T25" i="119"/>
  <c r="X16" i="120"/>
  <c r="V17" i="120"/>
  <c r="Z66" i="120"/>
  <c r="V68" i="120"/>
  <c r="AB15" i="120"/>
  <c r="Z16" i="120"/>
  <c r="X17" i="120"/>
  <c r="F55" i="119"/>
  <c r="F57" i="119" s="1"/>
  <c r="W15" i="120"/>
  <c r="AC15" i="120"/>
  <c r="Y65" i="120"/>
  <c r="W66" i="120"/>
  <c r="T24" i="119"/>
  <c r="X15" i="120"/>
  <c r="AB16" i="120"/>
  <c r="A69" i="120"/>
  <c r="V75" i="120"/>
  <c r="A75" i="120"/>
  <c r="J57" i="119"/>
  <c r="Y74" i="120"/>
  <c r="A74" i="120"/>
  <c r="Y66" i="120"/>
  <c r="Q100" i="120"/>
  <c r="Q102" i="120" s="1"/>
  <c r="A68" i="120"/>
  <c r="Y68" i="120"/>
  <c r="Z65" i="120"/>
  <c r="J100" i="120"/>
  <c r="J102" i="120" s="1"/>
  <c r="V66" i="120"/>
  <c r="A66" i="120"/>
  <c r="O68" i="119"/>
  <c r="O70" i="119" s="1"/>
  <c r="U28" i="119"/>
  <c r="G7" i="120"/>
  <c r="G4" i="120"/>
  <c r="G2" i="120"/>
  <c r="G6" i="120"/>
  <c r="G5" i="120"/>
  <c r="A76" i="120"/>
  <c r="S33" i="119"/>
  <c r="U34" i="119"/>
  <c r="A90" i="120"/>
  <c r="M65" i="119"/>
  <c r="M67" i="119" s="1"/>
  <c r="U23" i="119"/>
  <c r="P68" i="119"/>
  <c r="P70" i="119" s="1"/>
  <c r="V24" i="119"/>
  <c r="A91" i="120"/>
  <c r="Y91" i="120"/>
  <c r="AA93" i="120"/>
  <c r="A93" i="120"/>
  <c r="F3" i="120"/>
  <c r="F2" i="120"/>
  <c r="F4" i="120"/>
  <c r="F7" i="120"/>
  <c r="H65" i="119"/>
  <c r="H67" i="119" s="1"/>
  <c r="A50" i="120"/>
  <c r="A51" i="120" s="1"/>
  <c r="A52" i="120" s="1"/>
  <c r="A53" i="120" s="1"/>
  <c r="A54" i="120" s="1"/>
  <c r="A55" i="120" s="1"/>
  <c r="Y71" i="120"/>
  <c r="H4" i="120"/>
  <c r="H2" i="120"/>
  <c r="H68" i="119"/>
  <c r="H70" i="119" s="1"/>
  <c r="A79" i="120"/>
  <c r="A88" i="120"/>
  <c r="V39" i="119"/>
  <c r="I68" i="119"/>
  <c r="I70" i="119" s="1"/>
  <c r="W26" i="119"/>
  <c r="S32" i="119"/>
  <c r="T33" i="119"/>
  <c r="V34" i="119"/>
  <c r="A82" i="120"/>
  <c r="L55" i="119"/>
  <c r="L57" i="119" s="1"/>
  <c r="I65" i="119"/>
  <c r="I67" i="119" s="1"/>
  <c r="W94" i="120"/>
  <c r="O100" i="120"/>
  <c r="O102" i="120" s="1"/>
  <c r="A26" i="120"/>
  <c r="A27" i="120" s="1"/>
  <c r="A28" i="120" s="1"/>
  <c r="A29" i="120" s="1"/>
  <c r="A30" i="120" s="1"/>
  <c r="A31" i="120" s="1"/>
  <c r="A94" i="120"/>
  <c r="U56" i="120"/>
  <c r="J56" i="120"/>
  <c r="A99" i="120"/>
  <c r="U24" i="119"/>
  <c r="L68" i="119"/>
  <c r="L70" i="119" s="1"/>
  <c r="J68" i="119"/>
  <c r="J70" i="119" s="1"/>
  <c r="A38" i="120"/>
  <c r="A39" i="120" s="1"/>
  <c r="A40" i="120" s="1"/>
  <c r="A41" i="120" s="1"/>
  <c r="A42" i="120" s="1"/>
  <c r="A43" i="120" s="1"/>
  <c r="G68" i="119"/>
  <c r="G70" i="119" s="1"/>
  <c r="F68" i="119"/>
  <c r="F70" i="119" s="1"/>
  <c r="R25" i="119"/>
  <c r="V25" i="119"/>
  <c r="G55" i="119"/>
  <c r="G57" i="119" s="1"/>
  <c r="N68" i="119"/>
  <c r="N70" i="119" s="1"/>
  <c r="H5" i="120"/>
  <c r="H6" i="120"/>
  <c r="H3" i="120"/>
  <c r="A87" i="120"/>
  <c r="F65" i="119"/>
  <c r="F67" i="119" s="1"/>
  <c r="G65" i="119"/>
  <c r="G67" i="119" s="1"/>
  <c r="L65" i="119"/>
  <c r="L67" i="119" s="1"/>
  <c r="H55" i="119"/>
  <c r="H57" i="119" s="1"/>
  <c r="I6" i="120"/>
  <c r="I7" i="120"/>
  <c r="I3" i="120"/>
  <c r="I4" i="120"/>
  <c r="N57" i="120"/>
  <c r="J57" i="120"/>
  <c r="U57" i="120"/>
  <c r="I57" i="120"/>
  <c r="D16" i="120"/>
  <c r="F57" i="120" s="1"/>
  <c r="Q57" i="120"/>
  <c r="Q65" i="119"/>
  <c r="Q67" i="119" s="1"/>
  <c r="W23" i="119"/>
  <c r="I55" i="119"/>
  <c r="I57" i="119" s="1"/>
  <c r="J6" i="120"/>
  <c r="J7" i="120"/>
  <c r="J4" i="120"/>
  <c r="A14" i="120"/>
  <c r="A15" i="120" s="1"/>
  <c r="A16" i="120" s="1"/>
  <c r="A17" i="120" s="1"/>
  <c r="A18" i="120" s="1"/>
  <c r="A19" i="120" s="1"/>
  <c r="X14" i="120"/>
  <c r="AC16" i="120"/>
  <c r="A20" i="120"/>
  <c r="A21" i="120" s="1"/>
  <c r="A22" i="120" s="1"/>
  <c r="A23" i="120" s="1"/>
  <c r="A24" i="120" s="1"/>
  <c r="A25" i="120" s="1"/>
  <c r="AB21" i="120"/>
  <c r="V27" i="120"/>
  <c r="N65" i="119"/>
  <c r="N67" i="119" s="1"/>
  <c r="X37" i="120"/>
  <c r="I2" i="120"/>
  <c r="H7" i="120"/>
  <c r="Z14" i="120"/>
  <c r="W18" i="120"/>
  <c r="H56" i="120"/>
  <c r="J65" i="119"/>
  <c r="J67" i="119" s="1"/>
  <c r="Y14" i="120"/>
  <c r="Z33" i="120"/>
  <c r="P65" i="119"/>
  <c r="P67" i="119" s="1"/>
  <c r="S24" i="119"/>
  <c r="M68" i="119"/>
  <c r="M70" i="119" s="1"/>
  <c r="J2" i="120"/>
  <c r="X18" i="120"/>
  <c r="AC20" i="120"/>
  <c r="AC28" i="120"/>
  <c r="A32" i="120"/>
  <c r="A33" i="120" s="1"/>
  <c r="A34" i="120" s="1"/>
  <c r="A35" i="120" s="1"/>
  <c r="A36" i="120" s="1"/>
  <c r="A37" i="120" s="1"/>
  <c r="Y36" i="120"/>
  <c r="A44" i="120"/>
  <c r="A45" i="120" s="1"/>
  <c r="A46" i="120" s="1"/>
  <c r="A47" i="120" s="1"/>
  <c r="A48" i="120" s="1"/>
  <c r="A49" i="120" s="1"/>
  <c r="W37" i="120"/>
  <c r="AA40" i="120"/>
  <c r="AA44" i="120"/>
  <c r="Y48" i="120"/>
  <c r="W53" i="120"/>
  <c r="W73" i="120"/>
  <c r="AB87" i="120"/>
  <c r="AA96" i="120"/>
  <c r="A98" i="120"/>
  <c r="V98" i="120"/>
  <c r="G3" i="120"/>
  <c r="Y25" i="120"/>
  <c r="AA34" i="120"/>
  <c r="AB40" i="120"/>
  <c r="AB42" i="120"/>
  <c r="V45" i="120"/>
  <c r="L100" i="120"/>
  <c r="L102" i="120" s="1"/>
  <c r="A65" i="120"/>
  <c r="A67" i="120"/>
  <c r="F100" i="120"/>
  <c r="F102" i="120" s="1"/>
  <c r="Z67" i="120"/>
  <c r="R100" i="120"/>
  <c r="R102" i="120" s="1"/>
  <c r="V79" i="120"/>
  <c r="A81" i="120"/>
  <c r="A83" i="120"/>
  <c r="A84" i="120"/>
  <c r="AC90" i="120"/>
  <c r="W92" i="120"/>
  <c r="G56" i="120"/>
  <c r="Y37" i="120"/>
  <c r="M100" i="120"/>
  <c r="M102" i="120" s="1"/>
  <c r="AC65" i="120"/>
  <c r="A70" i="120"/>
  <c r="V70" i="120"/>
  <c r="AC71" i="120"/>
  <c r="AC74" i="120"/>
  <c r="V76" i="120"/>
  <c r="W82" i="120"/>
  <c r="A86" i="120"/>
  <c r="A89" i="120"/>
  <c r="A96" i="120"/>
  <c r="R23" i="119"/>
  <c r="K65" i="119"/>
  <c r="AA55" i="120"/>
  <c r="N100" i="120"/>
  <c r="N102" i="120" s="1"/>
  <c r="V65" i="120"/>
  <c r="X66" i="120"/>
  <c r="A73" i="120"/>
  <c r="V73" i="120"/>
  <c r="X79" i="120"/>
  <c r="X85" i="120"/>
  <c r="W97" i="120"/>
  <c r="P100" i="120"/>
  <c r="P102" i="120" s="1"/>
  <c r="Y19" i="120"/>
  <c r="Y31" i="120"/>
  <c r="W41" i="120"/>
  <c r="V49" i="120"/>
  <c r="H100" i="120"/>
  <c r="H102" i="120" s="1"/>
  <c r="AB66" i="120"/>
  <c r="T100" i="120"/>
  <c r="T102" i="120" s="1"/>
  <c r="A85" i="120"/>
  <c r="Z91" i="120"/>
  <c r="V93" i="120"/>
  <c r="A97" i="120"/>
  <c r="F5" i="120"/>
  <c r="X41" i="120"/>
  <c r="W43" i="120"/>
  <c r="G100" i="120"/>
  <c r="G102" i="120" s="1"/>
  <c r="S100" i="120"/>
  <c r="S102" i="120" s="1"/>
  <c r="AA72" i="120"/>
  <c r="Z75" i="120"/>
  <c r="A95" i="120"/>
  <c r="N56" i="120"/>
  <c r="W17" i="120"/>
  <c r="W29" i="120"/>
  <c r="W35" i="120"/>
  <c r="AB65" i="120"/>
  <c r="V67" i="120"/>
  <c r="A78" i="120"/>
  <c r="Z78" i="120"/>
  <c r="A80" i="120"/>
  <c r="AA81" i="120"/>
  <c r="AA84" i="120"/>
  <c r="AB91" i="120"/>
  <c r="W98" i="120"/>
  <c r="O56" i="120"/>
  <c r="AA14" i="120"/>
  <c r="AA16" i="120"/>
  <c r="AA28" i="120"/>
  <c r="X38" i="120"/>
  <c r="Y40" i="120"/>
  <c r="Y43" i="120"/>
  <c r="I100" i="120"/>
  <c r="I102" i="120" s="1"/>
  <c r="U100" i="120"/>
  <c r="U102" i="120" s="1"/>
  <c r="K100" i="120"/>
  <c r="K102" i="120" s="1"/>
  <c r="A72" i="120"/>
  <c r="AB75" i="120"/>
  <c r="A77" i="120"/>
  <c r="V86" i="120"/>
  <c r="V89" i="120"/>
  <c r="AC94" i="120"/>
  <c r="Y96" i="120"/>
  <c r="AA66" i="120"/>
  <c r="V83" i="120"/>
  <c r="H30" i="92"/>
  <c r="I30" i="92"/>
  <c r="J30" i="92"/>
  <c r="K30" i="92"/>
  <c r="G30" i="92"/>
  <c r="H29" i="92"/>
  <c r="I29" i="92"/>
  <c r="J29" i="92"/>
  <c r="K29" i="92"/>
  <c r="G29" i="92"/>
  <c r="F43" i="90"/>
  <c r="G14" i="119" s="1"/>
  <c r="G43" i="90"/>
  <c r="H14" i="119" s="1"/>
  <c r="H43" i="90"/>
  <c r="I14" i="119" s="1"/>
  <c r="I43" i="90"/>
  <c r="J14" i="119" s="1"/>
  <c r="E43" i="90"/>
  <c r="F14" i="119" s="1"/>
  <c r="F42" i="90"/>
  <c r="G13" i="119" s="1"/>
  <c r="G42" i="90"/>
  <c r="H13" i="119" s="1"/>
  <c r="H42" i="90"/>
  <c r="I13" i="119" s="1"/>
  <c r="I42" i="90"/>
  <c r="J13" i="119" s="1"/>
  <c r="E42" i="90"/>
  <c r="F13" i="119" s="1"/>
  <c r="F36" i="90"/>
  <c r="G10" i="119" s="1"/>
  <c r="G36" i="90"/>
  <c r="H10" i="119" s="1"/>
  <c r="H36" i="90"/>
  <c r="I10" i="119" s="1"/>
  <c r="I36" i="90"/>
  <c r="J10" i="119" s="1"/>
  <c r="E36" i="90"/>
  <c r="F10" i="119" s="1"/>
  <c r="N60" i="120" l="1"/>
  <c r="J60" i="120"/>
  <c r="O57" i="120"/>
  <c r="O60" i="120" s="1"/>
  <c r="M56" i="120"/>
  <c r="S57" i="120"/>
  <c r="T56" i="120"/>
  <c r="P56" i="120"/>
  <c r="P57" i="120"/>
  <c r="L56" i="120"/>
  <c r="F56" i="120"/>
  <c r="F60" i="120" s="1"/>
  <c r="H57" i="120"/>
  <c r="H60" i="120" s="1"/>
  <c r="R57" i="120"/>
  <c r="S56" i="120"/>
  <c r="T57" i="120"/>
  <c r="K57" i="120"/>
  <c r="R56" i="120"/>
  <c r="L57" i="120"/>
  <c r="K56" i="120"/>
  <c r="U60" i="120"/>
  <c r="Q56" i="120"/>
  <c r="Q60" i="120" s="1"/>
  <c r="G57" i="120"/>
  <c r="G60" i="120" s="1"/>
  <c r="M57" i="120"/>
  <c r="I56" i="120"/>
  <c r="I60" i="120" s="1"/>
  <c r="F48" i="92"/>
  <c r="I150" i="103"/>
  <c r="H150" i="103"/>
  <c r="G150" i="103"/>
  <c r="I146" i="103"/>
  <c r="H146" i="103"/>
  <c r="G146" i="103"/>
  <c r="I114" i="103"/>
  <c r="H114" i="103"/>
  <c r="G114" i="103"/>
  <c r="I110" i="103"/>
  <c r="H110" i="103"/>
  <c r="G110" i="103"/>
  <c r="I150" i="98"/>
  <c r="H150" i="98"/>
  <c r="G150" i="98"/>
  <c r="I146" i="98"/>
  <c r="H146" i="98"/>
  <c r="G146" i="98"/>
  <c r="I114" i="98"/>
  <c r="H114" i="98"/>
  <c r="I110" i="98"/>
  <c r="H110" i="98"/>
  <c r="B171" i="118"/>
  <c r="G166" i="118"/>
  <c r="F166" i="118" s="1"/>
  <c r="B163" i="118"/>
  <c r="B161" i="118"/>
  <c r="J159" i="118"/>
  <c r="B157" i="118"/>
  <c r="B154" i="118"/>
  <c r="B151" i="118"/>
  <c r="I150" i="118"/>
  <c r="H150" i="118"/>
  <c r="G150" i="118"/>
  <c r="B150" i="118"/>
  <c r="B147" i="118"/>
  <c r="I146" i="118"/>
  <c r="H146" i="118"/>
  <c r="G146" i="118"/>
  <c r="B146" i="118"/>
  <c r="B141" i="118"/>
  <c r="L139" i="118"/>
  <c r="K139" i="118"/>
  <c r="J139" i="118"/>
  <c r="I139" i="118"/>
  <c r="H139" i="118"/>
  <c r="G139" i="118"/>
  <c r="F139" i="118"/>
  <c r="E139" i="118"/>
  <c r="L134" i="118"/>
  <c r="K134" i="118"/>
  <c r="J134" i="118"/>
  <c r="I134" i="118"/>
  <c r="H134" i="118"/>
  <c r="G134" i="118"/>
  <c r="F134" i="118"/>
  <c r="E134" i="118"/>
  <c r="L129" i="118"/>
  <c r="K129" i="118"/>
  <c r="J129" i="118"/>
  <c r="I129" i="118"/>
  <c r="H129" i="118"/>
  <c r="G129" i="118"/>
  <c r="F129" i="118"/>
  <c r="E129" i="118"/>
  <c r="B121" i="118"/>
  <c r="B118" i="118"/>
  <c r="I115" i="118"/>
  <c r="H115" i="118"/>
  <c r="G115" i="118"/>
  <c r="B115" i="118"/>
  <c r="I114" i="118"/>
  <c r="H114" i="118"/>
  <c r="G114" i="118"/>
  <c r="B114" i="118"/>
  <c r="I111" i="118"/>
  <c r="H111" i="118"/>
  <c r="G111" i="118"/>
  <c r="B111" i="118"/>
  <c r="I110" i="118"/>
  <c r="H110" i="118"/>
  <c r="G110" i="118"/>
  <c r="B110" i="118"/>
  <c r="B105" i="118"/>
  <c r="L103" i="118"/>
  <c r="K103" i="118"/>
  <c r="J103" i="118"/>
  <c r="I103" i="118"/>
  <c r="H103" i="118"/>
  <c r="G103" i="118"/>
  <c r="F103" i="118"/>
  <c r="E103" i="118"/>
  <c r="B99" i="118"/>
  <c r="B135" i="118" s="1"/>
  <c r="L98" i="118"/>
  <c r="K98" i="118"/>
  <c r="J98" i="118"/>
  <c r="I98" i="118"/>
  <c r="H98" i="118"/>
  <c r="G98" i="118"/>
  <c r="F98" i="118"/>
  <c r="E98" i="118"/>
  <c r="B94" i="118"/>
  <c r="B130" i="118" s="1"/>
  <c r="L93" i="118"/>
  <c r="K93" i="118"/>
  <c r="J93" i="118"/>
  <c r="I93" i="118"/>
  <c r="H93" i="118"/>
  <c r="G93" i="118"/>
  <c r="F93" i="118"/>
  <c r="E93" i="118"/>
  <c r="B89" i="118"/>
  <c r="B125" i="118" s="1"/>
  <c r="B86" i="118"/>
  <c r="B83" i="118"/>
  <c r="B80" i="118"/>
  <c r="I79" i="118"/>
  <c r="H79" i="118"/>
  <c r="G79" i="118"/>
  <c r="B79" i="118"/>
  <c r="B76" i="118"/>
  <c r="I75" i="118"/>
  <c r="H75" i="118"/>
  <c r="G75" i="118"/>
  <c r="B75" i="118"/>
  <c r="H73" i="118"/>
  <c r="H77" i="118" s="1"/>
  <c r="B70" i="118"/>
  <c r="L68" i="118"/>
  <c r="K68" i="118"/>
  <c r="J68" i="118"/>
  <c r="I68" i="118"/>
  <c r="H68" i="118"/>
  <c r="G68" i="118"/>
  <c r="F68" i="118"/>
  <c r="E68" i="118"/>
  <c r="P66" i="118"/>
  <c r="O66" i="118"/>
  <c r="B65" i="118"/>
  <c r="L64" i="118"/>
  <c r="K64" i="118"/>
  <c r="J64" i="118"/>
  <c r="I64" i="118"/>
  <c r="H64" i="118"/>
  <c r="G64" i="118"/>
  <c r="F64" i="118"/>
  <c r="E64" i="118"/>
  <c r="P62" i="118"/>
  <c r="O62" i="118"/>
  <c r="B61" i="118"/>
  <c r="L60" i="118"/>
  <c r="K60" i="118"/>
  <c r="J60" i="118"/>
  <c r="I60" i="118"/>
  <c r="H60" i="118"/>
  <c r="G60" i="118"/>
  <c r="F60" i="118"/>
  <c r="E60" i="118"/>
  <c r="P58" i="118"/>
  <c r="O58" i="118"/>
  <c r="B57" i="118"/>
  <c r="L56" i="118"/>
  <c r="K56" i="118"/>
  <c r="J56" i="118"/>
  <c r="I56" i="118"/>
  <c r="H56" i="118"/>
  <c r="G56" i="118"/>
  <c r="F56" i="118"/>
  <c r="E56" i="118"/>
  <c r="P54" i="118"/>
  <c r="O54" i="118"/>
  <c r="B53" i="118" s="1"/>
  <c r="L52" i="118"/>
  <c r="K52" i="118"/>
  <c r="J52" i="118"/>
  <c r="I52" i="118"/>
  <c r="H52" i="118"/>
  <c r="G52" i="118"/>
  <c r="F52" i="118"/>
  <c r="E52" i="118"/>
  <c r="P50" i="118"/>
  <c r="O50" i="118"/>
  <c r="B49" i="118" s="1"/>
  <c r="L48" i="118"/>
  <c r="L88" i="118" s="1"/>
  <c r="L124" i="118" s="1"/>
  <c r="I159" i="118" s="1"/>
  <c r="H159" i="118" s="1"/>
  <c r="G159" i="118" s="1"/>
  <c r="F159" i="118" s="1"/>
  <c r="E159" i="118" s="1"/>
  <c r="B45" i="118"/>
  <c r="B42" i="118"/>
  <c r="I39" i="118"/>
  <c r="H39" i="118"/>
  <c r="G39" i="118"/>
  <c r="K38" i="118"/>
  <c r="I80" i="118" s="1"/>
  <c r="J38" i="118"/>
  <c r="I38" i="118"/>
  <c r="H151" i="118" s="1"/>
  <c r="H38" i="118"/>
  <c r="G151" i="118" s="1"/>
  <c r="G38" i="118"/>
  <c r="K37" i="118"/>
  <c r="I147" i="118" s="1"/>
  <c r="J37" i="118"/>
  <c r="J39" i="118" s="1"/>
  <c r="I37" i="118"/>
  <c r="H37" i="118"/>
  <c r="G37" i="118"/>
  <c r="B37" i="118"/>
  <c r="K36" i="118"/>
  <c r="J36" i="118"/>
  <c r="I36" i="118"/>
  <c r="H36" i="118"/>
  <c r="G36" i="118"/>
  <c r="P34" i="118"/>
  <c r="O34" i="118"/>
  <c r="B34" i="118" s="1"/>
  <c r="K33" i="118"/>
  <c r="J33" i="118"/>
  <c r="I33" i="118"/>
  <c r="H33" i="118"/>
  <c r="G33" i="118"/>
  <c r="D33" i="118"/>
  <c r="D36" i="118" s="1"/>
  <c r="D39" i="118" s="1"/>
  <c r="D32" i="118"/>
  <c r="B78" i="118" s="1"/>
  <c r="P31" i="118"/>
  <c r="O31" i="118"/>
  <c r="B31" i="118" s="1"/>
  <c r="B30" i="118"/>
  <c r="K29" i="118"/>
  <c r="J29" i="118"/>
  <c r="I29" i="118"/>
  <c r="H29" i="118"/>
  <c r="G29" i="118"/>
  <c r="D29" i="118"/>
  <c r="B93" i="118" s="1"/>
  <c r="D28" i="118"/>
  <c r="B92" i="118" s="1"/>
  <c r="D27" i="118"/>
  <c r="D31" i="118" s="1"/>
  <c r="B27" i="118"/>
  <c r="B160" i="118" s="1"/>
  <c r="B26" i="118"/>
  <c r="K25" i="118"/>
  <c r="I73" i="118" s="1"/>
  <c r="J25" i="118"/>
  <c r="G25" i="118"/>
  <c r="H25" i="118" s="1"/>
  <c r="I25" i="118" s="1"/>
  <c r="B23" i="118"/>
  <c r="B22" i="118"/>
  <c r="B19" i="118"/>
  <c r="B17" i="118"/>
  <c r="B10" i="118"/>
  <c r="B171" i="117"/>
  <c r="G166" i="117"/>
  <c r="F166" i="117"/>
  <c r="B163" i="117"/>
  <c r="B161" i="117"/>
  <c r="J159" i="117"/>
  <c r="B157" i="117"/>
  <c r="B154" i="117"/>
  <c r="B151" i="117"/>
  <c r="I150" i="117"/>
  <c r="H150" i="117"/>
  <c r="G150" i="117"/>
  <c r="B150" i="117"/>
  <c r="B147" i="117"/>
  <c r="I146" i="117"/>
  <c r="H146" i="117"/>
  <c r="G146" i="117"/>
  <c r="B146" i="117"/>
  <c r="B141" i="117"/>
  <c r="L139" i="117"/>
  <c r="K139" i="117"/>
  <c r="J139" i="117"/>
  <c r="I139" i="117"/>
  <c r="H139" i="117"/>
  <c r="G139" i="117"/>
  <c r="F139" i="117"/>
  <c r="E139" i="117"/>
  <c r="L134" i="117"/>
  <c r="K134" i="117"/>
  <c r="J134" i="117"/>
  <c r="I134" i="117"/>
  <c r="H134" i="117"/>
  <c r="G134" i="117"/>
  <c r="F134" i="117"/>
  <c r="E134" i="117"/>
  <c r="L129" i="117"/>
  <c r="K129" i="117"/>
  <c r="J129" i="117"/>
  <c r="I129" i="117"/>
  <c r="H129" i="117"/>
  <c r="G129" i="117"/>
  <c r="F129" i="117"/>
  <c r="E129" i="117"/>
  <c r="B121" i="117"/>
  <c r="B118" i="117"/>
  <c r="I115" i="117"/>
  <c r="H115" i="117"/>
  <c r="G115" i="117"/>
  <c r="B115" i="117"/>
  <c r="I114" i="117"/>
  <c r="H114" i="117"/>
  <c r="G114" i="117"/>
  <c r="B114" i="117"/>
  <c r="I111" i="117"/>
  <c r="H111" i="117"/>
  <c r="G111" i="117"/>
  <c r="B111" i="117"/>
  <c r="I110" i="117"/>
  <c r="H110" i="117"/>
  <c r="G110" i="117"/>
  <c r="B110" i="117"/>
  <c r="B105" i="117"/>
  <c r="L103" i="117"/>
  <c r="K103" i="117"/>
  <c r="J103" i="117"/>
  <c r="I103" i="117"/>
  <c r="H103" i="117"/>
  <c r="G103" i="117"/>
  <c r="F103" i="117"/>
  <c r="E103" i="117"/>
  <c r="B99" i="117"/>
  <c r="B135" i="117" s="1"/>
  <c r="L98" i="117"/>
  <c r="K98" i="117"/>
  <c r="J98" i="117"/>
  <c r="I98" i="117"/>
  <c r="H98" i="117"/>
  <c r="G98" i="117"/>
  <c r="F98" i="117"/>
  <c r="E98" i="117"/>
  <c r="B94" i="117"/>
  <c r="B130" i="117" s="1"/>
  <c r="L93" i="117"/>
  <c r="K93" i="117"/>
  <c r="J93" i="117"/>
  <c r="I93" i="117"/>
  <c r="H93" i="117"/>
  <c r="G93" i="117"/>
  <c r="F93" i="117"/>
  <c r="E93" i="117"/>
  <c r="B89" i="117"/>
  <c r="B125" i="117" s="1"/>
  <c r="B86" i="117"/>
  <c r="B83" i="117"/>
  <c r="B80" i="117"/>
  <c r="I79" i="117"/>
  <c r="H79" i="117"/>
  <c r="G79" i="117"/>
  <c r="B79" i="117"/>
  <c r="B76" i="117"/>
  <c r="I75" i="117"/>
  <c r="H75" i="117"/>
  <c r="G75" i="117"/>
  <c r="B75" i="117"/>
  <c r="H73" i="117"/>
  <c r="H77" i="117" s="1"/>
  <c r="G73" i="117"/>
  <c r="G77" i="117" s="1"/>
  <c r="B70" i="117"/>
  <c r="L68" i="117"/>
  <c r="K68" i="117"/>
  <c r="J68" i="117"/>
  <c r="I68" i="117"/>
  <c r="H68" i="117"/>
  <c r="G68" i="117"/>
  <c r="F68" i="117"/>
  <c r="E68" i="117"/>
  <c r="P66" i="117"/>
  <c r="O66" i="117"/>
  <c r="B65" i="117" s="1"/>
  <c r="L64" i="117"/>
  <c r="K64" i="117"/>
  <c r="J64" i="117"/>
  <c r="I64" i="117"/>
  <c r="H64" i="117"/>
  <c r="G64" i="117"/>
  <c r="F64" i="117"/>
  <c r="E64" i="117"/>
  <c r="P62" i="117"/>
  <c r="O62" i="117"/>
  <c r="B61" i="117" s="1"/>
  <c r="L60" i="117"/>
  <c r="K60" i="117"/>
  <c r="J60" i="117"/>
  <c r="I60" i="117"/>
  <c r="H60" i="117"/>
  <c r="G60" i="117"/>
  <c r="F60" i="117"/>
  <c r="E60" i="117"/>
  <c r="P58" i="117"/>
  <c r="O58" i="117"/>
  <c r="B57" i="117" s="1"/>
  <c r="L56" i="117"/>
  <c r="K56" i="117"/>
  <c r="J56" i="117"/>
  <c r="I56" i="117"/>
  <c r="H56" i="117"/>
  <c r="G56" i="117"/>
  <c r="F56" i="117"/>
  <c r="E56" i="117"/>
  <c r="P54" i="117"/>
  <c r="O54" i="117"/>
  <c r="B53" i="117" s="1"/>
  <c r="L52" i="117"/>
  <c r="K52" i="117"/>
  <c r="J52" i="117"/>
  <c r="I52" i="117"/>
  <c r="H52" i="117"/>
  <c r="G52" i="117"/>
  <c r="F52" i="117"/>
  <c r="E52" i="117"/>
  <c r="P50" i="117"/>
  <c r="O50" i="117"/>
  <c r="B49" i="117" s="1"/>
  <c r="L48" i="117"/>
  <c r="L88" i="117" s="1"/>
  <c r="L124" i="117" s="1"/>
  <c r="I159" i="117" s="1"/>
  <c r="H159" i="117" s="1"/>
  <c r="G159" i="117" s="1"/>
  <c r="F159" i="117" s="1"/>
  <c r="E159" i="117" s="1"/>
  <c r="B45" i="117"/>
  <c r="B42" i="117"/>
  <c r="K38" i="117"/>
  <c r="I80" i="117" s="1"/>
  <c r="J38" i="117"/>
  <c r="I38" i="117"/>
  <c r="H151" i="117" s="1"/>
  <c r="H38" i="117"/>
  <c r="G151" i="117" s="1"/>
  <c r="G38" i="117"/>
  <c r="K37" i="117"/>
  <c r="I147" i="117" s="1"/>
  <c r="J37" i="117"/>
  <c r="J39" i="117" s="1"/>
  <c r="I37" i="117"/>
  <c r="H37" i="117"/>
  <c r="G76" i="117" s="1"/>
  <c r="G37" i="117"/>
  <c r="G39" i="117" s="1"/>
  <c r="B37" i="117"/>
  <c r="K36" i="117"/>
  <c r="J36" i="117"/>
  <c r="I36" i="117"/>
  <c r="H36" i="117"/>
  <c r="G36" i="117"/>
  <c r="P34" i="117"/>
  <c r="O34" i="117"/>
  <c r="B34" i="117" s="1"/>
  <c r="K33" i="117"/>
  <c r="J33" i="117"/>
  <c r="I33" i="117"/>
  <c r="H33" i="117"/>
  <c r="G33" i="117"/>
  <c r="D32" i="117"/>
  <c r="B78" i="117" s="1"/>
  <c r="P31" i="117"/>
  <c r="O31" i="117"/>
  <c r="B31" i="117" s="1"/>
  <c r="B30" i="117"/>
  <c r="K29" i="117"/>
  <c r="J29" i="117"/>
  <c r="I29" i="117"/>
  <c r="H29" i="117"/>
  <c r="G29" i="117"/>
  <c r="D29" i="117"/>
  <c r="B93" i="117" s="1"/>
  <c r="D28" i="117"/>
  <c r="B92" i="117" s="1"/>
  <c r="D27" i="117"/>
  <c r="D31" i="117" s="1"/>
  <c r="B27" i="117"/>
  <c r="B160" i="117" s="1"/>
  <c r="B26" i="117"/>
  <c r="K25" i="117"/>
  <c r="I73" i="117" s="1"/>
  <c r="J25" i="117"/>
  <c r="G25" i="117"/>
  <c r="H25" i="117" s="1"/>
  <c r="I25" i="117" s="1"/>
  <c r="B23" i="117"/>
  <c r="B22" i="117"/>
  <c r="B19" i="117"/>
  <c r="B17" i="117"/>
  <c r="B10" i="117"/>
  <c r="B171" i="116"/>
  <c r="G166" i="116"/>
  <c r="F166" i="116" s="1"/>
  <c r="B163" i="116"/>
  <c r="B161" i="116"/>
  <c r="J159" i="116"/>
  <c r="B157" i="116"/>
  <c r="B154" i="116"/>
  <c r="B151" i="116"/>
  <c r="I150" i="116"/>
  <c r="H150" i="116"/>
  <c r="G150" i="116"/>
  <c r="B150" i="116"/>
  <c r="B147" i="116"/>
  <c r="I146" i="116"/>
  <c r="H146" i="116"/>
  <c r="G146" i="116"/>
  <c r="B146" i="116"/>
  <c r="B141" i="116"/>
  <c r="L139" i="116"/>
  <c r="K139" i="116"/>
  <c r="J139" i="116"/>
  <c r="I139" i="116"/>
  <c r="H139" i="116"/>
  <c r="G139" i="116"/>
  <c r="F139" i="116"/>
  <c r="E139" i="116"/>
  <c r="L134" i="116"/>
  <c r="K134" i="116"/>
  <c r="J134" i="116"/>
  <c r="I134" i="116"/>
  <c r="H134" i="116"/>
  <c r="G134" i="116"/>
  <c r="F134" i="116"/>
  <c r="E134" i="116"/>
  <c r="L129" i="116"/>
  <c r="K129" i="116"/>
  <c r="J129" i="116"/>
  <c r="I129" i="116"/>
  <c r="H129" i="116"/>
  <c r="G129" i="116"/>
  <c r="F129" i="116"/>
  <c r="E129" i="116"/>
  <c r="B121" i="116"/>
  <c r="B118" i="116"/>
  <c r="I115" i="116"/>
  <c r="H115" i="116"/>
  <c r="G115" i="116"/>
  <c r="B115" i="116"/>
  <c r="I114" i="116"/>
  <c r="H114" i="116"/>
  <c r="G114" i="116"/>
  <c r="B114" i="116"/>
  <c r="I111" i="116"/>
  <c r="H111" i="116"/>
  <c r="G111" i="116"/>
  <c r="B111" i="116"/>
  <c r="I110" i="116"/>
  <c r="H110" i="116"/>
  <c r="G110" i="116"/>
  <c r="B110" i="116"/>
  <c r="B105" i="116"/>
  <c r="L103" i="116"/>
  <c r="K103" i="116"/>
  <c r="J103" i="116"/>
  <c r="I103" i="116"/>
  <c r="H103" i="116"/>
  <c r="G103" i="116"/>
  <c r="F103" i="116"/>
  <c r="E103" i="116"/>
  <c r="B99" i="116"/>
  <c r="B135" i="116" s="1"/>
  <c r="L98" i="116"/>
  <c r="K98" i="116"/>
  <c r="J98" i="116"/>
  <c r="I98" i="116"/>
  <c r="H98" i="116"/>
  <c r="G98" i="116"/>
  <c r="F98" i="116"/>
  <c r="E98" i="116"/>
  <c r="B94" i="116"/>
  <c r="B130" i="116" s="1"/>
  <c r="L93" i="116"/>
  <c r="K93" i="116"/>
  <c r="J93" i="116"/>
  <c r="I93" i="116"/>
  <c r="H93" i="116"/>
  <c r="G93" i="116"/>
  <c r="F93" i="116"/>
  <c r="E93" i="116"/>
  <c r="B89" i="116"/>
  <c r="B125" i="116" s="1"/>
  <c r="B86" i="116"/>
  <c r="B83" i="116"/>
  <c r="B80" i="116"/>
  <c r="I79" i="116"/>
  <c r="H79" i="116"/>
  <c r="G79" i="116"/>
  <c r="B79" i="116"/>
  <c r="H77" i="116"/>
  <c r="B76" i="116"/>
  <c r="I75" i="116"/>
  <c r="H75" i="116"/>
  <c r="G75" i="116"/>
  <c r="B75" i="116"/>
  <c r="H73" i="116"/>
  <c r="H108" i="116" s="1"/>
  <c r="H144" i="116" s="1"/>
  <c r="H148" i="116" s="1"/>
  <c r="B70" i="116"/>
  <c r="L68" i="116"/>
  <c r="K68" i="116"/>
  <c r="J68" i="116"/>
  <c r="I68" i="116"/>
  <c r="H68" i="116"/>
  <c r="G68" i="116"/>
  <c r="F68" i="116"/>
  <c r="E68" i="116"/>
  <c r="P66" i="116"/>
  <c r="O66" i="116"/>
  <c r="B65" i="116" s="1"/>
  <c r="L64" i="116"/>
  <c r="K64" i="116"/>
  <c r="J64" i="116"/>
  <c r="I64" i="116"/>
  <c r="H64" i="116"/>
  <c r="G64" i="116"/>
  <c r="F64" i="116"/>
  <c r="E64" i="116"/>
  <c r="P62" i="116"/>
  <c r="O62" i="116"/>
  <c r="B61" i="116" s="1"/>
  <c r="L60" i="116"/>
  <c r="K60" i="116"/>
  <c r="J60" i="116"/>
  <c r="I60" i="116"/>
  <c r="H60" i="116"/>
  <c r="G60" i="116"/>
  <c r="F60" i="116"/>
  <c r="E60" i="116"/>
  <c r="P58" i="116"/>
  <c r="O58" i="116"/>
  <c r="B57" i="116" s="1"/>
  <c r="L56" i="116"/>
  <c r="K56" i="116"/>
  <c r="J56" i="116"/>
  <c r="I56" i="116"/>
  <c r="H56" i="116"/>
  <c r="G56" i="116"/>
  <c r="F56" i="116"/>
  <c r="E56" i="116"/>
  <c r="P54" i="116"/>
  <c r="O54" i="116"/>
  <c r="B53" i="116" s="1"/>
  <c r="L52" i="116"/>
  <c r="K52" i="116"/>
  <c r="J52" i="116"/>
  <c r="I52" i="116"/>
  <c r="H52" i="116"/>
  <c r="G52" i="116"/>
  <c r="F52" i="116"/>
  <c r="E52" i="116"/>
  <c r="P50" i="116"/>
  <c r="O50" i="116"/>
  <c r="B49" i="116" s="1"/>
  <c r="L48" i="116"/>
  <c r="L88" i="116" s="1"/>
  <c r="L124" i="116" s="1"/>
  <c r="I159" i="116" s="1"/>
  <c r="H159" i="116" s="1"/>
  <c r="G159" i="116" s="1"/>
  <c r="F159" i="116" s="1"/>
  <c r="E159" i="116" s="1"/>
  <c r="B45" i="116"/>
  <c r="B42" i="116"/>
  <c r="H39" i="116"/>
  <c r="G39" i="116"/>
  <c r="K38" i="116"/>
  <c r="I80" i="116" s="1"/>
  <c r="J38" i="116"/>
  <c r="I38" i="116"/>
  <c r="H151" i="116" s="1"/>
  <c r="H38" i="116"/>
  <c r="G80" i="116" s="1"/>
  <c r="G38" i="116"/>
  <c r="K37" i="116"/>
  <c r="J37" i="116"/>
  <c r="J39" i="116" s="1"/>
  <c r="I37" i="116"/>
  <c r="H37" i="116"/>
  <c r="G147" i="116" s="1"/>
  <c r="G37" i="116"/>
  <c r="B37" i="116"/>
  <c r="K36" i="116"/>
  <c r="J36" i="116"/>
  <c r="I36" i="116"/>
  <c r="H36" i="116"/>
  <c r="G36" i="116"/>
  <c r="P34" i="116"/>
  <c r="O34" i="116"/>
  <c r="B34" i="116" s="1"/>
  <c r="K33" i="116"/>
  <c r="J33" i="116"/>
  <c r="I33" i="116"/>
  <c r="H33" i="116"/>
  <c r="G33" i="116"/>
  <c r="D32" i="116"/>
  <c r="B78" i="116" s="1"/>
  <c r="P31" i="116"/>
  <c r="O31" i="116"/>
  <c r="B31" i="116" s="1"/>
  <c r="B30" i="116"/>
  <c r="K29" i="116"/>
  <c r="J29" i="116"/>
  <c r="I29" i="116"/>
  <c r="H29" i="116"/>
  <c r="G29" i="116"/>
  <c r="D29" i="116"/>
  <c r="D28" i="116"/>
  <c r="D27" i="116"/>
  <c r="B27" i="116"/>
  <c r="B160" i="116" s="1"/>
  <c r="B26" i="116"/>
  <c r="K25" i="116"/>
  <c r="I73" i="116" s="1"/>
  <c r="J25" i="116"/>
  <c r="G25" i="116"/>
  <c r="H25" i="116" s="1"/>
  <c r="I25" i="116" s="1"/>
  <c r="B23" i="116"/>
  <c r="B22" i="116"/>
  <c r="B19" i="116"/>
  <c r="B17" i="116"/>
  <c r="B10" i="116"/>
  <c r="B171" i="115"/>
  <c r="G166" i="115"/>
  <c r="F166" i="115"/>
  <c r="B163" i="115"/>
  <c r="B161" i="115"/>
  <c r="J159" i="115"/>
  <c r="B157" i="115"/>
  <c r="B154" i="115"/>
  <c r="I151" i="115"/>
  <c r="B151" i="115"/>
  <c r="I150" i="115"/>
  <c r="H150" i="115"/>
  <c r="G150" i="115"/>
  <c r="B150" i="115"/>
  <c r="B147" i="115"/>
  <c r="I146" i="115"/>
  <c r="H146" i="115"/>
  <c r="G146" i="115"/>
  <c r="B146" i="115"/>
  <c r="B141" i="115"/>
  <c r="L139" i="115"/>
  <c r="K139" i="115"/>
  <c r="J139" i="115"/>
  <c r="I139" i="115"/>
  <c r="H139" i="115"/>
  <c r="G139" i="115"/>
  <c r="F139" i="115"/>
  <c r="E139" i="115"/>
  <c r="L134" i="115"/>
  <c r="K134" i="115"/>
  <c r="J134" i="115"/>
  <c r="I134" i="115"/>
  <c r="H134" i="115"/>
  <c r="G134" i="115"/>
  <c r="F134" i="115"/>
  <c r="E134" i="115"/>
  <c r="L129" i="115"/>
  <c r="K129" i="115"/>
  <c r="J129" i="115"/>
  <c r="I129" i="115"/>
  <c r="H129" i="115"/>
  <c r="G129" i="115"/>
  <c r="F129" i="115"/>
  <c r="E129" i="115"/>
  <c r="B121" i="115"/>
  <c r="B118" i="115"/>
  <c r="I115" i="115"/>
  <c r="H115" i="115"/>
  <c r="G115" i="115"/>
  <c r="B115" i="115"/>
  <c r="I114" i="115"/>
  <c r="H114" i="115"/>
  <c r="G114" i="115"/>
  <c r="B114" i="115"/>
  <c r="I111" i="115"/>
  <c r="H111" i="115"/>
  <c r="G111" i="115"/>
  <c r="B111" i="115"/>
  <c r="I110" i="115"/>
  <c r="H110" i="115"/>
  <c r="G110" i="115"/>
  <c r="B110" i="115"/>
  <c r="B105" i="115"/>
  <c r="L103" i="115"/>
  <c r="K103" i="115"/>
  <c r="J103" i="115"/>
  <c r="I103" i="115"/>
  <c r="H103" i="115"/>
  <c r="G103" i="115"/>
  <c r="F103" i="115"/>
  <c r="E103" i="115"/>
  <c r="B99" i="115"/>
  <c r="B135" i="115" s="1"/>
  <c r="L98" i="115"/>
  <c r="K98" i="115"/>
  <c r="J98" i="115"/>
  <c r="I98" i="115"/>
  <c r="H98" i="115"/>
  <c r="G98" i="115"/>
  <c r="F98" i="115"/>
  <c r="E98" i="115"/>
  <c r="B94" i="115"/>
  <c r="B130" i="115" s="1"/>
  <c r="L93" i="115"/>
  <c r="K93" i="115"/>
  <c r="J93" i="115"/>
  <c r="I93" i="115"/>
  <c r="H93" i="115"/>
  <c r="G93" i="115"/>
  <c r="F93" i="115"/>
  <c r="E93" i="115"/>
  <c r="B89" i="115"/>
  <c r="B125" i="115" s="1"/>
  <c r="B86" i="115"/>
  <c r="B83" i="115"/>
  <c r="G80" i="115"/>
  <c r="B80" i="115"/>
  <c r="I79" i="115"/>
  <c r="H79" i="115"/>
  <c r="G79" i="115"/>
  <c r="B79" i="115"/>
  <c r="G76" i="115"/>
  <c r="B76" i="115"/>
  <c r="I75" i="115"/>
  <c r="H75" i="115"/>
  <c r="G75" i="115"/>
  <c r="B75" i="115"/>
  <c r="H73" i="115"/>
  <c r="H77" i="115" s="1"/>
  <c r="B70" i="115"/>
  <c r="L68" i="115"/>
  <c r="K68" i="115"/>
  <c r="J68" i="115"/>
  <c r="I68" i="115"/>
  <c r="H68" i="115"/>
  <c r="G68" i="115"/>
  <c r="F68" i="115"/>
  <c r="E68" i="115"/>
  <c r="P66" i="115"/>
  <c r="O66" i="115"/>
  <c r="B65" i="115" s="1"/>
  <c r="L64" i="115"/>
  <c r="K64" i="115"/>
  <c r="J64" i="115"/>
  <c r="I64" i="115"/>
  <c r="H64" i="115"/>
  <c r="G64" i="115"/>
  <c r="F64" i="115"/>
  <c r="E64" i="115"/>
  <c r="P62" i="115"/>
  <c r="O62" i="115"/>
  <c r="B61" i="115" s="1"/>
  <c r="L60" i="115"/>
  <c r="K60" i="115"/>
  <c r="J60" i="115"/>
  <c r="I60" i="115"/>
  <c r="H60" i="115"/>
  <c r="G60" i="115"/>
  <c r="F60" i="115"/>
  <c r="E60" i="115"/>
  <c r="P58" i="115"/>
  <c r="O58" i="115"/>
  <c r="B57" i="115" s="1"/>
  <c r="L56" i="115"/>
  <c r="K56" i="115"/>
  <c r="J56" i="115"/>
  <c r="I56" i="115"/>
  <c r="H56" i="115"/>
  <c r="G56" i="115"/>
  <c r="F56" i="115"/>
  <c r="E56" i="115"/>
  <c r="P54" i="115"/>
  <c r="O54" i="115"/>
  <c r="B53" i="115" s="1"/>
  <c r="L52" i="115"/>
  <c r="K52" i="115"/>
  <c r="J52" i="115"/>
  <c r="I52" i="115"/>
  <c r="H52" i="115"/>
  <c r="G52" i="115"/>
  <c r="F52" i="115"/>
  <c r="E52" i="115"/>
  <c r="P50" i="115"/>
  <c r="O50" i="115"/>
  <c r="B49" i="115" s="1"/>
  <c r="L48" i="115"/>
  <c r="L88" i="115" s="1"/>
  <c r="L124" i="115" s="1"/>
  <c r="I159" i="115" s="1"/>
  <c r="H159" i="115" s="1"/>
  <c r="G159" i="115" s="1"/>
  <c r="F159" i="115" s="1"/>
  <c r="E159" i="115" s="1"/>
  <c r="K48" i="115"/>
  <c r="K88" i="115" s="1"/>
  <c r="K124" i="115" s="1"/>
  <c r="B45" i="115"/>
  <c r="B42" i="115"/>
  <c r="H39" i="115"/>
  <c r="G39" i="115"/>
  <c r="K38" i="115"/>
  <c r="J38" i="115"/>
  <c r="I38" i="115"/>
  <c r="H151" i="115" s="1"/>
  <c r="H38" i="115"/>
  <c r="G151" i="115" s="1"/>
  <c r="G38" i="115"/>
  <c r="K37" i="115"/>
  <c r="I147" i="115" s="1"/>
  <c r="J37" i="115"/>
  <c r="J39" i="115" s="1"/>
  <c r="I37" i="115"/>
  <c r="H37" i="115"/>
  <c r="G147" i="115" s="1"/>
  <c r="G37" i="115"/>
  <c r="B37" i="115"/>
  <c r="K36" i="115"/>
  <c r="J36" i="115"/>
  <c r="I36" i="115"/>
  <c r="H36" i="115"/>
  <c r="G36" i="115"/>
  <c r="P34" i="115"/>
  <c r="O34" i="115"/>
  <c r="B34" i="115" s="1"/>
  <c r="K33" i="115"/>
  <c r="J33" i="115"/>
  <c r="I33" i="115"/>
  <c r="H33" i="115"/>
  <c r="G33" i="115"/>
  <c r="D32" i="115"/>
  <c r="B78" i="115" s="1"/>
  <c r="P31" i="115"/>
  <c r="O31" i="115"/>
  <c r="B31" i="115" s="1"/>
  <c r="B30" i="115"/>
  <c r="K29" i="115"/>
  <c r="J29" i="115"/>
  <c r="I29" i="115"/>
  <c r="H29" i="115"/>
  <c r="G29" i="115"/>
  <c r="D29" i="115"/>
  <c r="B93" i="115" s="1"/>
  <c r="D28" i="115"/>
  <c r="B92" i="115" s="1"/>
  <c r="D27" i="115"/>
  <c r="D31" i="115" s="1"/>
  <c r="B27" i="115"/>
  <c r="B160" i="115" s="1"/>
  <c r="B26" i="115"/>
  <c r="K25" i="115"/>
  <c r="I73" i="115" s="1"/>
  <c r="J25" i="115"/>
  <c r="G25" i="115"/>
  <c r="H25" i="115" s="1"/>
  <c r="I25" i="115" s="1"/>
  <c r="B23" i="115"/>
  <c r="B22" i="115"/>
  <c r="B19" i="115"/>
  <c r="B17" i="115"/>
  <c r="B10" i="115"/>
  <c r="I150" i="91"/>
  <c r="H150" i="91"/>
  <c r="G150" i="91"/>
  <c r="I146" i="91"/>
  <c r="H146" i="91"/>
  <c r="G146" i="91"/>
  <c r="I114" i="91"/>
  <c r="H114" i="91"/>
  <c r="I110" i="91"/>
  <c r="H110" i="91"/>
  <c r="G114" i="98"/>
  <c r="G110" i="98"/>
  <c r="G114" i="91"/>
  <c r="G110" i="91"/>
  <c r="D30" i="92"/>
  <c r="B21" i="86"/>
  <c r="P102" i="86"/>
  <c r="O102" i="86"/>
  <c r="K34" i="104"/>
  <c r="C34" i="104"/>
  <c r="C12" i="104"/>
  <c r="B12" i="104"/>
  <c r="B34" i="104" s="1"/>
  <c r="B8" i="104"/>
  <c r="B10" i="104"/>
  <c r="J48" i="115" l="1"/>
  <c r="I48" i="115" s="1"/>
  <c r="I88" i="115" s="1"/>
  <c r="I124" i="115" s="1"/>
  <c r="K48" i="118"/>
  <c r="K88" i="118" s="1"/>
  <c r="K124" i="118" s="1"/>
  <c r="G76" i="118"/>
  <c r="H76" i="118"/>
  <c r="H108" i="118"/>
  <c r="H144" i="118" s="1"/>
  <c r="H148" i="118" s="1"/>
  <c r="I151" i="118"/>
  <c r="G147" i="117"/>
  <c r="K48" i="117"/>
  <c r="B98" i="117"/>
  <c r="G80" i="117"/>
  <c r="H39" i="117"/>
  <c r="H108" i="117"/>
  <c r="H144" i="117" s="1"/>
  <c r="H148" i="117" s="1"/>
  <c r="I151" i="117"/>
  <c r="K39" i="117"/>
  <c r="I76" i="117"/>
  <c r="D33" i="117"/>
  <c r="D36" i="117" s="1"/>
  <c r="D39" i="117" s="1"/>
  <c r="I76" i="116"/>
  <c r="I147" i="116"/>
  <c r="K39" i="116"/>
  <c r="G73" i="116"/>
  <c r="G77" i="116" s="1"/>
  <c r="H147" i="116"/>
  <c r="D31" i="116"/>
  <c r="B137" i="116" s="1"/>
  <c r="D160" i="116" s="1"/>
  <c r="D161" i="116" s="1"/>
  <c r="B92" i="116"/>
  <c r="B93" i="116"/>
  <c r="G76" i="116"/>
  <c r="G151" i="116"/>
  <c r="D33" i="116"/>
  <c r="D36" i="116" s="1"/>
  <c r="D39" i="116" s="1"/>
  <c r="I151" i="116"/>
  <c r="K48" i="116"/>
  <c r="I76" i="115"/>
  <c r="H108" i="115"/>
  <c r="H144" i="115" s="1"/>
  <c r="H148" i="115" s="1"/>
  <c r="K39" i="115"/>
  <c r="D33" i="115"/>
  <c r="D36" i="115" s="1"/>
  <c r="D39" i="115" s="1"/>
  <c r="G73" i="115"/>
  <c r="K60" i="120"/>
  <c r="T60" i="120"/>
  <c r="P60" i="120"/>
  <c r="L60" i="120"/>
  <c r="M60" i="120"/>
  <c r="R60" i="120"/>
  <c r="S60" i="120"/>
  <c r="B137" i="118"/>
  <c r="B132" i="118"/>
  <c r="D160" i="118" s="1"/>
  <c r="D161" i="118" s="1"/>
  <c r="B74" i="118"/>
  <c r="D34" i="118"/>
  <c r="D37" i="118" s="1"/>
  <c r="B66" i="118"/>
  <c r="B62" i="118"/>
  <c r="B58" i="118"/>
  <c r="B54" i="118"/>
  <c r="B50" i="118"/>
  <c r="B127" i="118"/>
  <c r="B145" i="118" s="1"/>
  <c r="I77" i="118"/>
  <c r="I108" i="118"/>
  <c r="B138" i="118"/>
  <c r="B133" i="118"/>
  <c r="B134" i="118"/>
  <c r="B101" i="118"/>
  <c r="B128" i="118"/>
  <c r="B149" i="118" s="1"/>
  <c r="B102" i="118"/>
  <c r="B129" i="118"/>
  <c r="B96" i="118"/>
  <c r="B103" i="118"/>
  <c r="H112" i="118"/>
  <c r="B97" i="118"/>
  <c r="K39" i="118"/>
  <c r="G73" i="118"/>
  <c r="I76" i="118"/>
  <c r="G80" i="118"/>
  <c r="B91" i="118"/>
  <c r="B109" i="118" s="1"/>
  <c r="B98" i="118"/>
  <c r="B139" i="118"/>
  <c r="H80" i="118"/>
  <c r="B51" i="118"/>
  <c r="B59" i="118"/>
  <c r="B63" i="118"/>
  <c r="B67" i="118"/>
  <c r="G147" i="118"/>
  <c r="B55" i="118"/>
  <c r="D35" i="118"/>
  <c r="D38" i="118" s="1"/>
  <c r="B52" i="118"/>
  <c r="B56" i="118"/>
  <c r="B60" i="118"/>
  <c r="B64" i="118"/>
  <c r="B68" i="118"/>
  <c r="H147" i="118"/>
  <c r="I77" i="117"/>
  <c r="I108" i="117"/>
  <c r="B137" i="117"/>
  <c r="D160" i="117" s="1"/>
  <c r="D161" i="117" s="1"/>
  <c r="B74" i="117"/>
  <c r="D34" i="117"/>
  <c r="D37" i="117" s="1"/>
  <c r="B66" i="117"/>
  <c r="B62" i="117"/>
  <c r="B58" i="117"/>
  <c r="B54" i="117"/>
  <c r="B50" i="117"/>
  <c r="B127" i="117"/>
  <c r="B145" i="117" s="1"/>
  <c r="B132" i="117"/>
  <c r="B138" i="117"/>
  <c r="B139" i="117"/>
  <c r="B133" i="117"/>
  <c r="I39" i="117"/>
  <c r="B96" i="117"/>
  <c r="B103" i="117"/>
  <c r="H112" i="117"/>
  <c r="G108" i="117"/>
  <c r="B101" i="117"/>
  <c r="B128" i="117"/>
  <c r="B149" i="117" s="1"/>
  <c r="B102" i="117"/>
  <c r="B129" i="117"/>
  <c r="H76" i="117"/>
  <c r="B97" i="117"/>
  <c r="H80" i="117"/>
  <c r="B63" i="117"/>
  <c r="B91" i="117"/>
  <c r="B109" i="117" s="1"/>
  <c r="B51" i="117"/>
  <c r="B55" i="117"/>
  <c r="B59" i="117"/>
  <c r="B67" i="117"/>
  <c r="D35" i="117"/>
  <c r="D38" i="117" s="1"/>
  <c r="B52" i="117"/>
  <c r="B56" i="117"/>
  <c r="B60" i="117"/>
  <c r="B64" i="117"/>
  <c r="H147" i="117"/>
  <c r="I77" i="116"/>
  <c r="I108" i="116"/>
  <c r="B101" i="116"/>
  <c r="B128" i="116"/>
  <c r="B149" i="116" s="1"/>
  <c r="B102" i="116"/>
  <c r="B129" i="116"/>
  <c r="I39" i="116"/>
  <c r="B96" i="116"/>
  <c r="B103" i="116"/>
  <c r="H112" i="116"/>
  <c r="H76" i="116"/>
  <c r="B97" i="116"/>
  <c r="B91" i="116"/>
  <c r="B109" i="116" s="1"/>
  <c r="B98" i="116"/>
  <c r="B138" i="116"/>
  <c r="B133" i="116"/>
  <c r="H80" i="116"/>
  <c r="B51" i="116"/>
  <c r="B55" i="116"/>
  <c r="B59" i="116"/>
  <c r="B63" i="116"/>
  <c r="B67" i="116"/>
  <c r="D35" i="116"/>
  <c r="D38" i="116" s="1"/>
  <c r="B137" i="115"/>
  <c r="D160" i="115" s="1"/>
  <c r="D161" i="115" s="1"/>
  <c r="B127" i="115"/>
  <c r="B145" i="115" s="1"/>
  <c r="B74" i="115"/>
  <c r="D34" i="115"/>
  <c r="D37" i="115" s="1"/>
  <c r="B66" i="115"/>
  <c r="B62" i="115"/>
  <c r="B58" i="115"/>
  <c r="B54" i="115"/>
  <c r="B50" i="115"/>
  <c r="B132" i="115"/>
  <c r="I77" i="115"/>
  <c r="I108" i="115"/>
  <c r="B138" i="115"/>
  <c r="B101" i="115"/>
  <c r="B128" i="115"/>
  <c r="B149" i="115" s="1"/>
  <c r="B102" i="115"/>
  <c r="I39" i="115"/>
  <c r="B96" i="115"/>
  <c r="B103" i="115"/>
  <c r="H112" i="115"/>
  <c r="H76" i="115"/>
  <c r="B97" i="115"/>
  <c r="B91" i="115"/>
  <c r="B109" i="115" s="1"/>
  <c r="B98" i="115"/>
  <c r="B51" i="115"/>
  <c r="B55" i="115"/>
  <c r="B59" i="115"/>
  <c r="B63" i="115"/>
  <c r="B67" i="115"/>
  <c r="I80" i="115"/>
  <c r="H80" i="115"/>
  <c r="D35" i="115"/>
  <c r="D38" i="115" s="1"/>
  <c r="H147" i="115"/>
  <c r="B133" i="115"/>
  <c r="B77" i="81"/>
  <c r="H10" i="81"/>
  <c r="J160" i="103"/>
  <c r="J160" i="98"/>
  <c r="J159" i="91"/>
  <c r="C21" i="80"/>
  <c r="C20" i="80"/>
  <c r="J88" i="115" l="1"/>
  <c r="J124" i="115" s="1"/>
  <c r="B54" i="116"/>
  <c r="B56" i="115"/>
  <c r="B134" i="115"/>
  <c r="H48" i="115"/>
  <c r="G48" i="115" s="1"/>
  <c r="B52" i="115"/>
  <c r="B68" i="115"/>
  <c r="B129" i="115"/>
  <c r="B134" i="117"/>
  <c r="B64" i="115"/>
  <c r="B60" i="115"/>
  <c r="B68" i="117"/>
  <c r="J48" i="118"/>
  <c r="J88" i="118" s="1"/>
  <c r="J124" i="118" s="1"/>
  <c r="K88" i="117"/>
  <c r="K124" i="117" s="1"/>
  <c r="J48" i="117"/>
  <c r="B58" i="116"/>
  <c r="B62" i="116"/>
  <c r="B66" i="116"/>
  <c r="D34" i="116"/>
  <c r="D37" i="116" s="1"/>
  <c r="B132" i="116"/>
  <c r="B139" i="116"/>
  <c r="B64" i="116"/>
  <c r="B60" i="116"/>
  <c r="G108" i="116"/>
  <c r="G144" i="116" s="1"/>
  <c r="G148" i="116" s="1"/>
  <c r="B56" i="116"/>
  <c r="B134" i="116"/>
  <c r="B68" i="116"/>
  <c r="B52" i="116"/>
  <c r="B127" i="116"/>
  <c r="B145" i="116" s="1"/>
  <c r="B50" i="116"/>
  <c r="G112" i="116"/>
  <c r="B74" i="116"/>
  <c r="K88" i="116"/>
  <c r="K124" i="116" s="1"/>
  <c r="J48" i="116"/>
  <c r="G77" i="115"/>
  <c r="G108" i="115"/>
  <c r="B139" i="115"/>
  <c r="I144" i="118"/>
  <c r="I148" i="118" s="1"/>
  <c r="I112" i="118"/>
  <c r="G77" i="118"/>
  <c r="G108" i="118"/>
  <c r="G144" i="117"/>
  <c r="G148" i="117" s="1"/>
  <c r="G112" i="117"/>
  <c r="I144" i="117"/>
  <c r="I148" i="117" s="1"/>
  <c r="I112" i="117"/>
  <c r="I144" i="116"/>
  <c r="I148" i="116" s="1"/>
  <c r="I112" i="116"/>
  <c r="I112" i="115"/>
  <c r="I144" i="115"/>
  <c r="I148" i="115" s="1"/>
  <c r="H88" i="115"/>
  <c r="H124" i="115" s="1"/>
  <c r="B102" i="81"/>
  <c r="B100" i="81"/>
  <c r="B98" i="81"/>
  <c r="B96" i="81"/>
  <c r="B94" i="81"/>
  <c r="O15" i="83"/>
  <c r="B48" i="92"/>
  <c r="F49" i="92"/>
  <c r="H31" i="92"/>
  <c r="I31" i="92"/>
  <c r="J31" i="92"/>
  <c r="K31" i="92"/>
  <c r="G31" i="92"/>
  <c r="D33" i="92"/>
  <c r="B32" i="92"/>
  <c r="B29" i="92"/>
  <c r="B53" i="89"/>
  <c r="B43" i="89"/>
  <c r="B33" i="89"/>
  <c r="B23" i="89"/>
  <c r="B13" i="89"/>
  <c r="D12" i="89"/>
  <c r="C12" i="89"/>
  <c r="B23" i="84"/>
  <c r="B33" i="84"/>
  <c r="B43" i="84"/>
  <c r="B53" i="84"/>
  <c r="C12" i="84"/>
  <c r="B36" i="82"/>
  <c r="B152" i="83"/>
  <c r="I48" i="118" l="1"/>
  <c r="H48" i="118" s="1"/>
  <c r="I88" i="118"/>
  <c r="I124" i="118" s="1"/>
  <c r="J88" i="117"/>
  <c r="J124" i="117" s="1"/>
  <c r="I48" i="117"/>
  <c r="J88" i="116"/>
  <c r="J124" i="116" s="1"/>
  <c r="I48" i="116"/>
  <c r="G144" i="115"/>
  <c r="G148" i="115" s="1"/>
  <c r="G112" i="115"/>
  <c r="G112" i="118"/>
  <c r="G144" i="118"/>
  <c r="G148" i="118" s="1"/>
  <c r="F48" i="115"/>
  <c r="G88" i="115"/>
  <c r="G124" i="115" s="1"/>
  <c r="B13" i="90"/>
  <c r="O43" i="81"/>
  <c r="P43" i="81"/>
  <c r="P42" i="81"/>
  <c r="O42" i="81"/>
  <c r="O254" i="83"/>
  <c r="O241" i="83"/>
  <c r="O228" i="83"/>
  <c r="B23" i="83"/>
  <c r="B21" i="83"/>
  <c r="B19" i="83"/>
  <c r="B17" i="83"/>
  <c r="J11" i="90"/>
  <c r="H88" i="118" l="1"/>
  <c r="H124" i="118" s="1"/>
  <c r="G48" i="118"/>
  <c r="I88" i="117"/>
  <c r="I124" i="117" s="1"/>
  <c r="H48" i="117"/>
  <c r="I88" i="116"/>
  <c r="I124" i="116" s="1"/>
  <c r="H48" i="116"/>
  <c r="E48" i="115"/>
  <c r="E88" i="115" s="1"/>
  <c r="E124" i="115" s="1"/>
  <c r="F88" i="115"/>
  <c r="F124" i="115" s="1"/>
  <c r="H325" i="83"/>
  <c r="H131" i="83"/>
  <c r="P254" i="83"/>
  <c r="B172" i="103"/>
  <c r="G167" i="103"/>
  <c r="F167" i="103" s="1"/>
  <c r="B164" i="103"/>
  <c r="D162" i="103"/>
  <c r="B162" i="103"/>
  <c r="D161" i="103"/>
  <c r="B158" i="103"/>
  <c r="B155" i="103"/>
  <c r="F48" i="118" l="1"/>
  <c r="G88" i="118"/>
  <c r="G124" i="118" s="1"/>
  <c r="H88" i="117"/>
  <c r="H124" i="117" s="1"/>
  <c r="G48" i="117"/>
  <c r="H88" i="116"/>
  <c r="H124" i="116" s="1"/>
  <c r="G48" i="116"/>
  <c r="G167" i="98"/>
  <c r="F167" i="98" s="1"/>
  <c r="G166" i="91"/>
  <c r="F166" i="91" s="1"/>
  <c r="B164" i="98"/>
  <c r="B163" i="91"/>
  <c r="G28" i="92"/>
  <c r="B151" i="103"/>
  <c r="B150" i="103"/>
  <c r="B147" i="103"/>
  <c r="B146" i="103"/>
  <c r="B151" i="98"/>
  <c r="B150" i="98"/>
  <c r="B147" i="98"/>
  <c r="B146" i="98"/>
  <c r="B151" i="91"/>
  <c r="B150" i="91"/>
  <c r="B147" i="91"/>
  <c r="B146" i="91"/>
  <c r="I115" i="103"/>
  <c r="H115" i="103"/>
  <c r="G115" i="103"/>
  <c r="B115" i="103"/>
  <c r="B114" i="103"/>
  <c r="I111" i="103"/>
  <c r="H111" i="103"/>
  <c r="G111" i="103"/>
  <c r="B111" i="103"/>
  <c r="B110" i="103"/>
  <c r="I115" i="98"/>
  <c r="H115" i="98"/>
  <c r="G115" i="98"/>
  <c r="B115" i="98"/>
  <c r="B114" i="98"/>
  <c r="I111" i="98"/>
  <c r="H111" i="98"/>
  <c r="G111" i="98"/>
  <c r="B111" i="98"/>
  <c r="B110" i="98"/>
  <c r="I115" i="91"/>
  <c r="H115" i="91"/>
  <c r="G115" i="91"/>
  <c r="B115" i="91"/>
  <c r="B114" i="91"/>
  <c r="I111" i="91"/>
  <c r="H111" i="91"/>
  <c r="G111" i="91"/>
  <c r="B111" i="91"/>
  <c r="B110" i="91"/>
  <c r="E48" i="118" l="1"/>
  <c r="E88" i="118" s="1"/>
  <c r="E124" i="118" s="1"/>
  <c r="F88" i="118"/>
  <c r="F124" i="118" s="1"/>
  <c r="F48" i="117"/>
  <c r="G88" i="117"/>
  <c r="G124" i="117" s="1"/>
  <c r="F48" i="116"/>
  <c r="G88" i="116"/>
  <c r="G124" i="116" s="1"/>
  <c r="B80" i="103"/>
  <c r="I79" i="103"/>
  <c r="H79" i="103"/>
  <c r="G79" i="103"/>
  <c r="B79" i="103"/>
  <c r="B76" i="103"/>
  <c r="I75" i="103"/>
  <c r="H75" i="103"/>
  <c r="G75" i="103"/>
  <c r="B75" i="103"/>
  <c r="H73" i="103"/>
  <c r="H77" i="103" s="1"/>
  <c r="B80" i="98"/>
  <c r="I79" i="98"/>
  <c r="H79" i="98"/>
  <c r="G79" i="98"/>
  <c r="B79" i="98"/>
  <c r="B76" i="98"/>
  <c r="I75" i="98"/>
  <c r="H75" i="98"/>
  <c r="G75" i="98"/>
  <c r="B75" i="98"/>
  <c r="H73" i="98"/>
  <c r="I79" i="91"/>
  <c r="H79" i="91"/>
  <c r="G79" i="91"/>
  <c r="D70" i="80"/>
  <c r="D69" i="80"/>
  <c r="D68" i="80"/>
  <c r="B80" i="91"/>
  <c r="B79" i="91"/>
  <c r="I75" i="91"/>
  <c r="H75" i="91"/>
  <c r="B76" i="91"/>
  <c r="B75" i="91"/>
  <c r="B89" i="91"/>
  <c r="G75" i="91"/>
  <c r="P72" i="83"/>
  <c r="D40" i="82"/>
  <c r="B40" i="82"/>
  <c r="B21" i="82"/>
  <c r="B148" i="116" l="1"/>
  <c r="B112" i="115"/>
  <c r="B77" i="115"/>
  <c r="B112" i="117"/>
  <c r="B77" i="117"/>
  <c r="B148" i="117"/>
  <c r="B77" i="116"/>
  <c r="B148" i="115"/>
  <c r="B112" i="116"/>
  <c r="B148" i="118"/>
  <c r="B112" i="118"/>
  <c r="B77" i="118"/>
  <c r="F88" i="117"/>
  <c r="F124" i="117" s="1"/>
  <c r="E48" i="117"/>
  <c r="E88" i="117" s="1"/>
  <c r="E124" i="117" s="1"/>
  <c r="E48" i="116"/>
  <c r="E88" i="116" s="1"/>
  <c r="E124" i="116" s="1"/>
  <c r="F88" i="116"/>
  <c r="F124" i="116" s="1"/>
  <c r="B148" i="103"/>
  <c r="B148" i="98"/>
  <c r="B148" i="91"/>
  <c r="G73" i="103"/>
  <c r="H108" i="103"/>
  <c r="G73" i="98"/>
  <c r="H108" i="98"/>
  <c r="B77" i="91"/>
  <c r="B112" i="91"/>
  <c r="B112" i="103"/>
  <c r="B112" i="98"/>
  <c r="H77" i="98"/>
  <c r="B77" i="98"/>
  <c r="B77" i="103"/>
  <c r="H112" i="98" l="1"/>
  <c r="H144" i="98"/>
  <c r="H148" i="98" s="1"/>
  <c r="H112" i="103"/>
  <c r="H144" i="103"/>
  <c r="H148" i="103" s="1"/>
  <c r="G77" i="103"/>
  <c r="G108" i="103"/>
  <c r="G77" i="98"/>
  <c r="G108" i="98"/>
  <c r="G112" i="98" l="1"/>
  <c r="G144" i="98"/>
  <c r="G148" i="98" s="1"/>
  <c r="G112" i="103"/>
  <c r="G144" i="103"/>
  <c r="G148" i="103" s="1"/>
  <c r="B10" i="81"/>
  <c r="F37" i="90"/>
  <c r="G11" i="119" s="1"/>
  <c r="G37" i="90"/>
  <c r="H11" i="119" s="1"/>
  <c r="H37" i="90"/>
  <c r="I11" i="119" s="1"/>
  <c r="I37" i="90"/>
  <c r="J11" i="119" s="1"/>
  <c r="F38" i="90"/>
  <c r="G12" i="119" s="1"/>
  <c r="G38" i="90"/>
  <c r="H12" i="119" s="1"/>
  <c r="H38" i="90"/>
  <c r="I12" i="119" s="1"/>
  <c r="I38" i="90"/>
  <c r="J12" i="119" s="1"/>
  <c r="F44" i="90"/>
  <c r="G44" i="90"/>
  <c r="H44" i="90"/>
  <c r="I44" i="90"/>
  <c r="E44" i="90"/>
  <c r="E38" i="90"/>
  <c r="F12" i="119" s="1"/>
  <c r="E37" i="90"/>
  <c r="F11" i="119" s="1"/>
  <c r="D12" i="84"/>
  <c r="P87" i="83"/>
  <c r="P186" i="83"/>
  <c r="P296" i="83" l="1"/>
  <c r="P8" i="83"/>
  <c r="O8" i="83" l="1"/>
  <c r="P241" i="83" l="1"/>
  <c r="P228" i="83"/>
  <c r="H36" i="98"/>
  <c r="H36" i="103"/>
  <c r="H36" i="91"/>
  <c r="H33" i="98"/>
  <c r="H33" i="103"/>
  <c r="H33" i="91"/>
  <c r="H29" i="98"/>
  <c r="H29" i="103"/>
  <c r="H29" i="91"/>
  <c r="B41" i="80" l="1"/>
  <c r="B42" i="80" s="1"/>
  <c r="J17" i="80"/>
  <c r="K17" i="80" s="1"/>
  <c r="J16" i="80"/>
  <c r="K16" i="80" s="1"/>
  <c r="J15" i="80"/>
  <c r="K15" i="80" s="1"/>
  <c r="J18" i="80"/>
  <c r="K18" i="80" s="1"/>
  <c r="J19" i="80"/>
  <c r="K19" i="80" s="1"/>
  <c r="J20" i="80"/>
  <c r="K20" i="80" s="1"/>
  <c r="J21" i="80"/>
  <c r="K21" i="80" s="1"/>
  <c r="J22" i="80"/>
  <c r="K22" i="80" s="1"/>
  <c r="J23" i="80"/>
  <c r="K23" i="80" s="1"/>
  <c r="J24" i="80"/>
  <c r="K24" i="80" s="1"/>
  <c r="J25" i="80"/>
  <c r="K25" i="80" s="1"/>
  <c r="J14" i="80"/>
  <c r="K14" i="80" s="1"/>
  <c r="B43" i="80"/>
  <c r="E39" i="90"/>
  <c r="B17" i="119" s="1"/>
  <c r="C41" i="119" s="1"/>
  <c r="P283" i="83"/>
  <c r="O283" i="83"/>
  <c r="B18" i="90"/>
  <c r="E42" i="81"/>
  <c r="B6" i="82"/>
  <c r="B6" i="81"/>
  <c r="B6" i="104" l="1"/>
  <c r="B6" i="115"/>
  <c r="B6" i="118"/>
  <c r="B6" i="117"/>
  <c r="B6" i="116"/>
  <c r="B6" i="98"/>
  <c r="B6" i="89"/>
  <c r="B6" i="92"/>
  <c r="B6" i="91"/>
  <c r="B6" i="84"/>
  <c r="B6" i="103"/>
  <c r="B6" i="83"/>
  <c r="B6" i="90"/>
  <c r="B6" i="86"/>
  <c r="D57" i="80" l="1"/>
  <c r="D56" i="80"/>
  <c r="P117" i="83"/>
  <c r="O117" i="83"/>
  <c r="O48" i="86"/>
  <c r="O101" i="83"/>
  <c r="O343" i="83"/>
  <c r="O330" i="83"/>
  <c r="O296" i="83"/>
  <c r="O87" i="83"/>
  <c r="O40" i="81"/>
  <c r="K36" i="91"/>
  <c r="J36" i="91"/>
  <c r="I36" i="91"/>
  <c r="G36" i="91"/>
  <c r="K33" i="91"/>
  <c r="J33" i="91"/>
  <c r="I33" i="91"/>
  <c r="G33" i="91"/>
  <c r="I29" i="91"/>
  <c r="J29" i="91"/>
  <c r="K29" i="91"/>
  <c r="G29" i="91"/>
  <c r="O35" i="86"/>
  <c r="B164" i="83"/>
  <c r="B159" i="83"/>
  <c r="D64" i="80"/>
  <c r="D48" i="80"/>
  <c r="D49" i="80"/>
  <c r="D50" i="80"/>
  <c r="D51" i="80"/>
  <c r="D52" i="80"/>
  <c r="D47" i="80"/>
  <c r="G22" i="91" l="1"/>
  <c r="G22" i="117"/>
  <c r="G22" i="118"/>
  <c r="G22" i="116"/>
  <c r="G22" i="115"/>
  <c r="B108" i="115"/>
  <c r="B73" i="116"/>
  <c r="B73" i="118"/>
  <c r="B108" i="116"/>
  <c r="B144" i="115"/>
  <c r="D167" i="115" s="1"/>
  <c r="B144" i="117"/>
  <c r="D167" i="117" s="1"/>
  <c r="B73" i="117"/>
  <c r="B144" i="116"/>
  <c r="D167" i="116" s="1"/>
  <c r="B144" i="118"/>
  <c r="D167" i="118" s="1"/>
  <c r="B108" i="117"/>
  <c r="B108" i="118"/>
  <c r="B73" i="115"/>
  <c r="B144" i="103"/>
  <c r="D168" i="103" s="1"/>
  <c r="B144" i="98"/>
  <c r="D168" i="98" s="1"/>
  <c r="B108" i="103"/>
  <c r="B108" i="98"/>
  <c r="B144" i="91"/>
  <c r="D167" i="91" s="1"/>
  <c r="B73" i="98"/>
  <c r="B73" i="103"/>
  <c r="B108" i="91"/>
  <c r="B73" i="91"/>
  <c r="D28" i="82" l="1"/>
  <c r="K38" i="91"/>
  <c r="J38" i="91"/>
  <c r="I38" i="91"/>
  <c r="H38" i="91"/>
  <c r="G38" i="91"/>
  <c r="K37" i="91"/>
  <c r="J37" i="91"/>
  <c r="I37" i="91"/>
  <c r="H37" i="91"/>
  <c r="G37" i="91"/>
  <c r="B37" i="91"/>
  <c r="D32" i="91"/>
  <c r="D28" i="91"/>
  <c r="B29" i="90"/>
  <c r="B9" i="90"/>
  <c r="B8" i="90"/>
  <c r="D37" i="90"/>
  <c r="D38" i="90"/>
  <c r="D36" i="90"/>
  <c r="H9" i="120" l="1"/>
  <c r="H10" i="120" s="1"/>
  <c r="I32" i="92"/>
  <c r="I34" i="92" s="1"/>
  <c r="I149" i="91"/>
  <c r="G151" i="91"/>
  <c r="H151" i="91"/>
  <c r="I76" i="91"/>
  <c r="I147" i="91"/>
  <c r="H76" i="91"/>
  <c r="H147" i="91"/>
  <c r="I80" i="91"/>
  <c r="I151" i="91"/>
  <c r="G76" i="91"/>
  <c r="G147" i="91"/>
  <c r="G80" i="91"/>
  <c r="H80" i="91"/>
  <c r="D36" i="92"/>
  <c r="B78" i="91"/>
  <c r="J39" i="91"/>
  <c r="H39" i="91"/>
  <c r="I39" i="91"/>
  <c r="G39" i="91"/>
  <c r="K39" i="91"/>
  <c r="B59" i="91"/>
  <c r="B63" i="91"/>
  <c r="B133" i="91"/>
  <c r="B138" i="91"/>
  <c r="B92" i="91"/>
  <c r="B67" i="91"/>
  <c r="B97" i="91"/>
  <c r="B55" i="91"/>
  <c r="B128" i="91"/>
  <c r="B149" i="91" s="1"/>
  <c r="B102" i="91"/>
  <c r="B51" i="91"/>
  <c r="D35" i="91"/>
  <c r="D38" i="91" s="1"/>
  <c r="B8" i="89"/>
  <c r="B19" i="92"/>
  <c r="B23" i="103"/>
  <c r="D39" i="90" s="1"/>
  <c r="G22" i="103"/>
  <c r="B22" i="103"/>
  <c r="B141" i="103"/>
  <c r="L139" i="103"/>
  <c r="K139" i="103"/>
  <c r="J139" i="103"/>
  <c r="I139" i="103"/>
  <c r="H139" i="103"/>
  <c r="G139" i="103"/>
  <c r="F139" i="103"/>
  <c r="E139" i="103"/>
  <c r="B139" i="103"/>
  <c r="B138" i="103"/>
  <c r="B137" i="103"/>
  <c r="L134" i="103"/>
  <c r="K134" i="103"/>
  <c r="J134" i="103"/>
  <c r="I134" i="103"/>
  <c r="H134" i="103"/>
  <c r="G134" i="103"/>
  <c r="F134" i="103"/>
  <c r="E134" i="103"/>
  <c r="B134" i="103"/>
  <c r="B133" i="103"/>
  <c r="B132" i="103"/>
  <c r="L129" i="103"/>
  <c r="K129" i="103"/>
  <c r="J129" i="103"/>
  <c r="I129" i="103"/>
  <c r="H129" i="103"/>
  <c r="G129" i="103"/>
  <c r="F129" i="103"/>
  <c r="E129" i="103"/>
  <c r="B129" i="103"/>
  <c r="B128" i="103"/>
  <c r="B149" i="103" s="1"/>
  <c r="B127" i="103"/>
  <c r="B145" i="103" s="1"/>
  <c r="B121" i="103"/>
  <c r="B118" i="103"/>
  <c r="B105" i="103"/>
  <c r="L103" i="103"/>
  <c r="K103" i="103"/>
  <c r="J103" i="103"/>
  <c r="I103" i="103"/>
  <c r="H103" i="103"/>
  <c r="G103" i="103"/>
  <c r="F103" i="103"/>
  <c r="E103" i="103"/>
  <c r="B103" i="103"/>
  <c r="B102" i="103"/>
  <c r="B101" i="103"/>
  <c r="B99" i="103"/>
  <c r="B135" i="103" s="1"/>
  <c r="L98" i="103"/>
  <c r="K98" i="103"/>
  <c r="J98" i="103"/>
  <c r="I98" i="103"/>
  <c r="H98" i="103"/>
  <c r="G98" i="103"/>
  <c r="F98" i="103"/>
  <c r="E98" i="103"/>
  <c r="B98" i="103"/>
  <c r="B97" i="103"/>
  <c r="B96" i="103"/>
  <c r="B94" i="103"/>
  <c r="B130" i="103" s="1"/>
  <c r="L93" i="103"/>
  <c r="K93" i="103"/>
  <c r="J93" i="103"/>
  <c r="I93" i="103"/>
  <c r="H93" i="103"/>
  <c r="G93" i="103"/>
  <c r="F93" i="103"/>
  <c r="E93" i="103"/>
  <c r="B93" i="103"/>
  <c r="B92" i="103"/>
  <c r="B91" i="103"/>
  <c r="B109" i="103" s="1"/>
  <c r="B89" i="103"/>
  <c r="B125" i="103" s="1"/>
  <c r="B86" i="103"/>
  <c r="B83" i="103"/>
  <c r="B70" i="103"/>
  <c r="L68" i="103"/>
  <c r="K68" i="103"/>
  <c r="J68" i="103"/>
  <c r="I68" i="103"/>
  <c r="H68" i="103"/>
  <c r="G68" i="103"/>
  <c r="F68" i="103"/>
  <c r="E68" i="103"/>
  <c r="B68" i="103"/>
  <c r="B67" i="103"/>
  <c r="B66" i="103"/>
  <c r="P65" i="103"/>
  <c r="O65" i="103"/>
  <c r="L64" i="103"/>
  <c r="K64" i="103"/>
  <c r="J64" i="103"/>
  <c r="I64" i="103"/>
  <c r="H64" i="103"/>
  <c r="G64" i="103"/>
  <c r="F64" i="103"/>
  <c r="E64" i="103"/>
  <c r="B64" i="103"/>
  <c r="B63" i="103"/>
  <c r="B62" i="103"/>
  <c r="P61" i="103"/>
  <c r="O61" i="103"/>
  <c r="L60" i="103"/>
  <c r="K60" i="103"/>
  <c r="J60" i="103"/>
  <c r="I60" i="103"/>
  <c r="H60" i="103"/>
  <c r="G60" i="103"/>
  <c r="F60" i="103"/>
  <c r="E60" i="103"/>
  <c r="B60" i="103"/>
  <c r="B59" i="103"/>
  <c r="B58" i="103"/>
  <c r="P57" i="103"/>
  <c r="O57" i="103"/>
  <c r="L56" i="103"/>
  <c r="K56" i="103"/>
  <c r="J56" i="103"/>
  <c r="I56" i="103"/>
  <c r="H56" i="103"/>
  <c r="G56" i="103"/>
  <c r="F56" i="103"/>
  <c r="E56" i="103"/>
  <c r="B56" i="103"/>
  <c r="B55" i="103"/>
  <c r="B54" i="103"/>
  <c r="P53" i="103"/>
  <c r="O53" i="103"/>
  <c r="L52" i="103"/>
  <c r="K52" i="103"/>
  <c r="J52" i="103"/>
  <c r="I52" i="103"/>
  <c r="H52" i="103"/>
  <c r="G52" i="103"/>
  <c r="F52" i="103"/>
  <c r="E52" i="103"/>
  <c r="B52" i="103"/>
  <c r="B51" i="103"/>
  <c r="B50" i="103"/>
  <c r="P49" i="103"/>
  <c r="O49" i="103"/>
  <c r="L48" i="103"/>
  <c r="K48" i="103" s="1"/>
  <c r="B45" i="103"/>
  <c r="B42" i="103"/>
  <c r="K38" i="103"/>
  <c r="I149" i="103" s="1"/>
  <c r="J38" i="103"/>
  <c r="I38" i="103"/>
  <c r="H149" i="103" s="1"/>
  <c r="H38" i="103"/>
  <c r="G149" i="103" s="1"/>
  <c r="G38" i="103"/>
  <c r="K37" i="103"/>
  <c r="J37" i="103"/>
  <c r="I37" i="103"/>
  <c r="H37" i="103"/>
  <c r="G37" i="103"/>
  <c r="B37" i="103"/>
  <c r="K36" i="103"/>
  <c r="J36" i="103"/>
  <c r="I36" i="103"/>
  <c r="G36" i="103"/>
  <c r="P34" i="103"/>
  <c r="O34" i="103"/>
  <c r="K33" i="103"/>
  <c r="J33" i="103"/>
  <c r="I33" i="103"/>
  <c r="G33" i="103"/>
  <c r="D32" i="103"/>
  <c r="P31" i="103"/>
  <c r="O31" i="103"/>
  <c r="B30" i="103"/>
  <c r="K29" i="103"/>
  <c r="J29" i="103"/>
  <c r="I29" i="103"/>
  <c r="G29" i="103"/>
  <c r="D29" i="103"/>
  <c r="D33" i="103" s="1"/>
  <c r="D36" i="103" s="1"/>
  <c r="D39" i="103" s="1"/>
  <c r="D28" i="103"/>
  <c r="D27" i="103"/>
  <c r="D31" i="103" s="1"/>
  <c r="B27" i="103"/>
  <c r="B26" i="103"/>
  <c r="K25" i="103"/>
  <c r="J25" i="103"/>
  <c r="G25" i="103"/>
  <c r="H25" i="103" s="1"/>
  <c r="I25" i="103" s="1"/>
  <c r="B19" i="103"/>
  <c r="B155" i="98"/>
  <c r="B118" i="98"/>
  <c r="B83" i="98"/>
  <c r="B42" i="98"/>
  <c r="B99" i="98"/>
  <c r="B94" i="98"/>
  <c r="B89" i="98"/>
  <c r="H38" i="98"/>
  <c r="I38" i="98"/>
  <c r="J38" i="98"/>
  <c r="J33" i="92" s="1"/>
  <c r="K38" i="98"/>
  <c r="I149" i="98" s="1"/>
  <c r="G38" i="98"/>
  <c r="H37" i="98"/>
  <c r="G145" i="98" s="1"/>
  <c r="I37" i="98"/>
  <c r="H145" i="98" s="1"/>
  <c r="J37" i="98"/>
  <c r="K37" i="98"/>
  <c r="G37" i="98"/>
  <c r="F9" i="120" s="1"/>
  <c r="F10" i="120" s="1"/>
  <c r="B37" i="98"/>
  <c r="D32" i="98"/>
  <c r="D28" i="98"/>
  <c r="B10" i="91"/>
  <c r="B19" i="98"/>
  <c r="B19" i="91"/>
  <c r="B42" i="91"/>
  <c r="B83" i="91"/>
  <c r="B118" i="91"/>
  <c r="B99" i="91"/>
  <c r="B94" i="91"/>
  <c r="H73" i="91"/>
  <c r="H77" i="91" s="1"/>
  <c r="D65" i="80"/>
  <c r="D66" i="80"/>
  <c r="H145" i="91" s="1"/>
  <c r="B2" i="86"/>
  <c r="D60" i="80"/>
  <c r="D61" i="80"/>
  <c r="D62" i="80"/>
  <c r="D59" i="80"/>
  <c r="B355" i="83"/>
  <c r="B267" i="83"/>
  <c r="B148" i="83"/>
  <c r="B84" i="83"/>
  <c r="B12" i="83"/>
  <c r="B4" i="82"/>
  <c r="B123" i="81"/>
  <c r="B105" i="81"/>
  <c r="B69" i="81"/>
  <c r="B63" i="81"/>
  <c r="H149" i="98" l="1"/>
  <c r="I145" i="91"/>
  <c r="G149" i="98"/>
  <c r="G145" i="103"/>
  <c r="B4" i="104"/>
  <c r="B4" i="118"/>
  <c r="B4" i="115"/>
  <c r="B4" i="116"/>
  <c r="B4" i="117"/>
  <c r="I145" i="103"/>
  <c r="B2" i="118"/>
  <c r="B2" i="117"/>
  <c r="B2" i="115"/>
  <c r="B2" i="116"/>
  <c r="F167" i="115"/>
  <c r="G113" i="115"/>
  <c r="G109" i="115"/>
  <c r="I113" i="98"/>
  <c r="I113" i="91"/>
  <c r="I113" i="117"/>
  <c r="G109" i="103"/>
  <c r="H145" i="118"/>
  <c r="G113" i="117"/>
  <c r="G109" i="116"/>
  <c r="H109" i="98"/>
  <c r="I113" i="118"/>
  <c r="F167" i="117"/>
  <c r="H113" i="103"/>
  <c r="I113" i="115"/>
  <c r="H113" i="115"/>
  <c r="G109" i="98"/>
  <c r="G113" i="91"/>
  <c r="G149" i="115"/>
  <c r="I145" i="118"/>
  <c r="I113" i="116"/>
  <c r="H109" i="117"/>
  <c r="H113" i="116"/>
  <c r="I109" i="98"/>
  <c r="G145" i="118"/>
  <c r="G113" i="116"/>
  <c r="I109" i="91"/>
  <c r="G167" i="116"/>
  <c r="I109" i="118"/>
  <c r="G149" i="116"/>
  <c r="I113" i="103"/>
  <c r="H113" i="118"/>
  <c r="G74" i="115"/>
  <c r="I109" i="103"/>
  <c r="H113" i="98"/>
  <c r="I74" i="116"/>
  <c r="H113" i="91"/>
  <c r="G109" i="91"/>
  <c r="H109" i="103"/>
  <c r="I109" i="117"/>
  <c r="I109" i="116"/>
  <c r="I74" i="118"/>
  <c r="H113" i="117"/>
  <c r="H109" i="116"/>
  <c r="G109" i="117"/>
  <c r="G167" i="117"/>
  <c r="G78" i="116"/>
  <c r="H109" i="91"/>
  <c r="F167" i="116"/>
  <c r="G167" i="118"/>
  <c r="H109" i="118"/>
  <c r="G113" i="98"/>
  <c r="F167" i="118"/>
  <c r="G113" i="118"/>
  <c r="G109" i="118"/>
  <c r="I109" i="115"/>
  <c r="G113" i="103"/>
  <c r="G167" i="115"/>
  <c r="H109" i="115"/>
  <c r="I78" i="115"/>
  <c r="G145" i="115"/>
  <c r="H145" i="116"/>
  <c r="I149" i="118"/>
  <c r="H78" i="118"/>
  <c r="H74" i="117"/>
  <c r="I78" i="118"/>
  <c r="H149" i="117"/>
  <c r="G74" i="116"/>
  <c r="H74" i="115"/>
  <c r="G78" i="118"/>
  <c r="I145" i="117"/>
  <c r="H145" i="115"/>
  <c r="I149" i="117"/>
  <c r="G78" i="115"/>
  <c r="I145" i="116"/>
  <c r="G145" i="116"/>
  <c r="H145" i="117"/>
  <c r="I149" i="116"/>
  <c r="H78" i="117"/>
  <c r="H78" i="116"/>
  <c r="I78" i="116"/>
  <c r="G149" i="117"/>
  <c r="I145" i="115"/>
  <c r="I149" i="115"/>
  <c r="H149" i="116"/>
  <c r="H74" i="118"/>
  <c r="G149" i="118"/>
  <c r="H149" i="115"/>
  <c r="G74" i="117"/>
  <c r="H74" i="116"/>
  <c r="G78" i="117"/>
  <c r="H149" i="118"/>
  <c r="G74" i="118"/>
  <c r="I78" i="117"/>
  <c r="I74" i="117"/>
  <c r="H78" i="115"/>
  <c r="G145" i="117"/>
  <c r="I74" i="115"/>
  <c r="H145" i="103"/>
  <c r="G145" i="91"/>
  <c r="I145" i="98"/>
  <c r="H149" i="91"/>
  <c r="G149" i="91"/>
  <c r="I9" i="120"/>
  <c r="I10" i="120" s="1"/>
  <c r="G9" i="120"/>
  <c r="G10" i="120" s="1"/>
  <c r="G33" i="92"/>
  <c r="H32" i="92"/>
  <c r="H34" i="92" s="1"/>
  <c r="K33" i="92"/>
  <c r="G32" i="92"/>
  <c r="I33" i="92"/>
  <c r="K32" i="92"/>
  <c r="K34" i="92" s="1"/>
  <c r="J9" i="120"/>
  <c r="J10" i="120" s="1"/>
  <c r="H33" i="92"/>
  <c r="J32" i="92"/>
  <c r="J34" i="92" s="1"/>
  <c r="G34" i="92"/>
  <c r="G48" i="92"/>
  <c r="G49" i="92" s="1"/>
  <c r="B2" i="98"/>
  <c r="B2" i="104"/>
  <c r="B161" i="103"/>
  <c r="G167" i="91"/>
  <c r="G168" i="103"/>
  <c r="F168" i="98"/>
  <c r="F168" i="103"/>
  <c r="G168" i="98"/>
  <c r="F167" i="91"/>
  <c r="B49" i="103"/>
  <c r="H80" i="103"/>
  <c r="H151" i="103"/>
  <c r="G76" i="103"/>
  <c r="G147" i="103"/>
  <c r="I80" i="103"/>
  <c r="I151" i="103"/>
  <c r="G80" i="98"/>
  <c r="G151" i="98"/>
  <c r="H76" i="98"/>
  <c r="H147" i="98"/>
  <c r="I76" i="98"/>
  <c r="I147" i="98"/>
  <c r="G76" i="98"/>
  <c r="G147" i="98"/>
  <c r="I80" i="98"/>
  <c r="I151" i="98"/>
  <c r="I76" i="103"/>
  <c r="I147" i="103"/>
  <c r="H76" i="103"/>
  <c r="H147" i="103"/>
  <c r="H80" i="98"/>
  <c r="H151" i="98"/>
  <c r="G80" i="103"/>
  <c r="G151" i="103"/>
  <c r="D35" i="98"/>
  <c r="D38" i="98" s="1"/>
  <c r="B78" i="98"/>
  <c r="I73" i="103"/>
  <c r="D35" i="103"/>
  <c r="D38" i="103" s="1"/>
  <c r="B78" i="103"/>
  <c r="I74" i="103"/>
  <c r="H74" i="103"/>
  <c r="G74" i="103"/>
  <c r="H78" i="103"/>
  <c r="G78" i="103"/>
  <c r="I78" i="98"/>
  <c r="I74" i="98"/>
  <c r="I78" i="103"/>
  <c r="H78" i="98"/>
  <c r="G74" i="98"/>
  <c r="G78" i="98"/>
  <c r="H74" i="98"/>
  <c r="D34" i="103"/>
  <c r="D37" i="103" s="1"/>
  <c r="B74" i="103"/>
  <c r="B4" i="103"/>
  <c r="I74" i="91"/>
  <c r="G78" i="91"/>
  <c r="H74" i="91"/>
  <c r="I78" i="91"/>
  <c r="G74" i="91"/>
  <c r="H78" i="91"/>
  <c r="G39" i="103"/>
  <c r="H39" i="103"/>
  <c r="H39" i="98"/>
  <c r="I39" i="103"/>
  <c r="J39" i="103"/>
  <c r="K39" i="103"/>
  <c r="I39" i="98"/>
  <c r="K39" i="98"/>
  <c r="J39" i="98"/>
  <c r="G39" i="98"/>
  <c r="H108" i="91"/>
  <c r="H112" i="91" s="1"/>
  <c r="G73" i="91"/>
  <c r="B31" i="103"/>
  <c r="B53" i="103"/>
  <c r="B61" i="103"/>
  <c r="B65" i="103"/>
  <c r="B34" i="103"/>
  <c r="B57" i="103"/>
  <c r="B2" i="92"/>
  <c r="B2" i="103"/>
  <c r="B2" i="89"/>
  <c r="B2" i="91"/>
  <c r="J48" i="103"/>
  <c r="K88" i="103"/>
  <c r="K124" i="103" s="1"/>
  <c r="L88" i="103"/>
  <c r="L124" i="103" s="1"/>
  <c r="I160" i="103" s="1"/>
  <c r="H160" i="103" s="1"/>
  <c r="G160" i="103" s="1"/>
  <c r="F160" i="103" s="1"/>
  <c r="E160" i="103" s="1"/>
  <c r="B38" i="81"/>
  <c r="C29" i="81"/>
  <c r="B25" i="81"/>
  <c r="B5" i="81"/>
  <c r="C8" i="80"/>
  <c r="C6" i="80"/>
  <c r="P15" i="83" s="1"/>
  <c r="B15" i="83" s="1"/>
  <c r="C2" i="80"/>
  <c r="G22" i="98"/>
  <c r="B112" i="86"/>
  <c r="B386" i="83"/>
  <c r="P35" i="86" l="1"/>
  <c r="I77" i="103"/>
  <c r="I108" i="103"/>
  <c r="G108" i="91"/>
  <c r="G112" i="91" s="1"/>
  <c r="G77" i="91"/>
  <c r="P40" i="81"/>
  <c r="I48" i="103"/>
  <c r="J88" i="103"/>
  <c r="J124" i="103" s="1"/>
  <c r="H120" i="81"/>
  <c r="I112" i="103" l="1"/>
  <c r="I144" i="103"/>
  <c r="I148" i="103" s="1"/>
  <c r="I88" i="103"/>
  <c r="I124" i="103" s="1"/>
  <c r="H48" i="103"/>
  <c r="B45" i="81"/>
  <c r="P34" i="98"/>
  <c r="P31" i="98"/>
  <c r="L139" i="98"/>
  <c r="K139" i="98"/>
  <c r="J139" i="98"/>
  <c r="I139" i="98"/>
  <c r="H139" i="98"/>
  <c r="G139" i="98"/>
  <c r="F139" i="98"/>
  <c r="E139" i="98"/>
  <c r="B139" i="98"/>
  <c r="B138" i="98"/>
  <c r="B137" i="98"/>
  <c r="L134" i="98"/>
  <c r="K134" i="98"/>
  <c r="J134" i="98"/>
  <c r="I134" i="98"/>
  <c r="H134" i="98"/>
  <c r="G134" i="98"/>
  <c r="F134" i="98"/>
  <c r="E134" i="98"/>
  <c r="B134" i="98"/>
  <c r="B133" i="98"/>
  <c r="B132" i="98"/>
  <c r="L129" i="98"/>
  <c r="K129" i="98"/>
  <c r="J129" i="98"/>
  <c r="I129" i="98"/>
  <c r="H129" i="98"/>
  <c r="G129" i="98"/>
  <c r="F129" i="98"/>
  <c r="E129" i="98"/>
  <c r="B129" i="98"/>
  <c r="B128" i="98"/>
  <c r="B149" i="98" s="1"/>
  <c r="B127" i="98"/>
  <c r="B145" i="98" s="1"/>
  <c r="B141" i="98"/>
  <c r="L103" i="98"/>
  <c r="K103" i="98"/>
  <c r="J103" i="98"/>
  <c r="I103" i="98"/>
  <c r="H103" i="98"/>
  <c r="G103" i="98"/>
  <c r="F103" i="98"/>
  <c r="E103" i="98"/>
  <c r="B103" i="98"/>
  <c r="B102" i="98"/>
  <c r="B101" i="98"/>
  <c r="L98" i="98"/>
  <c r="K98" i="98"/>
  <c r="J98" i="98"/>
  <c r="I98" i="98"/>
  <c r="H98" i="98"/>
  <c r="G98" i="98"/>
  <c r="F98" i="98"/>
  <c r="E98" i="98"/>
  <c r="B98" i="98"/>
  <c r="B97" i="98"/>
  <c r="B96" i="98"/>
  <c r="L93" i="98"/>
  <c r="K93" i="98"/>
  <c r="J93" i="98"/>
  <c r="I93" i="98"/>
  <c r="H93" i="98"/>
  <c r="G93" i="98"/>
  <c r="F93" i="98"/>
  <c r="E93" i="98"/>
  <c r="B93" i="98"/>
  <c r="B92" i="98"/>
  <c r="B91" i="98"/>
  <c r="B109" i="98" s="1"/>
  <c r="B68" i="98"/>
  <c r="D94" i="120" s="1"/>
  <c r="B67" i="98"/>
  <c r="B66" i="98"/>
  <c r="B64" i="98"/>
  <c r="D93" i="120" s="1"/>
  <c r="B63" i="98"/>
  <c r="B62" i="98"/>
  <c r="B60" i="98"/>
  <c r="D92" i="120" s="1"/>
  <c r="B59" i="98"/>
  <c r="B58" i="98"/>
  <c r="B56" i="98"/>
  <c r="D91" i="120" s="1"/>
  <c r="B55" i="98"/>
  <c r="B54" i="98"/>
  <c r="G48" i="103" l="1"/>
  <c r="H88" i="103"/>
  <c r="H124" i="103" s="1"/>
  <c r="F48" i="103" l="1"/>
  <c r="G88" i="103"/>
  <c r="G124" i="103" s="1"/>
  <c r="L103" i="91"/>
  <c r="K103" i="91"/>
  <c r="J103" i="91"/>
  <c r="I103" i="91"/>
  <c r="H103" i="91"/>
  <c r="G103" i="91"/>
  <c r="F103" i="91"/>
  <c r="E103" i="91"/>
  <c r="L98" i="91"/>
  <c r="K98" i="91"/>
  <c r="J98" i="91"/>
  <c r="I98" i="91"/>
  <c r="H98" i="91"/>
  <c r="G98" i="91"/>
  <c r="F98" i="91"/>
  <c r="E98" i="91"/>
  <c r="L68" i="91"/>
  <c r="K68" i="91"/>
  <c r="J68" i="91"/>
  <c r="I68" i="91"/>
  <c r="H68" i="91"/>
  <c r="G68" i="91"/>
  <c r="F68" i="91"/>
  <c r="E68" i="91"/>
  <c r="L64" i="91"/>
  <c r="K64" i="91"/>
  <c r="J64" i="91"/>
  <c r="I64" i="91"/>
  <c r="H64" i="91"/>
  <c r="G64" i="91"/>
  <c r="F64" i="91"/>
  <c r="E64" i="91"/>
  <c r="L60" i="91"/>
  <c r="K60" i="91"/>
  <c r="J60" i="91"/>
  <c r="I60" i="91"/>
  <c r="H60" i="91"/>
  <c r="G60" i="91"/>
  <c r="F60" i="91"/>
  <c r="E60" i="91"/>
  <c r="L56" i="91"/>
  <c r="K56" i="91"/>
  <c r="J56" i="91"/>
  <c r="I56" i="91"/>
  <c r="H56" i="91"/>
  <c r="G56" i="91"/>
  <c r="F56" i="91"/>
  <c r="E56" i="91"/>
  <c r="F52" i="91"/>
  <c r="G52" i="91"/>
  <c r="H52" i="91"/>
  <c r="I52" i="91"/>
  <c r="J52" i="91"/>
  <c r="K52" i="91"/>
  <c r="L52" i="91"/>
  <c r="E52" i="91"/>
  <c r="B23" i="91"/>
  <c r="P48" i="86"/>
  <c r="P310" i="83"/>
  <c r="O32" i="82"/>
  <c r="P32" i="82"/>
  <c r="P28" i="82"/>
  <c r="O28" i="82"/>
  <c r="B28" i="82" s="1"/>
  <c r="B12" i="90"/>
  <c r="D162" i="98"/>
  <c r="B162" i="98"/>
  <c r="D161" i="98"/>
  <c r="L68" i="98"/>
  <c r="K68" i="98"/>
  <c r="J68" i="98"/>
  <c r="I68" i="98"/>
  <c r="H68" i="98"/>
  <c r="G68" i="98"/>
  <c r="F68" i="98"/>
  <c r="E68" i="98"/>
  <c r="L64" i="98"/>
  <c r="K64" i="98"/>
  <c r="J64" i="98"/>
  <c r="I64" i="98"/>
  <c r="H64" i="98"/>
  <c r="G64" i="98"/>
  <c r="F64" i="98"/>
  <c r="E64" i="98"/>
  <c r="L60" i="98"/>
  <c r="K60" i="98"/>
  <c r="J60" i="98"/>
  <c r="I60" i="98"/>
  <c r="H60" i="98"/>
  <c r="G60" i="98"/>
  <c r="F60" i="98"/>
  <c r="E60" i="98"/>
  <c r="L56" i="98"/>
  <c r="K56" i="98"/>
  <c r="J56" i="98"/>
  <c r="I56" i="98"/>
  <c r="H56" i="98"/>
  <c r="G56" i="98"/>
  <c r="F56" i="98"/>
  <c r="E56" i="98"/>
  <c r="L52" i="98"/>
  <c r="K52" i="98"/>
  <c r="J52" i="98"/>
  <c r="I52" i="98"/>
  <c r="H52" i="98"/>
  <c r="G52" i="98"/>
  <c r="F52" i="98"/>
  <c r="E52" i="98"/>
  <c r="B52" i="98"/>
  <c r="B51" i="98"/>
  <c r="B50" i="98"/>
  <c r="L48" i="98"/>
  <c r="K36" i="98"/>
  <c r="J36" i="98"/>
  <c r="I36" i="98"/>
  <c r="G36" i="98"/>
  <c r="K33" i="98"/>
  <c r="J33" i="98"/>
  <c r="I33" i="98"/>
  <c r="G33" i="98"/>
  <c r="B30" i="98"/>
  <c r="K29" i="98"/>
  <c r="J29" i="98"/>
  <c r="I29" i="98"/>
  <c r="G29" i="98"/>
  <c r="D29" i="98"/>
  <c r="D33" i="98" s="1"/>
  <c r="D36" i="98" s="1"/>
  <c r="D39" i="98" s="1"/>
  <c r="D27" i="98"/>
  <c r="D31" i="98" s="1"/>
  <c r="B27" i="98"/>
  <c r="B26" i="98"/>
  <c r="K25" i="98"/>
  <c r="I73" i="98" s="1"/>
  <c r="J25" i="98"/>
  <c r="G25" i="98"/>
  <c r="L139" i="91"/>
  <c r="K139" i="91"/>
  <c r="J139" i="91"/>
  <c r="I139" i="91"/>
  <c r="H139" i="91"/>
  <c r="G139" i="91"/>
  <c r="F139" i="91"/>
  <c r="E139" i="91"/>
  <c r="L134" i="91"/>
  <c r="K134" i="91"/>
  <c r="J134" i="91"/>
  <c r="I134" i="91"/>
  <c r="H134" i="91"/>
  <c r="G134" i="91"/>
  <c r="F134" i="91"/>
  <c r="E134" i="91"/>
  <c r="L129" i="91"/>
  <c r="K129" i="91"/>
  <c r="J129" i="91"/>
  <c r="I129" i="91"/>
  <c r="H129" i="91"/>
  <c r="G129" i="91"/>
  <c r="F129" i="91"/>
  <c r="E129" i="91"/>
  <c r="B134" i="83"/>
  <c r="B133" i="83"/>
  <c r="B132" i="83"/>
  <c r="J47" i="83"/>
  <c r="G47" i="83"/>
  <c r="E47" i="83"/>
  <c r="C47" i="83"/>
  <c r="I77" i="98" l="1"/>
  <c r="I108" i="98"/>
  <c r="D34" i="98"/>
  <c r="D37" i="98" s="1"/>
  <c r="B74" i="98"/>
  <c r="F88" i="103"/>
  <c r="F124" i="103" s="1"/>
  <c r="E48" i="103"/>
  <c r="E88" i="103" s="1"/>
  <c r="E124" i="103" s="1"/>
  <c r="B161" i="98"/>
  <c r="H25" i="98"/>
  <c r="K48" i="98"/>
  <c r="J48" i="98" s="1"/>
  <c r="I48" i="98" s="1"/>
  <c r="H48" i="98" s="1"/>
  <c r="G48" i="98" s="1"/>
  <c r="F48" i="98" s="1"/>
  <c r="E48" i="98" s="1"/>
  <c r="E88" i="98" s="1"/>
  <c r="E124" i="98" s="1"/>
  <c r="L88" i="98"/>
  <c r="I112" i="98" l="1"/>
  <c r="I144" i="98"/>
  <c r="L124" i="98"/>
  <c r="G88" i="98"/>
  <c r="G124" i="98" s="1"/>
  <c r="K88" i="98"/>
  <c r="K124" i="98" s="1"/>
  <c r="I25" i="98"/>
  <c r="F88" i="98"/>
  <c r="F124" i="98" s="1"/>
  <c r="I88" i="98"/>
  <c r="I124" i="98" s="1"/>
  <c r="H88" i="98"/>
  <c r="H124" i="98" s="1"/>
  <c r="J88" i="98"/>
  <c r="J124" i="98" s="1"/>
  <c r="I148" i="98" l="1"/>
  <c r="I160" i="98"/>
  <c r="H160" i="98" s="1"/>
  <c r="G160" i="98" s="1"/>
  <c r="F160" i="98" s="1"/>
  <c r="K27" i="92"/>
  <c r="K26" i="92"/>
  <c r="K48" i="92" s="1"/>
  <c r="J27" i="92"/>
  <c r="J26" i="92"/>
  <c r="J48" i="92" s="1"/>
  <c r="K24" i="92"/>
  <c r="K46" i="92" s="1"/>
  <c r="J24" i="92"/>
  <c r="J46" i="92" s="1"/>
  <c r="K37" i="92"/>
  <c r="K40" i="92"/>
  <c r="P14" i="90"/>
  <c r="O14" i="90"/>
  <c r="J37" i="92"/>
  <c r="J40" i="92"/>
  <c r="E160" i="98" l="1"/>
  <c r="K66" i="119"/>
  <c r="K67" i="119" s="1"/>
  <c r="J28" i="92"/>
  <c r="K28" i="92"/>
  <c r="B129" i="86" l="1"/>
  <c r="B115" i="86"/>
  <c r="I34" i="90" l="1"/>
  <c r="H34" i="90"/>
  <c r="K25" i="91" l="1"/>
  <c r="J25" i="91"/>
  <c r="B26" i="91"/>
  <c r="I67" i="86"/>
  <c r="H67" i="86"/>
  <c r="K89" i="86"/>
  <c r="J1" i="120" s="1"/>
  <c r="O1" i="120" s="1"/>
  <c r="J89" i="86"/>
  <c r="I1" i="120" s="1"/>
  <c r="N1" i="120" s="1"/>
  <c r="K96" i="86"/>
  <c r="J96" i="86"/>
  <c r="J137" i="81"/>
  <c r="O186" i="83"/>
  <c r="I73" i="91" l="1"/>
  <c r="I77" i="91" s="1"/>
  <c r="B172" i="98"/>
  <c r="B158" i="98"/>
  <c r="B121" i="98"/>
  <c r="B105" i="98"/>
  <c r="B135" i="98"/>
  <c r="B130" i="98"/>
  <c r="B125" i="98"/>
  <c r="B86" i="98"/>
  <c r="B70" i="98"/>
  <c r="P65" i="98"/>
  <c r="O65" i="98"/>
  <c r="P61" i="98"/>
  <c r="O61" i="98"/>
  <c r="P57" i="98"/>
  <c r="O57" i="98"/>
  <c r="P53" i="98"/>
  <c r="O53" i="98"/>
  <c r="P49" i="98"/>
  <c r="O49" i="98"/>
  <c r="B45" i="98"/>
  <c r="O34" i="98"/>
  <c r="O31" i="98"/>
  <c r="B31" i="98" s="1"/>
  <c r="B22" i="98"/>
  <c r="I108" i="91" l="1"/>
  <c r="I112" i="91" s="1"/>
  <c r="B49" i="98"/>
  <c r="B65" i="98"/>
  <c r="B61" i="98"/>
  <c r="B57" i="98"/>
  <c r="B53" i="98"/>
  <c r="B34" i="98"/>
  <c r="K49" i="92" l="1"/>
  <c r="O80" i="92" l="1"/>
  <c r="O66" i="92"/>
  <c r="O358" i="83"/>
  <c r="O310" i="83"/>
  <c r="B310" i="83" s="1"/>
  <c r="O270" i="83"/>
  <c r="O200" i="83"/>
  <c r="O136" i="83"/>
  <c r="O72" i="83"/>
  <c r="P80" i="92"/>
  <c r="P66" i="92"/>
  <c r="P358" i="83"/>
  <c r="P343" i="83"/>
  <c r="P330" i="83"/>
  <c r="P270" i="83"/>
  <c r="P200" i="83"/>
  <c r="P136" i="83"/>
  <c r="P101" i="83"/>
  <c r="J49" i="92" l="1"/>
  <c r="G40" i="92" l="1"/>
  <c r="H37" i="92"/>
  <c r="G37" i="92"/>
  <c r="I27" i="92"/>
  <c r="H27" i="92"/>
  <c r="I26" i="92"/>
  <c r="I48" i="92" s="1"/>
  <c r="H26" i="92"/>
  <c r="H48" i="92" s="1"/>
  <c r="L93" i="91"/>
  <c r="K93" i="91"/>
  <c r="J93" i="91"/>
  <c r="I93" i="91"/>
  <c r="H93" i="91"/>
  <c r="G93" i="91"/>
  <c r="F93" i="91"/>
  <c r="E93" i="91"/>
  <c r="H28" i="92" l="1"/>
  <c r="I28" i="92"/>
  <c r="B137" i="81" l="1"/>
  <c r="E137" i="81"/>
  <c r="B171" i="91" l="1"/>
  <c r="B35" i="86" l="1"/>
  <c r="B161" i="91"/>
  <c r="B157" i="91"/>
  <c r="B154" i="91"/>
  <c r="B141" i="91"/>
  <c r="B121" i="91"/>
  <c r="B122" i="117" l="1"/>
  <c r="B122" i="116"/>
  <c r="B46" i="115"/>
  <c r="B122" i="118"/>
  <c r="B46" i="116"/>
  <c r="B122" i="115"/>
  <c r="B46" i="118"/>
  <c r="B46" i="117"/>
  <c r="B122" i="103"/>
  <c r="B87" i="86"/>
  <c r="B103" i="86"/>
  <c r="B46" i="103"/>
  <c r="B51" i="86"/>
  <c r="B122" i="98"/>
  <c r="B46" i="98"/>
  <c r="B46" i="91"/>
  <c r="B122" i="91"/>
  <c r="B65" i="86"/>
  <c r="B70" i="91"/>
  <c r="B172" i="83"/>
  <c r="D47" i="82" l="1"/>
  <c r="B47" i="82"/>
  <c r="D43" i="82"/>
  <c r="B43" i="82"/>
  <c r="D50" i="82"/>
  <c r="B50" i="82"/>
  <c r="B39" i="82"/>
  <c r="L48" i="91" l="1"/>
  <c r="K48" i="91" l="1"/>
  <c r="J48" i="91" s="1"/>
  <c r="I48" i="91" s="1"/>
  <c r="H48" i="91" s="1"/>
  <c r="G48" i="91" s="1"/>
  <c r="F48" i="91" s="1"/>
  <c r="L88" i="91"/>
  <c r="B154" i="83"/>
  <c r="B151" i="83"/>
  <c r="I144" i="91" l="1"/>
  <c r="M12" i="120"/>
  <c r="U12" i="120" s="1"/>
  <c r="AC12" i="120" s="1"/>
  <c r="I148" i="91"/>
  <c r="J88" i="91"/>
  <c r="I88" i="91"/>
  <c r="H88" i="91"/>
  <c r="G88" i="91"/>
  <c r="K88" i="91"/>
  <c r="E48" i="91"/>
  <c r="F88" i="91"/>
  <c r="L124" i="91"/>
  <c r="P66" i="91"/>
  <c r="O66" i="91"/>
  <c r="P62" i="91"/>
  <c r="O62" i="91"/>
  <c r="P58" i="91"/>
  <c r="O58" i="91"/>
  <c r="P54" i="91"/>
  <c r="O54" i="91"/>
  <c r="P50" i="91"/>
  <c r="O50" i="91"/>
  <c r="G124" i="91" l="1"/>
  <c r="H12" i="120"/>
  <c r="P12" i="120" s="1"/>
  <c r="X12" i="120" s="1"/>
  <c r="F124" i="91"/>
  <c r="G12" i="120"/>
  <c r="O12" i="120" s="1"/>
  <c r="W12" i="120" s="1"/>
  <c r="K124" i="91"/>
  <c r="L12" i="120"/>
  <c r="T12" i="120" s="1"/>
  <c r="AB12" i="120" s="1"/>
  <c r="H124" i="91"/>
  <c r="I12" i="120"/>
  <c r="Q12" i="120" s="1"/>
  <c r="Y12" i="120" s="1"/>
  <c r="I124" i="91"/>
  <c r="J12" i="120"/>
  <c r="R12" i="120" s="1"/>
  <c r="Z12" i="120" s="1"/>
  <c r="J124" i="91"/>
  <c r="K12" i="120"/>
  <c r="S12" i="120" s="1"/>
  <c r="AA12" i="120" s="1"/>
  <c r="E88" i="91"/>
  <c r="I159" i="91"/>
  <c r="H159" i="91" s="1"/>
  <c r="G159" i="91" s="1"/>
  <c r="F159" i="91" s="1"/>
  <c r="E159" i="91" s="1"/>
  <c r="E124" i="91" l="1"/>
  <c r="F12" i="120"/>
  <c r="N12" i="120" s="1"/>
  <c r="V12" i="120" s="1"/>
  <c r="B22" i="91"/>
  <c r="B94" i="92" l="1"/>
  <c r="B80" i="92"/>
  <c r="B66" i="92"/>
  <c r="B53" i="92"/>
  <c r="B49" i="92"/>
  <c r="G46" i="92"/>
  <c r="B44" i="92"/>
  <c r="I40" i="92"/>
  <c r="H40" i="92"/>
  <c r="D40" i="92"/>
  <c r="D38" i="92"/>
  <c r="B38" i="92"/>
  <c r="I37" i="92"/>
  <c r="D37" i="92"/>
  <c r="D35" i="92"/>
  <c r="B35" i="92"/>
  <c r="D44" i="90" s="1"/>
  <c r="D28" i="92"/>
  <c r="D26" i="92"/>
  <c r="B26" i="92"/>
  <c r="G24" i="92"/>
  <c r="H24" i="92" s="1"/>
  <c r="I24" i="92" s="1"/>
  <c r="B22" i="92"/>
  <c r="B105" i="91"/>
  <c r="B86" i="91"/>
  <c r="B65" i="91"/>
  <c r="B61" i="91"/>
  <c r="B57" i="91"/>
  <c r="B53" i="91"/>
  <c r="B49" i="91"/>
  <c r="B45" i="91"/>
  <c r="P34" i="91"/>
  <c r="O34" i="91"/>
  <c r="P31" i="91"/>
  <c r="O31" i="91"/>
  <c r="B30" i="91"/>
  <c r="D29" i="91"/>
  <c r="D27" i="91"/>
  <c r="B27" i="91"/>
  <c r="B160" i="91" s="1"/>
  <c r="G25" i="91"/>
  <c r="B17" i="91"/>
  <c r="B17" i="103" s="1"/>
  <c r="D31" i="92" l="1"/>
  <c r="D34" i="92"/>
  <c r="D29" i="92"/>
  <c r="D32" i="92"/>
  <c r="D31" i="91"/>
  <c r="B91" i="91"/>
  <c r="B109" i="91" s="1"/>
  <c r="B101" i="91"/>
  <c r="D160" i="91" s="1"/>
  <c r="D161" i="91" s="1"/>
  <c r="B96" i="91"/>
  <c r="D33" i="91"/>
  <c r="B103" i="91"/>
  <c r="B98" i="91"/>
  <c r="B93" i="91"/>
  <c r="B17" i="92"/>
  <c r="B17" i="98"/>
  <c r="B130" i="91"/>
  <c r="B135" i="91"/>
  <c r="B34" i="91"/>
  <c r="D43" i="90" s="1"/>
  <c r="B31" i="91"/>
  <c r="D42" i="90" s="1"/>
  <c r="B125" i="91"/>
  <c r="H49" i="92"/>
  <c r="I49" i="92"/>
  <c r="H46" i="92"/>
  <c r="I46" i="92" s="1"/>
  <c r="H25" i="91"/>
  <c r="B48" i="86"/>
  <c r="D36" i="91" l="1"/>
  <c r="D39" i="91" s="1"/>
  <c r="B134" i="91"/>
  <c r="B60" i="91"/>
  <c r="B52" i="91"/>
  <c r="B68" i="91"/>
  <c r="B139" i="91"/>
  <c r="B64" i="91"/>
  <c r="B129" i="91"/>
  <c r="B56" i="91"/>
  <c r="D34" i="91"/>
  <c r="D37" i="91" s="1"/>
  <c r="B137" i="91"/>
  <c r="B62" i="91"/>
  <c r="B50" i="91"/>
  <c r="B74" i="91"/>
  <c r="B132" i="91"/>
  <c r="B58" i="91"/>
  <c r="B66" i="91"/>
  <c r="B54" i="91"/>
  <c r="B127" i="91"/>
  <c r="B145" i="91" s="1"/>
  <c r="I25" i="91"/>
  <c r="G144" i="91" l="1"/>
  <c r="H144" i="91"/>
  <c r="H148" i="91" s="1"/>
  <c r="G148" i="91" l="1"/>
  <c r="B136" i="83"/>
  <c r="B130" i="83"/>
  <c r="B101" i="83"/>
  <c r="E34" i="90" l="1"/>
  <c r="B31" i="90"/>
  <c r="B16" i="90"/>
  <c r="G15" i="90"/>
  <c r="F15" i="90"/>
  <c r="E15" i="90"/>
  <c r="D15" i="90"/>
  <c r="C15" i="90"/>
  <c r="B15" i="90"/>
  <c r="B109" i="86"/>
  <c r="B108" i="86"/>
  <c r="B107" i="86"/>
  <c r="B106" i="86"/>
  <c r="B105" i="86"/>
  <c r="B102" i="86"/>
  <c r="B99" i="86"/>
  <c r="I96" i="86"/>
  <c r="H96" i="86"/>
  <c r="G96" i="86"/>
  <c r="B96" i="86"/>
  <c r="B95" i="86"/>
  <c r="B94" i="86"/>
  <c r="B93" i="86"/>
  <c r="B92" i="86"/>
  <c r="B91" i="86"/>
  <c r="G89" i="86"/>
  <c r="B86" i="86"/>
  <c r="B83" i="86"/>
  <c r="B71" i="86"/>
  <c r="B69" i="86"/>
  <c r="E67" i="86"/>
  <c r="B64" i="86"/>
  <c r="B34" i="86"/>
  <c r="B18" i="86"/>
  <c r="B16" i="86"/>
  <c r="B15" i="86"/>
  <c r="B14" i="86"/>
  <c r="B13" i="86"/>
  <c r="B12" i="86"/>
  <c r="P10" i="86"/>
  <c r="B10" i="86" s="1"/>
  <c r="B13" i="84"/>
  <c r="B10" i="84"/>
  <c r="B10" i="89" s="1"/>
  <c r="B8" i="84"/>
  <c r="B372" i="83"/>
  <c r="B358" i="83"/>
  <c r="B343" i="83"/>
  <c r="B330" i="83"/>
  <c r="B328" i="83"/>
  <c r="B327" i="83"/>
  <c r="B326" i="83"/>
  <c r="B324" i="83"/>
  <c r="B296" i="83"/>
  <c r="B283" i="83"/>
  <c r="B270" i="83"/>
  <c r="B254" i="83"/>
  <c r="B241" i="83"/>
  <c r="B228" i="83"/>
  <c r="B215" i="83"/>
  <c r="B213" i="83"/>
  <c r="B200" i="83"/>
  <c r="B186" i="83"/>
  <c r="B117" i="83"/>
  <c r="B87" i="83"/>
  <c r="B72" i="83"/>
  <c r="B41" i="83"/>
  <c r="B28" i="83"/>
  <c r="B10" i="83"/>
  <c r="B9" i="83"/>
  <c r="B8" i="83"/>
  <c r="B26" i="82"/>
  <c r="L24" i="82"/>
  <c r="K24" i="82"/>
  <c r="J24" i="82"/>
  <c r="I24" i="82"/>
  <c r="H24" i="82"/>
  <c r="G24" i="82"/>
  <c r="F24" i="82"/>
  <c r="E24" i="82"/>
  <c r="D24" i="82"/>
  <c r="B24" i="82"/>
  <c r="L19" i="82"/>
  <c r="K19" i="82"/>
  <c r="J19" i="82"/>
  <c r="I19" i="82"/>
  <c r="H19" i="82"/>
  <c r="G19" i="82"/>
  <c r="F19" i="82"/>
  <c r="E19" i="82"/>
  <c r="D19" i="82"/>
  <c r="B19" i="82"/>
  <c r="B15" i="82"/>
  <c r="B12" i="82"/>
  <c r="B10" i="82"/>
  <c r="L8" i="82"/>
  <c r="K8" i="82"/>
  <c r="J8" i="82"/>
  <c r="I8" i="82"/>
  <c r="H8" i="82"/>
  <c r="G8" i="82"/>
  <c r="F8" i="82"/>
  <c r="E8" i="82"/>
  <c r="D8" i="82"/>
  <c r="B8" i="82"/>
  <c r="J136" i="81"/>
  <c r="E136" i="81"/>
  <c r="B136" i="81"/>
  <c r="B134" i="81"/>
  <c r="L132" i="81"/>
  <c r="K132" i="81"/>
  <c r="J132" i="81"/>
  <c r="I132" i="81"/>
  <c r="H132" i="81"/>
  <c r="F132" i="81"/>
  <c r="E132" i="81"/>
  <c r="D132" i="81"/>
  <c r="C132" i="81"/>
  <c r="B127" i="81"/>
  <c r="B129" i="81"/>
  <c r="B126" i="81"/>
  <c r="B125" i="81"/>
  <c r="L123" i="81"/>
  <c r="K123" i="81"/>
  <c r="J123" i="81"/>
  <c r="I123" i="81"/>
  <c r="H123" i="81"/>
  <c r="F123" i="81"/>
  <c r="E123" i="81"/>
  <c r="D123" i="81"/>
  <c r="C123" i="81"/>
  <c r="B115" i="81"/>
  <c r="B113" i="81"/>
  <c r="B111" i="81"/>
  <c r="B109" i="81"/>
  <c r="B107" i="81"/>
  <c r="B82" i="81"/>
  <c r="B81" i="81"/>
  <c r="B75" i="81"/>
  <c r="B73" i="81"/>
  <c r="B71" i="81"/>
  <c r="B65" i="81"/>
  <c r="L63" i="81"/>
  <c r="K63" i="81"/>
  <c r="J63" i="81"/>
  <c r="I63" i="81"/>
  <c r="H63" i="81"/>
  <c r="F63" i="81"/>
  <c r="E63" i="81"/>
  <c r="D63" i="81"/>
  <c r="C63" i="81"/>
  <c r="P59" i="81"/>
  <c r="O59" i="81"/>
  <c r="L57" i="81"/>
  <c r="K57" i="81"/>
  <c r="J57" i="81"/>
  <c r="I57" i="81"/>
  <c r="H57" i="81"/>
  <c r="F57" i="81"/>
  <c r="E57" i="81"/>
  <c r="D57" i="81"/>
  <c r="C57" i="81"/>
  <c r="B57" i="81"/>
  <c r="B40" i="81"/>
  <c r="B42" i="81"/>
  <c r="B35" i="81"/>
  <c r="B27" i="81"/>
  <c r="L25" i="81"/>
  <c r="K25" i="81"/>
  <c r="J25" i="81"/>
  <c r="I25" i="81"/>
  <c r="H25" i="81"/>
  <c r="F25" i="81"/>
  <c r="E25" i="81"/>
  <c r="D25" i="81"/>
  <c r="C25" i="81"/>
  <c r="B8" i="118" l="1"/>
  <c r="B8" i="117"/>
  <c r="B8" i="115"/>
  <c r="B8" i="116"/>
  <c r="B15" i="103"/>
  <c r="B15" i="117"/>
  <c r="B15" i="116"/>
  <c r="B15" i="118"/>
  <c r="B15" i="115"/>
  <c r="B9" i="118"/>
  <c r="B9" i="117"/>
  <c r="B9" i="115"/>
  <c r="B9" i="116"/>
  <c r="B12" i="103"/>
  <c r="B12" i="118"/>
  <c r="B12" i="117"/>
  <c r="B12" i="115"/>
  <c r="B12" i="116"/>
  <c r="B13" i="103"/>
  <c r="B13" i="118"/>
  <c r="B13" i="115"/>
  <c r="B13" i="117"/>
  <c r="B13" i="116"/>
  <c r="B16" i="103"/>
  <c r="B16" i="116"/>
  <c r="B16" i="118"/>
  <c r="B16" i="115"/>
  <c r="B16" i="117"/>
  <c r="B14" i="103"/>
  <c r="B14" i="118"/>
  <c r="B14" i="115"/>
  <c r="B14" i="116"/>
  <c r="B14" i="117"/>
  <c r="B8" i="103"/>
  <c r="B9" i="103"/>
  <c r="B10" i="92"/>
  <c r="B10" i="98"/>
  <c r="B10" i="103"/>
  <c r="B14" i="92"/>
  <c r="B15" i="92"/>
  <c r="B12" i="92"/>
  <c r="B13" i="92"/>
  <c r="B16" i="92"/>
  <c r="B4" i="98"/>
  <c r="B4" i="91"/>
  <c r="B4" i="86"/>
  <c r="B4" i="89"/>
  <c r="B4" i="84"/>
  <c r="B4" i="90"/>
  <c r="B4" i="92"/>
  <c r="B4" i="83"/>
  <c r="B8" i="91"/>
  <c r="B8" i="92"/>
  <c r="B8" i="86"/>
  <c r="B8" i="98"/>
  <c r="B9" i="92"/>
  <c r="B9" i="98"/>
  <c r="B9" i="91"/>
  <c r="B9" i="86"/>
  <c r="B12" i="98"/>
  <c r="B12" i="91"/>
  <c r="B13" i="91"/>
  <c r="B13" i="98"/>
  <c r="B15" i="91"/>
  <c r="B15" i="98"/>
  <c r="B14" i="91"/>
  <c r="B14" i="98"/>
  <c r="B16" i="91"/>
  <c r="B16" i="98"/>
  <c r="D59" i="81"/>
  <c r="B14" i="90"/>
  <c r="B5" i="82"/>
  <c r="C16" i="90"/>
  <c r="G16" i="90"/>
  <c r="F16" i="90"/>
  <c r="E16" i="90"/>
  <c r="D16" i="90"/>
  <c r="F67" i="86"/>
  <c r="G67" i="86" s="1"/>
  <c r="H89" i="86"/>
  <c r="I89" i="86" s="1"/>
  <c r="F34" i="90"/>
  <c r="G34" i="90" s="1"/>
  <c r="B5" i="118" l="1"/>
  <c r="B5" i="115"/>
  <c r="B5" i="116"/>
  <c r="B5" i="104"/>
  <c r="B5" i="117"/>
  <c r="B5" i="90"/>
  <c r="B5" i="83"/>
  <c r="B5" i="84"/>
  <c r="B5" i="98"/>
  <c r="B5" i="86"/>
  <c r="B5" i="91"/>
  <c r="B5" i="103"/>
  <c r="B5" i="92"/>
  <c r="B5"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984502D4-C8F0-4FF6-BFED-6B6F8D7076BE}">
      <text>
        <r>
          <rPr>
            <sz val="9"/>
            <color indexed="81"/>
            <rFont val="Tahoma"/>
            <family val="2"/>
          </rPr>
          <t>If there is more than one type (i.e. dumping for China, dumping &amp; subsidizing for Korea), you must manually modify the Intro paragraph.</t>
        </r>
      </text>
    </comment>
    <comment ref="A17" authorId="0" shapeId="0" xr:uid="{D717962A-D7A8-4C00-8763-CDE397445B30}">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tc={32958E7C-C115-44D2-8ECA-B8DB96EAAE61}</author>
  </authors>
  <commentList>
    <comment ref="O1" authorId="0" shapeId="0" xr:uid="{32958E7C-C115-44D2-8ECA-B8DB96EAAE61}">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<sst xmlns="http://schemas.openxmlformats.org/spreadsheetml/2006/main" count="1615" uniqueCount="728">
  <si>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</si>
  <si>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</si>
  <si>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</si>
  <si>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</si>
  <si>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</si>
  <si>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</si>
  <si>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</si>
  <si>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</si>
  <si>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</si>
  <si>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</si>
  <si>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</si>
  <si>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</si>
  <si>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</si>
  <si>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</si>
  <si>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</si>
  <si>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</si>
  <si>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</si>
  <si>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</si>
  <si>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</si>
  <si>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</si>
  <si>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</si>
  <si>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8</t>
  </si>
  <si>
    <t>Question 9</t>
  </si>
  <si>
    <t>Question 10</t>
  </si>
  <si>
    <t>Question 11</t>
  </si>
  <si>
    <t>Provide the names and addresses of other locations, facilities, and outlets in Canada on behalf of which your company is responding.</t>
  </si>
  <si>
    <t>Question 12</t>
  </si>
  <si>
    <t>FIRM INFORMATION</t>
  </si>
  <si>
    <t>RENSEIGNEMENTS SUR L’ENTREPRISE</t>
  </si>
  <si>
    <t>CONFIRMATION DES DONNÉES DÉCLARÉES</t>
  </si>
  <si>
    <t>CERTIFICATION</t>
  </si>
  <si>
    <t>ATTESTATION</t>
  </si>
  <si>
    <t>Website Address</t>
  </si>
  <si>
    <t>PUBLIC COMMENTS</t>
  </si>
  <si>
    <t>Atlantic Provinces</t>
  </si>
  <si>
    <t>Provinces de l’Atlantique</t>
  </si>
  <si>
    <t xml:space="preserve">Quebec and Ontario </t>
  </si>
  <si>
    <t>Québec et Ontario</t>
  </si>
  <si>
    <t>Manitoba and Saskatchewan</t>
  </si>
  <si>
    <t>Alberta and British Columbia</t>
  </si>
  <si>
    <t>Alberta et Colombie-Britannique</t>
  </si>
  <si>
    <t>Nunavut, Yukon and Northwest Territories</t>
  </si>
  <si>
    <t>Nunavut, Yukon et Territoires du Nord-Ouest</t>
  </si>
  <si>
    <t xml:space="preserve">Manitoba et Saskatchewan </t>
  </si>
  <si>
    <t>Question 13</t>
  </si>
  <si>
    <t>Account 1</t>
  </si>
  <si>
    <t>Client 1</t>
  </si>
  <si>
    <t>Account 2</t>
  </si>
  <si>
    <t>Client 2</t>
  </si>
  <si>
    <t>Account 3</t>
  </si>
  <si>
    <t>Client 3</t>
  </si>
  <si>
    <t>Account 4</t>
  </si>
  <si>
    <t>Client 4</t>
  </si>
  <si>
    <t>Account 5</t>
  </si>
  <si>
    <t>Client 5</t>
  </si>
  <si>
    <t>Question 16</t>
  </si>
  <si>
    <t>Question 14</t>
  </si>
  <si>
    <t>Question 15</t>
  </si>
  <si>
    <t>QUESTIONNAIRE DUE DATE</t>
  </si>
  <si>
    <t>DATE D'ÉCHÉANCE DU QUESTIONNAIRE</t>
  </si>
  <si>
    <t>CONFIRMATION OF REPORTED DATA</t>
  </si>
  <si>
    <t>I understand that checking this box constitutes my legally binding signature.</t>
  </si>
  <si>
    <t>Je comprends que le fait de cocher cette case constitue ma signature juridiquement contraignante.</t>
  </si>
  <si>
    <t>Utilisateur final</t>
  </si>
  <si>
    <t>Rôle dans l'industrie</t>
  </si>
  <si>
    <t>Question 19</t>
  </si>
  <si>
    <t>PUBLIC</t>
  </si>
  <si>
    <t>CUSTOMS TARIFF</t>
  </si>
  <si>
    <t>TARIF DES DOUANES</t>
  </si>
  <si>
    <t>SUBMITTING THE QUESTIONNAIRE RESPONSE</t>
  </si>
  <si>
    <t>Fournissez les noms et adresses des autres emplacements, installations et points de vente au Canada au nom de laquelle votre entreprise répond. </t>
  </si>
  <si>
    <t>Adresse de courrier électronique</t>
  </si>
  <si>
    <t>Date</t>
  </si>
  <si>
    <t>End user</t>
  </si>
  <si>
    <t>Provide a brief history of your firm, with particular emphasis on activities regarding the goods.</t>
  </si>
  <si>
    <t>Donnez un bref historique de votre entreprise, en insistant plus particulièrement sur les activités entourant les marchandises.</t>
  </si>
  <si>
    <t>Question 17</t>
  </si>
  <si>
    <t>Question 18</t>
  </si>
  <si>
    <t>Question 20</t>
  </si>
  <si>
    <t>Question 21</t>
  </si>
  <si>
    <t>Question 22</t>
  </si>
  <si>
    <t>Question 23</t>
  </si>
  <si>
    <t>Question 24</t>
  </si>
  <si>
    <t>Question 25</t>
  </si>
  <si>
    <t>COMMENTAIRES PUBLICS</t>
  </si>
  <si>
    <t>Fournissez les stocks et ventes à l'exportation des marchandises importées.</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</si>
  <si>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</si>
  <si>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</si>
  <si>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</si>
  <si>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</si>
  <si>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</si>
  <si>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Imports</t>
  </si>
  <si>
    <t>Variable</t>
  </si>
  <si>
    <t>English</t>
  </si>
  <si>
    <t>French</t>
  </si>
  <si>
    <t>Data Validation comments</t>
  </si>
  <si>
    <t>Case Number</t>
  </si>
  <si>
    <t>The Goods</t>
  </si>
  <si>
    <t>Due Date</t>
  </si>
  <si>
    <t>Trade Level 1 (plural)</t>
  </si>
  <si>
    <t>Benchmark Products 1</t>
  </si>
  <si>
    <t>Benchmark Products 2</t>
  </si>
  <si>
    <t>Benchmark Products 3</t>
  </si>
  <si>
    <t>Benchmark Products 4</t>
  </si>
  <si>
    <t>Benchmark Products 5</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</si>
  <si>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</si>
  <si>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</si>
  <si>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</si>
  <si>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</si>
  <si>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</si>
  <si>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</si>
  <si>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</si>
  <si>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</si>
  <si>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</si>
  <si>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</si>
  <si>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</si>
  <si>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</si>
  <si>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</si>
  <si>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</si>
  <si>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</si>
  <si>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</si>
  <si>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</si>
  <si>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</si>
  <si>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</si>
  <si>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Price Premium</t>
  </si>
  <si>
    <t xml:space="preserve"> Majoration du prix</t>
  </si>
  <si>
    <t>Sales</t>
  </si>
  <si>
    <t>Ventes</t>
  </si>
  <si>
    <t>Describe how delivery of the goods sold by your firm is paid for.</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</si>
  <si>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</si>
  <si>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</si>
  <si>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</si>
  <si>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</si>
  <si>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</si>
  <si>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</si>
  <si>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</si>
  <si>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</si>
  <si>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</si>
  <si>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</si>
  <si>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</si>
  <si>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</si>
  <si>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</si>
  <si>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</si>
  <si>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</si>
  <si>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Beginning inventory</t>
  </si>
  <si>
    <t>Stock d'ouverture</t>
  </si>
  <si>
    <t>Ventes à l'exportation</t>
  </si>
  <si>
    <t>Ending inventory</t>
  </si>
  <si>
    <t>Décrivez les plans de votre entreprise pour gérer les niveaux de stocks au cours des deux prochaines années. Fournissez les motifs et les hypothèses sous-tendant ces objectifs et ces stratégies.</t>
  </si>
  <si>
    <t>Regional Sales</t>
  </si>
  <si>
    <t>Ventes régionales</t>
  </si>
  <si>
    <t>For additional details, view the Info tab.</t>
  </si>
  <si>
    <t>Pour plus de détails, consultez l'onglet Info.</t>
  </si>
  <si>
    <t>References to "the goods" in this questionnaire refer to:</t>
  </si>
  <si>
    <t>Les références aux « marchandises » dans ce questionnaire font référence à :</t>
  </si>
  <si>
    <t>Describe how delivery of the goods purchased by your firm is paid for.</t>
  </si>
  <si>
    <t>Explain circumstances where Canadian purchasers are willing to pay a price premium for the goods produced in Canada and what the amount of that premium would be.</t>
  </si>
  <si>
    <t xml:space="preserve">Primary Industry 1 </t>
  </si>
  <si>
    <t>Segment de marché 1</t>
  </si>
  <si>
    <t>Primary Industry 2</t>
  </si>
  <si>
    <t>Segment de marché 2</t>
  </si>
  <si>
    <t>Primary Industry 3</t>
  </si>
  <si>
    <t>Segment de marché 3</t>
  </si>
  <si>
    <t>Fournissez la répartition régionale du volume des ventes d'importations de marchandises par votre entreprise.</t>
  </si>
  <si>
    <t>Type</t>
  </si>
  <si>
    <t xml:space="preserve">Exporter name: </t>
  </si>
  <si>
    <t>Nom de l'exportateur :</t>
  </si>
  <si>
    <t>Importations</t>
  </si>
  <si>
    <t xml:space="preserve">Report the volume and value of sales of imports in Canada for each benchmark product listed below : </t>
  </si>
  <si>
    <t xml:space="preserve">Report the volume and value of sales of imports in Canada for each account listed below : </t>
  </si>
  <si>
    <t>Déclarez le volume et la valeur des ventes d'importations au Canada pour chaque compte indiqué ci-dessous :</t>
  </si>
  <si>
    <t>Provide your firm's inventories and export sales of imports of the goods.</t>
  </si>
  <si>
    <t>If the volume of ending inventory in Question 1 on the Invent-Stock tab differs from the calculated ending inventory, explain why there is a difference.</t>
  </si>
  <si>
    <t>Les informations publiques/non confidentielles de ce tableau sont automatiquement générées à partir des informations fournies dans les onglets "Imp" et l'onglet "Invent-Stock". Toute modification de ce résumé public doit donc être effectuée dans ces onglets.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</si>
  <si>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</si>
  <si>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</si>
  <si>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</si>
  <si>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</si>
  <si>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</si>
  <si>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</si>
  <si>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</si>
  <si>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</si>
  <si>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</si>
  <si>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Describe whether there is seasonality in the Canadian market for the goods. Describe any seasonal patterns in your firm's imports, inventory or sales of imports in Canada.</t>
  </si>
  <si>
    <t>Décrivez s'il y a une saisonnalité sur le marché canadien pour les marchandises. Décrivez les tendances saisonnières dans les importations, les stocks ou les ventes d’importations de votre entreprise au Canada.</t>
  </si>
  <si>
    <t>Expliquez les changements que vous prévoyez voir sur le marché canadien et sur d’autres marchés mondiaux pour les marchandises au cours des deux prochaines années en ce qui concerne la demande, les prix, les volumes d’importation ou tout autre facteur.</t>
  </si>
  <si>
    <t>Error</t>
  </si>
  <si>
    <t>Erreur</t>
  </si>
  <si>
    <t>Okay</t>
  </si>
  <si>
    <t xml:space="preserve">Report the volume and value of imports for each benchmark product listed below : </t>
  </si>
  <si>
    <t>Indiquez le volume et la valeur des importations pour chaque produit de référence :</t>
  </si>
  <si>
    <t xml:space="preserve">Report the volume of imports and the ending inventory in Canada of the goods originating from the exporter outlined above : </t>
  </si>
  <si>
    <t>Ending Inventories</t>
  </si>
  <si>
    <t>Difference between ending inventory in Question 1 on the Invent-Stock tab and the calculated ending inventory</t>
  </si>
  <si>
    <t>GLOSSAIRE</t>
  </si>
  <si>
    <t/>
  </si>
  <si>
    <t>Benchmark Products 6</t>
  </si>
  <si>
    <t xml:space="preserve">Questions relating to this questionnaire should be directed to:
</t>
  </si>
  <si>
    <t xml:space="preserve">Toutes les questions relatives au présent questionnaire doivent être adressées à :
</t>
  </si>
  <si>
    <t>Dénomination sociale 
(en français et en anglais, le cas échéant)</t>
  </si>
  <si>
    <t>Dans quelle langue préférez-vous remplir ce questionnaire?</t>
  </si>
  <si>
    <t>SALES OF IMPORTS IN CANADA TO TOP FIVE ACCOUNTS</t>
  </si>
  <si>
    <t>VENTES D'IMPORTATIONS AU CANADA À VOS CINQ PLUS IMPORTANTS CLIENTS</t>
  </si>
  <si>
    <t>Nature of association</t>
  </si>
  <si>
    <t>Décrivez comment les coûts de livraison des marchandises achetées par votre entreprise sont payés.</t>
  </si>
  <si>
    <t>Décrivez comment les coûts de livraison des marchandises vendues par votre entreprise sont payés.</t>
  </si>
  <si>
    <t>Expliquez les circonstances dans lesquelles les acheteurs canadiens sont prêts à payer un prix plus élevé pour les marchandises produites au Canada. Quel serait le montant de ce supplément?</t>
  </si>
  <si>
    <t>Si votre entreprise désire ajouter des commentaires concernant vos réponses, vous les inscrivez ici. Indiquez à quelle question se rapportent vos commentaires.</t>
  </si>
  <si>
    <t xml:space="preserve">Describe any factors (for example, shipping delays, seasonality, etc.) which would explain the overall trend in your firm's quarterly import volumes and ending inventories, as reported in Question 5. </t>
  </si>
  <si>
    <t>Décrivez tous les facteurs (par exemple, les retards d’expédition, la saisonnalité, etc.) qui pourraient expliquer la tendance générale des volumes d’importation trimestriels et des stocks finals de votre entreprise, comme indiqué dans la question 5.</t>
  </si>
  <si>
    <t>Describe your firm’s plans to manage inventory levels, in the next two years. Provide the rationale and assumptions underlying these strategies and objectives.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</si>
  <si>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</si>
  <si>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</si>
  <si>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</si>
  <si>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</si>
  <si>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</si>
  <si>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</si>
  <si>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Broker or trader</t>
  </si>
  <si>
    <t>Courtier ou commerçant</t>
  </si>
  <si>
    <t>Unaccounted</t>
  </si>
  <si>
    <t>Provide the regional distribution of your firm's volume of import sales of the goods.</t>
  </si>
  <si>
    <t>Provide your firm’s strategies and objectives for the next two years with respect to imports and sales of imports of the goods. Provide the rationale and assumptions underlying these strategies and objectives.</t>
  </si>
  <si>
    <t>Fournissez les stratégies et les objectifs de votre entreprise pour les deux prochaines années en ce qui concerne les importations et les ventes de marchandises importées. Fournir la justification et les hypothèses qui sous-tendent ces stratégies et objectifs.</t>
  </si>
  <si>
    <t>Fournissez les stratégies et les objectifs de votre entreprise pour les deux prochaines années en ce qui concerne les achats de marchandises fabriquées au Canada. Fournir la justification et les hypothèses qui sous-tendent ces stratégies et objectifs.</t>
  </si>
  <si>
    <t>Benchmark Products 7</t>
  </si>
  <si>
    <t>Benchmark Products 8</t>
  </si>
  <si>
    <t>Int period 1</t>
  </si>
  <si>
    <t>Int period 2</t>
  </si>
  <si>
    <t>Should your firm wish to add any comments related to its responses, submit them here. Be sure to indicate the applicable question number.</t>
  </si>
  <si>
    <t>Imports in Canada</t>
  </si>
  <si>
    <t>Importations au Canada</t>
  </si>
  <si>
    <t>Sales in Canada</t>
  </si>
  <si>
    <t>Ventes au Canada</t>
  </si>
  <si>
    <t>CAD</t>
  </si>
  <si>
    <t>Explain any changes you expect to see in the Canadian market and in other markets globally for the goods over the next two years with respect to demand, prices, import volumes or any other factor.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</si>
  <si>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</si>
  <si>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</si>
  <si>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</si>
  <si>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</si>
  <si>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BMP4</t>
  </si>
  <si>
    <t>BMP5</t>
  </si>
  <si>
    <t>BMP6</t>
  </si>
  <si>
    <t>BMP7</t>
  </si>
  <si>
    <t>BMP8</t>
  </si>
  <si>
    <t>Si le questionnaire n’est pas rempli dans les délais impartis, le Tribunal peut rendre une ordonnance de production, aux termes de l’article 17 de la Loi sur le Tribunal canadien du commerce extérieur, afin d’exiger la production d’une réponse au questionnaire.</t>
  </si>
  <si>
    <t>Type d'affiliation</t>
  </si>
  <si>
    <t>Non Imputé</t>
  </si>
  <si>
    <t>Last Quarter of POI (ie Q2)</t>
  </si>
  <si>
    <t>Last Year of POI</t>
  </si>
  <si>
    <t>First Year of POI</t>
  </si>
  <si>
    <t>United States of America</t>
  </si>
  <si>
    <t>États-Unis d'Amérique</t>
  </si>
  <si>
    <t>Correct</t>
  </si>
  <si>
    <t>CBSA POI</t>
  </si>
  <si>
    <t>• Report all sales to Canadian and foreign associated firms.</t>
  </si>
  <si>
    <t>• Report all sales as of the date of shipment to the customer or the customer’s warehouse.</t>
  </si>
  <si>
    <t>• Report all values in Canadian dollars.</t>
  </si>
  <si>
    <t xml:space="preserve">• Veuillez indiquer seulement les ventes effectuées à partir des importations de votre entreprise. Les ventes de marchandises achetées auprès de producteurs canadiens doivent être exclues. </t>
  </si>
  <si>
    <t>• Déclarez toutes les ventes aux entreprises associées canadiennes et étrangères.</t>
  </si>
  <si>
    <t>• Déclarez toutes les ventes à compter de la date de l’expédition au client ou à son entrepôt.</t>
  </si>
  <si>
    <t>• Déclarez toutes les valeurs en dollars canadiens.</t>
  </si>
  <si>
    <t>• If your firm is an end user or a retailer, your firm does not need to report sales of imports or inventories of imports.</t>
  </si>
  <si>
    <t>• Si votre entreprise est un utilisateur final ou un détaillant, elle n’a pas besoin de déclarer ses ventes d’importations ou ses stocks d’importations.</t>
  </si>
  <si>
    <t>Export sales</t>
  </si>
  <si>
    <t>Différence entre le stock de clôture à la question 1 dans l'onglet Invent-Stock et le stock de clôture calculé</t>
  </si>
  <si>
    <t>Si le volume du stock de clôture à la question 1 dans l'onglet Invent-Stock diffère du stock de clôture calculé, expliquez pourquoi il y a une différence.</t>
  </si>
  <si>
    <t>Last Day of POI</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</si>
  <si>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</si>
  <si>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</si>
  <si>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</si>
  <si>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</si>
  <si>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</si>
  <si>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</si>
  <si>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Provide your firm’s strategies and objectives for the next two years with respect to purchases of the goods made in Canada. Provide the rationale and assumptions underlying these strategies and objectives.</t>
  </si>
  <si>
    <t>Plans</t>
  </si>
  <si>
    <t>Related firms</t>
  </si>
  <si>
    <t>Entreprises affiliées</t>
  </si>
  <si>
    <t xml:space="preserve">Other countries include: </t>
  </si>
  <si>
    <t xml:space="preserve">Autres pays incluent : </t>
  </si>
  <si>
    <t>Additional Product Info</t>
  </si>
  <si>
    <t>Analyst 1</t>
  </si>
  <si>
    <t>Analyst 2</t>
  </si>
  <si>
    <t>Unit of measure (plural)</t>
  </si>
  <si>
    <t>tonnes</t>
  </si>
  <si>
    <t>Unit of measure (singular)</t>
  </si>
  <si>
    <t>tonne</t>
  </si>
  <si>
    <t>end users</t>
  </si>
  <si>
    <t>Important notes for formatting</t>
  </si>
  <si>
    <t>Insert and merge rows where needed to expand height of text boxes.</t>
  </si>
  <si>
    <t>Subject Countries (incl. French pronouns)</t>
  </si>
  <si>
    <t>IMPORTERS' QUESTIONNAIRE | QUESTIONNAIRE À L'INTENTION DES IMPORTATEURS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</si>
  <si>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</si>
  <si>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</si>
  <si>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</si>
  <si>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</si>
  <si>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</si>
  <si>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</si>
  <si>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</si>
  <si>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</si>
  <si>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IMPORTERS' QUESTIONNAIRE</t>
  </si>
  <si>
    <t>QUESTIONNAIRE À L'INTENTION DES IMPORTATEURS</t>
  </si>
  <si>
    <t>QUESTIONNAIRE OUTLINE</t>
  </si>
  <si>
    <t>APERÇU DU QUESTIONNAIRE</t>
  </si>
  <si>
    <t>ADDITIONAL PRODUCT INFORMATION</t>
  </si>
  <si>
    <t>RENSEIGNEMENTS ADDITIONNELS SUR LE PRODUIT</t>
  </si>
  <si>
    <t>GLOSSARY</t>
  </si>
  <si>
    <t>La valeur de vos ventes après déduction des escomptes au comptant, des remises sur quantité et des escomptes reportés, des rabais, des taxes, des ristournes et des primes, qu’ils soient indiqués ou non sur la facture. Incluez le coût de livraison.</t>
  </si>
  <si>
    <t>GENERAL FIRM INFORMATION</t>
  </si>
  <si>
    <t>INFORMATIONS GÉNÉRALES SUR L'ENTREPRISE</t>
  </si>
  <si>
    <t>PRODUCER INTERACTIONS</t>
  </si>
  <si>
    <t>INTERACTIONS AVEC LES PRODUCTEURS</t>
  </si>
  <si>
    <t>IMPORTATION</t>
  </si>
  <si>
    <t>MARKET CHARACTERISTICS OF THE GOODS</t>
  </si>
  <si>
    <t>CARACTÉRISTIQUES DU MARCHÉ DES MARCHANDISES</t>
  </si>
  <si>
    <t>SALES</t>
  </si>
  <si>
    <t>VENTES</t>
  </si>
  <si>
    <t>MARKETS</t>
  </si>
  <si>
    <t>MARCHÉS</t>
  </si>
  <si>
    <t>Other</t>
  </si>
  <si>
    <t>Autre</t>
  </si>
  <si>
    <t>PROTECTED</t>
  </si>
  <si>
    <t>PROTÉGÉ</t>
  </si>
  <si>
    <t>IMPORTS OF BENCHMARK PRODUCTS</t>
  </si>
  <si>
    <t>IMPORTS AND SALES</t>
  </si>
  <si>
    <t>IMPORTATIONS ET VENTES</t>
  </si>
  <si>
    <t>IMPORT DATA FOR MASSIVE IMPORTATION ANALYSIS</t>
  </si>
  <si>
    <t>Utilisez un onglet numéroté « Imp-Exp » pour chaque exportateur à partir duquel votre entreprise a importé. Pour obtenir des onglets « Imp-Exp » supplémentaires, contactez un analyste de cas identifié dans l'onglet « Intro ».</t>
  </si>
  <si>
    <t>Use one numbered "Imp-Exp" tab for each exporter your firm imported from. To acquire additional "Imp-Exp" tabs, contact a case analyst identified on the "Intro" tab.</t>
  </si>
  <si>
    <t>valeur d'achat nette rendue (CAD)</t>
  </si>
  <si>
    <t>net delivered purchase value (CAD)</t>
  </si>
  <si>
    <t>valeur de vente nette rendue (CAD)</t>
  </si>
  <si>
    <t>net delivered selling value (CAD)</t>
  </si>
  <si>
    <t>GENERAL</t>
  </si>
  <si>
    <t>GÉNÉRAL</t>
  </si>
  <si>
    <t>Les marchandises sont généralement classées dans le Tarif des douanes sous les numéros suivants du Système harmonisé de désignation et de codification des marchandises (SH) :</t>
  </si>
  <si>
    <t>Public Question 1</t>
  </si>
  <si>
    <t>Countries for Imp-Exp tabs</t>
  </si>
  <si>
    <t>Other country 3</t>
  </si>
  <si>
    <t>Autre pays 3</t>
  </si>
  <si>
    <t>Other country 4</t>
  </si>
  <si>
    <t>Autre pays 4</t>
  </si>
  <si>
    <t>Other country 5</t>
  </si>
  <si>
    <t>Autre pays 5</t>
  </si>
  <si>
    <t>Imp-Exp Question 1</t>
  </si>
  <si>
    <t>Imp-Exp Questions 2, 3, 4</t>
  </si>
  <si>
    <t>• Report only sales from your firm’s imports. Sales of goods purchased from Canadian producers must be excluded.</t>
  </si>
  <si>
    <t>Note: Public/non-confidential information in this table is automatically generated from the information provided in the "Imp" tabs and "Invent-Stock" tab. Any changes to this public summary must therefore be made in those tabs.</t>
  </si>
  <si>
    <t>Drop down lists (MODIFY AS PER CASE SPECIFICS)</t>
  </si>
  <si>
    <t>In the table below, “Error” means that the total sales to your firm’s top five accounts for that period exceed your firm’s total import sales for that period. Therefore, please modify the above data if necessary.</t>
  </si>
  <si>
    <t>Dans le tableau ci-dessous, « Erreur » signifie que le total des ventes des cinq principaux comptes de votre entreprise pour cette période dépasse le total des ventes d'importations de votre entreprise pour cette période. Par conséquent, veuillez modifier les données ci-dessus si nécessaire.</t>
  </si>
  <si>
    <t>In the table below, “Error” means that the total imports of your firm's benchmark products exceed your firm's total imports for that period. Therefore, please modify the above data if necessary.</t>
  </si>
  <si>
    <t>Dans le tableau ci-dessous, « Erreur » signifie que les importations totales des produits de référence de votre entreprise dépassent les importations totales de votre entreprise pour cette période. Par conséquent, veuillez modifier les données ci-dessus si nécessaire.</t>
  </si>
  <si>
    <t>In the table below, “Error” means that the total sales of your firm's benchmark products exceed your firm's total import sales for that period. Therefore, please modify the above data if necessary.</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</si>
  <si>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</si>
  <si>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</si>
  <si>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INVENTORIES AND EXPORT SALES</t>
  </si>
  <si>
    <t>STOCKS ET VENTES À L'EXPORTATION</t>
  </si>
  <si>
    <t>Intro</t>
  </si>
  <si>
    <t>Yes</t>
  </si>
  <si>
    <t>No</t>
  </si>
  <si>
    <t>Oui</t>
  </si>
  <si>
    <t>Non</t>
  </si>
  <si>
    <t>If no, explain.</t>
  </si>
  <si>
    <t>Si non, expliquez.</t>
  </si>
  <si>
    <t>Describe any factors (for example, shipping delays, seasonality, etc.) which would explain the overall trend in your firm's quarterly import volumes and ending inventories, as reported in Question 6.</t>
  </si>
  <si>
    <t>Décrivez tous les facteurs (par exemple, les retards d’expédition, la saisonnalité, etc.) qui pourraient expliquer la tendance générale des volumes d’importation trimestriels et des stocks finals de votre entreprise, comme indiqué dans la question 6.</t>
  </si>
  <si>
    <t>Q1</t>
  </si>
  <si>
    <t>T1</t>
  </si>
  <si>
    <t>Other Countries</t>
  </si>
  <si>
    <t>Autre pays</t>
  </si>
  <si>
    <t>Jun-Dec 2023</t>
  </si>
  <si>
    <t>juin-déc 2023</t>
  </si>
  <si>
    <t>Massive Importation Dates:</t>
  </si>
  <si>
    <t>Jan</t>
  </si>
  <si>
    <t>Feb</t>
  </si>
  <si>
    <t>Mar</t>
  </si>
  <si>
    <t>Apr</t>
  </si>
  <si>
    <t>May</t>
  </si>
  <si>
    <t>Jun</t>
  </si>
  <si>
    <t>Jul</t>
  </si>
  <si>
    <t>Aug</t>
  </si>
  <si>
    <t>Sep</t>
  </si>
  <si>
    <t>Oct</t>
  </si>
  <si>
    <t>Nov</t>
  </si>
  <si>
    <t>Dec</t>
  </si>
  <si>
    <t>Last Q requested</t>
  </si>
  <si>
    <t>Q3</t>
  </si>
  <si>
    <t>Q4</t>
  </si>
  <si>
    <t>Q2</t>
  </si>
  <si>
    <t>Months left</t>
  </si>
  <si>
    <t>Oct-Dec</t>
  </si>
  <si>
    <t>Jan-Feb</t>
  </si>
  <si>
    <t>Jan-Mar</t>
  </si>
  <si>
    <t>Apr-May</t>
  </si>
  <si>
    <t>Apr-Jun</t>
  </si>
  <si>
    <t>Jul-Aug</t>
  </si>
  <si>
    <t>Jul-Sept</t>
  </si>
  <si>
    <t>Oct-Nov</t>
  </si>
  <si>
    <t>Month Q posted</t>
  </si>
  <si>
    <t>Date for massive importation</t>
  </si>
  <si>
    <t>Year</t>
  </si>
  <si>
    <t>n/a</t>
  </si>
  <si>
    <t>CBSA Determination Date</t>
  </si>
  <si>
    <t>90 Days Prior</t>
  </si>
  <si>
    <t>Last Q to request</t>
  </si>
  <si>
    <t>Quest Posted</t>
  </si>
  <si>
    <t>Last Q</t>
  </si>
  <si>
    <t>DEVEZ-VOUS REMPLIR CE QUESTIONNAIRE?</t>
  </si>
  <si>
    <t>Valeur d’achat nette rendue (coût de revient)</t>
  </si>
  <si>
    <t>les pays sujets</t>
  </si>
  <si>
    <t xml:space="preserve">The exporter handles delivery, and the cost is built into the price. </t>
  </si>
  <si>
    <t xml:space="preserve">The exporter handles delivery, but charges your firm separately for it. </t>
  </si>
  <si>
    <t>L'exportateur s'occupe de la livraison et les frais de livraison sont inclus dans le prix de vente.</t>
  </si>
  <si>
    <t>La livraison et ses frais sont pris en charge par votre entreprise.</t>
  </si>
  <si>
    <t>L'exportateur s'occupe de la livraison mais les frais de livraison sont facturés séparément à votre entreprise.</t>
  </si>
  <si>
    <t>Sélectionnez oui ou non</t>
  </si>
  <si>
    <t>utilisateurs finals</t>
  </si>
  <si>
    <t>IMPORTATIONS DE PRODUITS DE RÉFÉRENCE</t>
  </si>
  <si>
    <t>Indiquez le volume et la valeur des ventes d'importations au Canada pour chaque produit de référence :</t>
  </si>
  <si>
    <t>Dans le tableau ci-dessous, « Erreur » signifie que les ventes totales des produits de référence de votre entreprise dépassent les ventes totales d'importations de votre entreprise pour cette période. Par conséquent, veuillez modifier les données ci-dessus si nécessaire.</t>
  </si>
  <si>
    <t>DONNÉES SUR LES IMPORTATIONS POUR L'ANALYSE DES IMPORTATIONS MASSIVES</t>
  </si>
  <si>
    <t>Stock de clôture</t>
  </si>
  <si>
    <t>Indiquez le volume des importations et le stock de clôture au Canada des marchandises provenant de l'exportateur décrit ci-dessus :</t>
  </si>
  <si>
    <t>oct.-déc.</t>
  </si>
  <si>
    <t>janv.</t>
  </si>
  <si>
    <t>janv.-févr.</t>
  </si>
  <si>
    <t>janv.-mars</t>
  </si>
  <si>
    <t>avr.</t>
  </si>
  <si>
    <t>avr.-mai</t>
  </si>
  <si>
    <t>avr.-juin</t>
  </si>
  <si>
    <t>juill.</t>
  </si>
  <si>
    <t>juill.-août</t>
  </si>
  <si>
    <t>oct.-nov.</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</si>
  <si>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</si>
  <si>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</si>
  <si>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</si>
  <si>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</si>
  <si>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</si>
  <si>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juill.-sept.</t>
  </si>
  <si>
    <t>i.e. columns B-L should be 160 pixels each.</t>
  </si>
  <si>
    <t>When adding or modifying columns, please ensure the total of all column widths in a tab equals 1760 pixels to allow for consistent scaling when exported to PDF.</t>
  </si>
  <si>
    <t>Using data provided in Question 1 in the country tabs with the data provided in Question 1 on the Invent-Stock tab, the questionnaire calculates ending inventory as follows:</t>
  </si>
  <si>
    <t>En utilisant les données fournies à la question 1 dans les onglets des pays avec les données fournies à la question 1 sur l'onglet Invent-Stock, le questionnaire calcule le stock de clôture comme suit :</t>
  </si>
  <si>
    <t>Pro Questions 2, 3, 4</t>
  </si>
  <si>
    <t xml:space="preserve">Your firm arranges and pays for delivery directly. </t>
  </si>
  <si>
    <t>hiddenc</t>
  </si>
  <si>
    <t>Delivery costs</t>
  </si>
  <si>
    <t>Coûts de livraison</t>
  </si>
  <si>
    <t>The costs of freight, handling, and insurance to your Canadian warehouse and, where applicable, all import costs such as customs and other duties (including anti-dumping and countervailing duties), brokerage fees and surcharges.</t>
  </si>
  <si>
    <t xml:space="preserve">Les coûts de fret, manutention et assurance à votre entrepôt canadien et, le cas échéant, tous les frais d’importation, comme les droits de douane et autres (y compris les droits antidumping et compensateurs), les frais de courtage et les suppléments. </t>
  </si>
  <si>
    <t>The value of your sales net of all discounts (cash, quantity or deferred), allowances, taxes, rebates and incentives, whether or not shown on the invoice. It includes all delivery costs.</t>
  </si>
  <si>
    <t>Verification - volume</t>
  </si>
  <si>
    <t>Vérification - volume</t>
  </si>
  <si>
    <t>Verification - value</t>
  </si>
  <si>
    <t>Vérification - valeur</t>
  </si>
  <si>
    <t>volume - total imports of benchmark products (Question 3)</t>
  </si>
  <si>
    <t>volume - total des importations des produits de référence (Question 3)</t>
  </si>
  <si>
    <t>volume - total imports (Question 1)</t>
  </si>
  <si>
    <t>volume - total des importations (Question 1)</t>
  </si>
  <si>
    <t>value - total imports of benchmark products (Question 3)</t>
  </si>
  <si>
    <t>valeur - total des importations des produits de référence (Question 3)</t>
  </si>
  <si>
    <t>valeur - total imports (Question 1)</t>
  </si>
  <si>
    <t>valeur - total des importations (Question 1)</t>
  </si>
  <si>
    <t>volume - total sales in Canada of imports to the top five accounts (Question 2)</t>
  </si>
  <si>
    <t>volume - total sales in Canada of imports (Question 1)</t>
  </si>
  <si>
    <t>volume - total des ventes au Canada d'importations aux cinq principaux clients (Question 2)</t>
  </si>
  <si>
    <t>volume - total des ventes au Canada d'importations (Question 1)</t>
  </si>
  <si>
    <t>valeur - total des ventes au Canada d'importations aux cinq principaux clients (Question 2)</t>
  </si>
  <si>
    <t>valeur - total des ventes au Canada d'importations (Question 1)</t>
  </si>
  <si>
    <t>value - total sales in Canada of imports to the top five accounts (Question 2)</t>
  </si>
  <si>
    <t>value - total sales in Canada of imports (Question 1)</t>
  </si>
  <si>
    <t>volume - total sales in Canada of imports of benchmark products (Question 4)</t>
  </si>
  <si>
    <t>value - total sales in Canada of imports of benchmark products (Question 4)</t>
  </si>
  <si>
    <t>volume - total des ventes au Canada d'importations des produits de référence (Question 4)</t>
  </si>
  <si>
    <t>valeur - total des ventes au Canada d'importations des produits de référence (Question 4)</t>
  </si>
  <si>
    <t xml:space="preserve">Your firm handles delivery, and the cost is built into the price. </t>
  </si>
  <si>
    <t xml:space="preserve">Your firm handles delivery, but charges the purchaser separately for it. </t>
  </si>
  <si>
    <t xml:space="preserve">The purchaser arranges and pays for delivery directly. </t>
  </si>
  <si>
    <t>Votre entreprise s'occupe de la livraison et les frais de livraison sont inclus dans le prix de vente.</t>
  </si>
  <si>
    <t>Votre entreprise s'occupe de la livraison mais les frais de livraison sont facturés séparément à l’acheteur.</t>
  </si>
  <si>
    <t>La livraison et ses frais sont pris en charge par l’acheteur.</t>
  </si>
  <si>
    <t>In the table below, “Error” means that the sum of the quarterly imports reported above exceeds the annual imports reported in Question 1. Therefore, please modify the data if necessary.</t>
  </si>
  <si>
    <t>Dans le tableau ci-dessous, « Erreur » signifie que la somme des importations trimestrielles déclarées ci-dessus dépasse les importations annuelles déclarées à la question 1. Par conséquent, veuillez modifier les données si nécessaire.</t>
  </si>
  <si>
    <t>Select all that apply</t>
  </si>
  <si>
    <t>Sélectionnez toutes les réponses qui s'appliquent</t>
  </si>
  <si>
    <t>Report the volume of imports and the ending inventory in Canada of the goods imported from the United States of America.</t>
  </si>
  <si>
    <t>Report the volume of imports and the ending inventory in Canada of the goods imported from Other Countries.</t>
  </si>
  <si>
    <t>Indiquez le volume des importations et le stock de clôture au Canada des marchandises importées des autre pays.</t>
  </si>
  <si>
    <t>Indiquez le volume des importations et le stock de clôture au Canada des marchandises importées des États-Unis d'Amérique.</t>
  </si>
  <si>
    <t>Confirm that all the sources of imports (countries) of the goods have been reported in this questionnaire.</t>
  </si>
  <si>
    <t>Confirmez que toutes les sources d'importations (pays) des marchandises ont été déclarées dans ce questionnaire.</t>
  </si>
  <si>
    <t>If your firm is a distributor, indicate the primary industries in which the goods are sold.</t>
  </si>
  <si>
    <t>Si votre entreprise est un distributeur, indiquez dans quels segments de marché ces marchandises sont vendues.</t>
  </si>
  <si>
    <t>Si votre entreprise est un utilisateur final, indiquez vos segments de marché.</t>
  </si>
  <si>
    <t>If your firm is an end user, indicate your primary industries.</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</si>
  <si>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</si>
  <si>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</si>
  <si>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AA</t>
  </si>
  <si>
    <t>Provide the average percentage of net delivered selling values that is represented by delivery costs.</t>
  </si>
  <si>
    <t>Indiquez le pourcentage moyen des valeurs de vente nettes livrées qui représente les frais de livraison.</t>
  </si>
  <si>
    <t>Delivery Cost (%)</t>
  </si>
  <si>
    <t>Coût de livraison (%)</t>
  </si>
  <si>
    <t>If the percentages changed between periods, please provide the reason.</t>
  </si>
  <si>
    <t>Si les pourcentages ont changé d'une période à l'autre, veuillez en indiquer la raison.</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</si>
  <si>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</si>
  <si>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</si>
  <si>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 xml:space="preserve">Provide your firm's imports and sales of imports of the goods originating in: </t>
  </si>
  <si>
    <t xml:space="preserve">Indiquez les importations et les ventes de marchandises de votre entreprise originaires de : </t>
  </si>
  <si>
    <t>The goods are commonly classified in the Customs Tariff under the following Harmonized Commodity Description and Coding System (HS) numbers:</t>
  </si>
  <si>
    <t>Your firm used the goods in the production of a different product which your firm then sold (i.e. your firm is an end user of the goods).</t>
  </si>
  <si>
    <t>Votre entreprise a utilisé les marchandises dans la production d'un produit différent que votre entreprise a ensuite vendu (c'est-à-dire votre entreprise est un utilisateur final des marchandises).</t>
  </si>
  <si>
    <t>Your firm used the goods for its own purposes and the goods were not sold in any capacity (i.e. your firm is an end user of the goods).</t>
  </si>
  <si>
    <t>Votre entreprise a utilisé les marchandises à ses propres fins et les marchandises n'ont été vendues sous aucune forme (c'est-à-dire un votre entreprise est un utilisateur final des marchandises).</t>
  </si>
  <si>
    <t>If no, explain why import data indicates that you imported using the HS numbers listed on the Info tab during this period.</t>
  </si>
  <si>
    <t>Si non, expliquez pourquoi les données d'importation indiquent que vous avez importé en utilisant les numéros SH énumérés dans l'onglet Info au cours de cette période.</t>
  </si>
  <si>
    <t>Sales of imports in Canada</t>
  </si>
  <si>
    <t>Ventes d'importations au Canada</t>
  </si>
  <si>
    <t>Total sales of imports in Canada</t>
  </si>
  <si>
    <t>Ventes totales d'importations au Canada</t>
  </si>
  <si>
    <t>SALES OF IMPORTS IN CANADA TO YOUR TOP FIVE ACCOUNTS</t>
  </si>
  <si>
    <t>SALES OF IMPORTS  IN CANADA OF BENCHMARK PRODUCTS</t>
  </si>
  <si>
    <t>VENTES D'IMPORTATIONS AU CANADA DE PRODUITS DE RÉFÉRENCE</t>
  </si>
  <si>
    <t>CONTACT INFORMATION OF THE PERSON WHO COMPLETED THIS QUESTIONNAIRE</t>
  </si>
  <si>
    <t>COORDONNÉES DE LA PERSONNE QUI A REMPLI LE QUESTIONNAIRE</t>
  </si>
  <si>
    <t>Name</t>
  </si>
  <si>
    <t>Nom</t>
  </si>
  <si>
    <t>Title</t>
  </si>
  <si>
    <t>Titre</t>
  </si>
  <si>
    <t>Adresse courriel</t>
  </si>
  <si>
    <t>certain steel racks</t>
  </si>
  <si>
    <t>certains rayonnages en acier</t>
  </si>
  <si>
    <t>dumping and the subsidizing</t>
  </si>
  <si>
    <t>le dumping et le subventionnement</t>
  </si>
  <si>
    <t>China</t>
  </si>
  <si>
    <t>de la Chine</t>
  </si>
  <si>
    <t>March 31</t>
  </si>
  <si>
    <t>31 mars</t>
  </si>
  <si>
    <t>Jan-Mar 2025</t>
  </si>
  <si>
    <t>janv.-mars 2025</t>
  </si>
  <si>
    <t>Jan-Mar 2026</t>
  </si>
  <si>
    <t>janv.-mars 2026</t>
  </si>
  <si>
    <t>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t>
  </si>
  <si>
    <t>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t>
  </si>
  <si>
    <t>https://www.cbsa-asfc.gc.ca/sima-lmsi/i-e/rack2026/rack2026-in-eng.html#3-2</t>
  </si>
  <si>
    <t>https://www.cbsa-asfc.gc.ca/sima-lmsi/i-e/rack2026/rack2026-in-fra.html#3-2</t>
  </si>
  <si>
    <t>January 1, 2026</t>
  </si>
  <si>
    <t>1er janvier 2026</t>
  </si>
  <si>
    <t>7326.90.90.90, 9403.20.00.70, 7308.90.00.60, 7308.90.00.99</t>
  </si>
  <si>
    <t xml:space="preserve">7308.90.00.60, 7308.90.00.61, 7308.90.00.62, 7308.90.00.63, 7308.90.00.64, 7308.90.00.68, 7308.90.00.69, 7308.90.00.70, 7308.90.00.99, 7326.90.90.90, 9403.20.00.70
</t>
  </si>
  <si>
    <t>Chine</t>
  </si>
  <si>
    <t>Jan 2025 - Dec 2025</t>
  </si>
  <si>
    <t>janv 2025 - déc 2025</t>
  </si>
  <si>
    <t>Q2 - 2026</t>
  </si>
  <si>
    <t>T2 - 2026</t>
  </si>
  <si>
    <t>Is your firm registered as a non-resident importer with the Canada Revenue Agency?</t>
  </si>
  <si>
    <t>Votre entreprise est-elle enregistrée auprès de l'Agence du revenu du Canada en tant que importateur non-résidente ?</t>
  </si>
  <si>
    <t>Roll formed step beam of 12–16 gauge steel, of any length, including beam connector/bracket, regardless of profile or connection type.</t>
  </si>
  <si>
    <t>Poutre à gradin formée à froid  en acier de calibre 12 à 16, de toute longueur, incluant le connecteur/support de poutre, quels que soient le profil ou le type de raccord.</t>
  </si>
  <si>
    <t>Roll formed box beam of 12–16 gauge steel, of any length, including beam connector/bracket, regardless of profile or connection type.</t>
  </si>
  <si>
    <t>Poutre caisson formée à froid  en acier de calibre 12 à 16, de toute longueur, incluant le connecteur/support de poutre, quels que soient le profil ou le type de raccord.</t>
  </si>
  <si>
    <t>Roll formed safety bar, regardless of type/style (universal, clip-in, snap-in, hook-over, welded or other), dimensions or configuration.</t>
  </si>
  <si>
    <t>Barre de sécurité formée à froid , quels que soient le type ou le modèle (universelle, à clipser, à encliqueter, à poser par-dessus, soudée ou autre), les dimensions ou la configuration.</t>
  </si>
  <si>
    <t>PROJECTS</t>
  </si>
  <si>
    <t>PROJETS</t>
  </si>
  <si>
    <t>Project</t>
  </si>
  <si>
    <t>Purchaser of steel racks</t>
  </si>
  <si>
    <t>Acheteur de rayonnages en acier</t>
  </si>
  <si>
    <t>Owner of the project</t>
  </si>
  <si>
    <t>Maître d’ouvrage</t>
  </si>
  <si>
    <t>Location of the project</t>
  </si>
  <si>
    <t>Emplacement du projet</t>
  </si>
  <si>
    <t>Date of bid</t>
  </si>
  <si>
    <t>Date de présentation de la soumission</t>
  </si>
  <si>
    <t>Date of contract award</t>
  </si>
  <si>
    <t>Date d’attribution du contrat</t>
  </si>
  <si>
    <t>Date of first delivery</t>
  </si>
  <si>
    <t>Date de la première livraison</t>
  </si>
  <si>
    <t>Date of last delivery</t>
  </si>
  <si>
    <t>Date de la dernière livraison</t>
  </si>
  <si>
    <t>Volume of steel racks (tonnes)</t>
  </si>
  <si>
    <t>Volume de rayonnages en acier (tonnes)</t>
  </si>
  <si>
    <t>Selling price of steel racks – Material only (CAD)</t>
  </si>
  <si>
    <t>Prix de vente des rayonnages en acier – matériaux seulement (CAD)</t>
  </si>
  <si>
    <t>Indicate whether delivery was included or excluded from the reported selling price</t>
  </si>
  <si>
    <t>Indiquer si la livraison était incluse ou exclue du prix de vente déclaré</t>
  </si>
  <si>
    <t>Breakdown of material provided (e.g. number of frames, number of beams, etc.)</t>
  </si>
  <si>
    <t>Détail des matériaux fournis (p. ex. nombre de cadres, nombre de poutres, etc.)</t>
  </si>
  <si>
    <t>Confirmer que le coût des services, y compris l’installation et l’ingénierie, a été exclu de votre prix de vente (après livraison)</t>
  </si>
  <si>
    <t>dealers / distributors</t>
  </si>
  <si>
    <t>revendeurs / distributeurs</t>
  </si>
  <si>
    <t>Dealer / Distributor</t>
  </si>
  <si>
    <t>Revendeur / Distributeur</t>
  </si>
  <si>
    <t>Your firm sold the goods (as a system or as components, whether or not assembled) directly to members of the public (i.e. your firm is a retailer).</t>
  </si>
  <si>
    <t>Your firm sold the goods (as a system or as components, whether or not assembled) to other businesses (i.e. your firm is a distributor of the goods).</t>
  </si>
  <si>
    <t>Votre entreprise a vendu les marchandises (en tant que système ou en tant que composants, assemblés ou non) directement à des particuliers (c'est-à-dire votre entreprise est un détaillant).</t>
  </si>
  <si>
    <t>Votre entreprise a vendu les marchandises, (en tant que système ou en tant que composants, assemblés ou non)  à d'autres entreprises (c'est-à-dire votre entreprise est un distributeur des marchandises).</t>
  </si>
  <si>
    <t>Describe how volumes of steel racks (in tonnes) were determined for the purpose of completing this questionnaire.</t>
  </si>
  <si>
    <t>Décrivez la méthode utilisée pour déterminer les volumes de rayonnages en acier (en tonnes) aux fins de remplir le présent questionnaire.</t>
  </si>
  <si>
    <t>Confirm that the cost of services, including installation and engineering, have been excluded from your delivered selling price.</t>
  </si>
  <si>
    <t>Respondent</t>
  </si>
  <si>
    <t>0Titles</t>
  </si>
  <si>
    <t>Signature</t>
  </si>
  <si>
    <t>Country</t>
  </si>
  <si>
    <t>Exporter</t>
  </si>
  <si>
    <t>CHN</t>
  </si>
  <si>
    <t>Trade Level</t>
  </si>
  <si>
    <t>FirmActivities</t>
  </si>
  <si>
    <t>USA</t>
  </si>
  <si>
    <t>Sales of Imports in Canada</t>
  </si>
  <si>
    <t>Dealer /DIST</t>
  </si>
  <si>
    <t>EU</t>
  </si>
  <si>
    <t>Export Sales</t>
  </si>
  <si>
    <t xml:space="preserve">Other Country Names: </t>
  </si>
  <si>
    <t>Copy</t>
  </si>
  <si>
    <t>Don’t Copy</t>
  </si>
  <si>
    <t>TONNES</t>
  </si>
  <si>
    <t>000 $</t>
  </si>
  <si>
    <t>IMPMKTS DB</t>
  </si>
  <si>
    <t>I-2025</t>
  </si>
  <si>
    <t>I-2026</t>
  </si>
  <si>
    <t>POID/POIS</t>
  </si>
  <si>
    <t>Activity</t>
  </si>
  <si>
    <t>TL</t>
  </si>
  <si>
    <t>VOL</t>
  </si>
  <si>
    <t>VAL/1000</t>
  </si>
  <si>
    <t>UV</t>
  </si>
  <si>
    <t>CHN 1</t>
  </si>
  <si>
    <t>-</t>
  </si>
  <si>
    <t>Dealer/DIST</t>
  </si>
  <si>
    <t>CHN 2</t>
  </si>
  <si>
    <t>CHN 3</t>
  </si>
  <si>
    <t>CHN 4</t>
  </si>
  <si>
    <t>CHN 5</t>
  </si>
  <si>
    <t>IMPMKTS MsvImpDB</t>
  </si>
  <si>
    <t>Massive Importation - Volume of Imports</t>
  </si>
  <si>
    <t>Massive Importation - Ending Inventory of Imports</t>
  </si>
  <si>
    <t>Q1 - 2025</t>
  </si>
  <si>
    <t>Q2 - 2025</t>
  </si>
  <si>
    <t>Q3 - 2025</t>
  </si>
  <si>
    <t>Q4 - 2025</t>
  </si>
  <si>
    <t>Q1 - 2026</t>
  </si>
  <si>
    <t>EXP 1</t>
  </si>
  <si>
    <t>EXP 2</t>
  </si>
  <si>
    <t>EXP 3</t>
  </si>
  <si>
    <t>EXP 4</t>
  </si>
  <si>
    <t>EXP 5</t>
  </si>
  <si>
    <t>CHECK</t>
  </si>
  <si>
    <t>Invent Imp</t>
  </si>
  <si>
    <t>Import sales</t>
  </si>
  <si>
    <t>Regional DB</t>
  </si>
  <si>
    <t>Total Sales Volume (tonnes)</t>
  </si>
  <si>
    <t>BnchMkDB</t>
  </si>
  <si>
    <t>BMP#</t>
  </si>
  <si>
    <t>IMP</t>
  </si>
  <si>
    <t>BMP 1</t>
  </si>
  <si>
    <t>BMP 2</t>
  </si>
  <si>
    <t>BMP 3</t>
  </si>
  <si>
    <t>IMP SLS</t>
  </si>
  <si>
    <t>TopAcntDB</t>
  </si>
  <si>
    <t>Q2 - 2024</t>
  </si>
  <si>
    <t>Q3 - 2024</t>
  </si>
  <si>
    <t>Q4 - 2024</t>
  </si>
  <si>
    <t>TopAcnt#</t>
  </si>
  <si>
    <t xml:space="preserve">Account 1 - </t>
  </si>
  <si>
    <t xml:space="preserve">Account 2 - </t>
  </si>
  <si>
    <t xml:space="preserve">Account 3 - </t>
  </si>
  <si>
    <t xml:space="preserve">Account 4 - </t>
  </si>
  <si>
    <t xml:space="preserve">Account 5 - </t>
  </si>
  <si>
    <t>Respondant</t>
  </si>
  <si>
    <t>Sheet/Comment</t>
  </si>
  <si>
    <t>Question</t>
  </si>
  <si>
    <t>Answer</t>
  </si>
  <si>
    <t>Public</t>
  </si>
  <si>
    <t>Q 2.</t>
  </si>
  <si>
    <t>Q 4.</t>
  </si>
  <si>
    <t>Q 5.</t>
  </si>
  <si>
    <t>Q 6.</t>
  </si>
  <si>
    <t>Q 7.</t>
  </si>
  <si>
    <t>Q 8. ExP</t>
  </si>
  <si>
    <t>Q 8. A</t>
  </si>
  <si>
    <t>Q 8. B</t>
  </si>
  <si>
    <t>Q 8. C</t>
  </si>
  <si>
    <t>Q 9. A</t>
  </si>
  <si>
    <t>Q 9. B</t>
  </si>
  <si>
    <t>Q 9. C</t>
  </si>
  <si>
    <t>Q 10.</t>
  </si>
  <si>
    <t>Q 11.</t>
  </si>
  <si>
    <t>Q 12.</t>
  </si>
  <si>
    <t>Q 13. A</t>
  </si>
  <si>
    <t>Q 13. Exp</t>
  </si>
  <si>
    <t>Q 14.</t>
  </si>
  <si>
    <t>Q 15.</t>
  </si>
  <si>
    <t>Q 16.</t>
  </si>
  <si>
    <t>Q 17.</t>
  </si>
  <si>
    <t>Q 18.</t>
  </si>
  <si>
    <t>Q 19.</t>
  </si>
  <si>
    <t>Q 20.</t>
  </si>
  <si>
    <t>Q 21. Exp</t>
  </si>
  <si>
    <t>Q 21. A</t>
  </si>
  <si>
    <t>Q 21. B</t>
  </si>
  <si>
    <t>Q 21. C</t>
  </si>
  <si>
    <t>Q 22.</t>
  </si>
  <si>
    <t>Q 23.</t>
  </si>
  <si>
    <t>Q 24.</t>
  </si>
  <si>
    <t>Q 25.</t>
  </si>
  <si>
    <t>AddPub</t>
  </si>
  <si>
    <t>Pro</t>
  </si>
  <si>
    <t>Q 1.</t>
  </si>
  <si>
    <t>Q 3</t>
  </si>
  <si>
    <t>Q 8.</t>
  </si>
  <si>
    <t>Invent-Stock</t>
  </si>
  <si>
    <t>Q 2. Exp</t>
  </si>
  <si>
    <t>Q 3.</t>
  </si>
  <si>
    <t>AddPro</t>
  </si>
  <si>
    <t>Rebecca Campbell</t>
  </si>
  <si>
    <t>rebecca.campbell@tribunal.gc.ca</t>
  </si>
  <si>
    <t>613-998-8598</t>
  </si>
  <si>
    <t>Wen Zhang</t>
  </si>
  <si>
    <t>wen.zhang@tribunal.gc.ca</t>
  </si>
  <si>
    <t>343-549-1983</t>
  </si>
  <si>
    <t>Rhonda Heintzman</t>
  </si>
  <si>
    <t>rhonda.heintzman@tribunal.gc.ca</t>
  </si>
  <si>
    <t>613-558-5983</t>
  </si>
  <si>
    <t>NQ-2026-005</t>
  </si>
  <si>
    <t>September 24, 2026</t>
  </si>
  <si>
    <t>24 septembre 2026</t>
  </si>
  <si>
    <t>Provide the following information on your ten largest individual sales by volume supplied with imported Chinese steel racks between January 1, 2023, and March 31, 2026.</t>
  </si>
  <si>
    <t>Fournir les renseignements suivants pour vos dix plus importantes ventes individuelles en volume, portant sur des rayonnages en acier importés de Chine, réalisées entre le 1er janvier 2023 et le 31 mars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</si>
</sst>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1009]d\-mmm\-yy;@"/>
    <numFmt numFmtId="167" formatCode="_(* #,##0_);_(* \(#,##0\);_(* &quot;-&quot;??_);_(@_)"/>
    <numFmt numFmtId="168" formatCode="[$-F800]dddd\,\ mmmm\ dd\,\ yyyy"/>
    <numFmt numFmtId="169" formatCode="_-* #,##0_-;\-* #,##0_-;_-* &quot;-&quot;??_-;_-@_-"/>
  </numFmts>
  <fonts count="72"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2"/>
      <name val="Calibri"/>
      <family val="2"/>
      <scheme val="minor"/>
    </font>
    <font>
      <b/>
      <sz val="12"/>
      <color theme="1"/>
      <name val="Calibri"/>
      <family val="2"/>
      <scheme val="minor"/>
    </font>
    <font>
      <sz val="12"/>
      <color rgb="FF000000"/>
      <name val="Calibri"/>
      <family val="2"/>
      <scheme val="minor"/>
    </font>
    <font>
      <b/>
      <sz val="10.5"/>
      <name val="Calibri"/>
      <family val="2"/>
    </font>
    <font>
      <u/>
      <sz val="10.5"/>
      <color theme="1"/>
      <name val="Calibri"/>
      <family val="2"/>
      <scheme val="minor"/>
    </font>
    <font>
      <sz val="10"/>
      <name val="Calibri"/>
      <family val="2"/>
      <scheme val="minor"/>
    </font>
    <font>
      <b/>
      <u/>
      <sz val="10.5"/>
      <color theme="1"/>
      <name val="Calibri"/>
      <family val="2"/>
      <scheme val="minor"/>
    </font>
    <font>
      <sz val="16"/>
      <color rgb="FF000000"/>
      <name val="Calibri"/>
      <family val="2"/>
      <scheme val="minor"/>
    </font>
    <font>
      <sz val="10.5"/>
      <color rgb="FF000000"/>
      <name val="Calibri"/>
      <family val="2"/>
    </font>
    <font>
      <sz val="10.5"/>
      <color rgb="FFFF0000"/>
      <name val="Calibri"/>
      <family val="2"/>
      <scheme val="minor"/>
    </font>
    <font>
      <b/>
      <sz val="10.5"/>
      <color rgb="FFFF0000"/>
      <name val="Calibri"/>
      <family val="2"/>
      <scheme val="minor"/>
    </font>
    <font>
      <b/>
      <sz val="9"/>
      <color indexed="81"/>
      <name val="Tahoma"/>
      <family val="2"/>
    </font>
    <font>
      <sz val="10.5"/>
      <color rgb="FF0070C0"/>
      <name val="Calibri"/>
      <family val="2"/>
      <scheme val="minor"/>
    </font>
    <font>
      <sz val="9"/>
      <color indexed="81"/>
      <name val="Tahoma"/>
      <family val="2"/>
    </font>
    <font>
      <sz val="11"/>
      <color theme="1"/>
      <name val="Segoe UI"/>
      <family val="2"/>
    </font>
    <font>
      <b/>
      <sz val="11"/>
      <color theme="1"/>
      <name val="Calibri"/>
      <family val="2"/>
      <scheme val="minor"/>
    </font>
    <font>
      <b/>
      <sz val="9"/>
      <color theme="1"/>
      <name val="Calibri"/>
      <family val="2"/>
      <scheme val="minor"/>
    </font>
    <font>
      <b/>
      <i/>
      <u/>
      <sz val="9"/>
      <color theme="1"/>
      <name val="Calibri"/>
      <family val="2"/>
      <scheme val="minor"/>
    </font>
    <font>
      <sz val="9"/>
      <color theme="1"/>
      <name val="Calibri"/>
      <family val="2"/>
      <scheme val="minor"/>
    </font>
    <font>
      <b/>
      <u/>
      <sz val="9"/>
      <color theme="1"/>
      <name val="Calibri"/>
      <family val="2"/>
      <scheme val="minor"/>
    </font>
    <font>
      <sz val="9"/>
      <color rgb="FFFF0000"/>
      <name val="Calibri"/>
      <family val="2"/>
      <scheme val="minor"/>
    </font>
    <font>
      <sz val="9"/>
      <name val="Calibri"/>
      <family val="2"/>
      <scheme val="minor"/>
    </font>
    <font>
      <b/>
      <sz val="20"/>
      <color theme="1"/>
      <name val="Calibri"/>
      <family val="2"/>
      <scheme val="minor"/>
    </font>
    <font>
      <b/>
      <i/>
      <u/>
      <sz val="11"/>
      <color theme="1"/>
      <name val="Calibri"/>
      <family val="2"/>
      <scheme val="minor"/>
    </font>
    <font>
      <b/>
      <u/>
      <sz val="11"/>
      <color theme="1"/>
      <name val="Calibri"/>
      <family val="2"/>
      <scheme val="minor"/>
    </font>
    <font>
      <b/>
      <u/>
      <sz val="10"/>
      <name val="Calibri"/>
      <family val="2"/>
      <scheme val="minor"/>
    </font>
    <font>
      <u/>
      <sz val="10"/>
      <name val="Calibri"/>
      <family val="2"/>
      <scheme val="minor"/>
    </font>
    <font>
      <b/>
      <u/>
      <sz val="10"/>
      <color theme="1"/>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theme="8"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2"/>
        <bgColor indexed="64"/>
      </patternFill>
    </fill>
  </fills>
  <borders count="9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diagonal/>
    </border>
    <border>
      <left style="thin">
        <color theme="0" tint="-0.499984740745262"/>
      </left>
      <right style="thin">
        <color auto="1"/>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auto="1"/>
      </right>
      <top style="thin">
        <color indexed="64"/>
      </top>
      <bottom style="thin">
        <color theme="0" tint="-0.499984740745262"/>
      </bottom>
      <diagonal/>
    </border>
    <border>
      <left/>
      <right style="thin">
        <color theme="0" tint="-0.499984740745262"/>
      </right>
      <top style="thin">
        <color auto="1"/>
      </top>
      <bottom style="thin">
        <color auto="1"/>
      </bottom>
      <diagonal/>
    </border>
    <border>
      <left/>
      <right style="thin">
        <color auto="1"/>
      </right>
      <top style="thin">
        <color theme="0" tint="-0.499984740745262"/>
      </top>
      <bottom style="thin">
        <color theme="0" tint="-0.499984740745262"/>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top/>
      <bottom style="thin">
        <color indexed="64"/>
      </bottom>
      <diagonal/>
    </border>
    <border>
      <left style="thin">
        <color theme="0" tint="-0.499984740745262"/>
      </left>
      <right style="thin">
        <color theme="0" tint="-0.499984740745262"/>
      </right>
      <top style="medium">
        <color theme="0" tint="-0.499984740745262"/>
      </top>
      <bottom/>
      <diagonal/>
    </border>
    <border>
      <left style="thin">
        <color auto="1"/>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thin">
        <color theme="4" tint="0.39997558519241921"/>
      </bottom>
      <diagonal/>
    </border>
    <border>
      <left/>
      <right style="dashDot">
        <color indexed="64"/>
      </right>
      <top style="medium">
        <color indexed="64"/>
      </top>
      <bottom style="thin">
        <color theme="4" tint="0.39997558519241921"/>
      </bottom>
      <diagonal/>
    </border>
    <border>
      <left/>
      <right style="medium">
        <color indexed="64"/>
      </right>
      <top style="medium">
        <color indexed="64"/>
      </top>
      <bottom style="thin">
        <color theme="4" tint="0.39997558519241921"/>
      </bottom>
      <diagonal/>
    </border>
    <border>
      <left/>
      <right/>
      <top style="thin">
        <color theme="4" tint="0.39997558519241921"/>
      </top>
      <bottom style="thin">
        <color theme="4" tint="0.39997558519241921"/>
      </bottom>
      <diagonal/>
    </border>
    <border>
      <left/>
      <right style="dashDot">
        <color indexed="64"/>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style="dashDot">
        <color indexed="64"/>
      </left>
      <right style="medium">
        <color indexed="64"/>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style="medium">
        <color indexed="64"/>
      </bottom>
      <diagonal/>
    </border>
    <border>
      <left/>
      <right style="dashDot">
        <color indexed="64"/>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s>
  <cellStyleXfs count="25689">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165" fontId="20" fillId="0" borderId="0" applyFont="0" applyFill="0" applyBorder="0" applyAlignment="0" applyProtection="0"/>
    <xf numFmtId="43" fontId="1"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8" fillId="4" borderId="0" applyNumberFormat="0" applyBorder="0" applyAlignment="0" applyProtection="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6" fontId="16" fillId="0" borderId="0"/>
    <xf numFmtId="166"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9" fillId="0" borderId="0"/>
    <xf numFmtId="0" fontId="23" fillId="0" borderId="0"/>
    <xf numFmtId="166"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6"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6" fontId="35" fillId="0" borderId="0" applyAlignment="0"/>
    <xf numFmtId="0" fontId="35" fillId="0" borderId="0" applyAlignment="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51">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Alignment="1">
      <alignment vertical="top" wrapText="1"/>
    </xf>
    <xf numFmtId="0" fontId="4" fillId="34" borderId="0" xfId="0" applyFont="1" applyFill="1" applyAlignment="1">
      <alignment vertical="top"/>
    </xf>
    <xf numFmtId="0" fontId="4"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7" fillId="34" borderId="0" xfId="0" applyFont="1" applyFill="1" applyAlignment="1">
      <alignment vertical="top" wrapText="1"/>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4" borderId="0" xfId="0" applyFont="1" applyFill="1" applyAlignment="1">
      <alignment vertical="top"/>
    </xf>
    <xf numFmtId="0" fontId="3" fillId="0" borderId="0" xfId="0" applyFont="1" applyAlignment="1">
      <alignment vertical="top"/>
    </xf>
    <xf numFmtId="0" fontId="6" fillId="37" borderId="13" xfId="0" applyFont="1" applyFill="1" applyBorder="1" applyAlignment="1">
      <alignment horizontal="centerContinuous" vertical="top" wrapText="1"/>
    </xf>
    <xf numFmtId="0" fontId="6" fillId="37" borderId="17" xfId="0" applyFont="1" applyFill="1" applyBorder="1" applyAlignment="1">
      <alignment horizontal="centerContinuous" vertical="top" wrapText="1"/>
    </xf>
    <xf numFmtId="0" fontId="4" fillId="37" borderId="17" xfId="0" applyFont="1" applyFill="1" applyBorder="1" applyAlignment="1">
      <alignment horizontal="centerContinuous" vertical="top" wrapText="1"/>
    </xf>
    <xf numFmtId="0" fontId="4" fillId="37" borderId="14" xfId="0" applyFont="1" applyFill="1" applyBorder="1" applyAlignment="1">
      <alignment horizontal="centerContinuous" vertical="top" wrapText="1"/>
    </xf>
    <xf numFmtId="0" fontId="38" fillId="34" borderId="0" xfId="0" applyFont="1" applyFill="1" applyAlignment="1">
      <alignment vertical="top"/>
    </xf>
    <xf numFmtId="0" fontId="6" fillId="0" borderId="0" xfId="0" applyFont="1" applyAlignment="1">
      <alignment horizontal="left" vertical="top"/>
    </xf>
    <xf numFmtId="0" fontId="5" fillId="0" borderId="0" xfId="0" applyFont="1" applyAlignment="1">
      <alignment vertical="top"/>
    </xf>
    <xf numFmtId="0" fontId="5" fillId="34" borderId="0" xfId="0" applyFont="1" applyFill="1" applyAlignment="1">
      <alignment vertical="top"/>
    </xf>
    <xf numFmtId="1" fontId="39" fillId="0" borderId="0" xfId="183" applyNumberFormat="1" applyFont="1" applyFill="1" applyBorder="1" applyAlignment="1" applyProtection="1">
      <alignment horizontal="right" vertical="top" wrapText="1"/>
    </xf>
    <xf numFmtId="1" fontId="39" fillId="0" borderId="8" xfId="183" applyNumberFormat="1" applyFont="1" applyFill="1" applyBorder="1" applyAlignment="1" applyProtection="1">
      <alignment horizontal="right" vertical="top" wrapText="1"/>
    </xf>
    <xf numFmtId="0" fontId="5" fillId="34" borderId="0" xfId="0" applyFont="1" applyFill="1" applyAlignment="1">
      <alignment vertical="top" wrapText="1"/>
    </xf>
    <xf numFmtId="0" fontId="41" fillId="0" borderId="0" xfId="0" applyFont="1" applyAlignment="1">
      <alignment vertical="top" wrapText="1"/>
    </xf>
    <xf numFmtId="0" fontId="6" fillId="0" borderId="0" xfId="0" applyFont="1" applyAlignment="1">
      <alignment horizontal="centerContinuous" vertical="top" wrapText="1"/>
    </xf>
    <xf numFmtId="0" fontId="4" fillId="0" borderId="0" xfId="0" applyFont="1" applyAlignment="1">
      <alignment horizontal="centerContinuous"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49" fontId="4" fillId="0" borderId="0" xfId="0" applyNumberFormat="1" applyFont="1" applyAlignment="1">
      <alignment vertical="top" wrapText="1"/>
    </xf>
    <xf numFmtId="0" fontId="5" fillId="0" borderId="9" xfId="0" applyFont="1" applyBorder="1" applyAlignment="1">
      <alignment horizontal="left" vertical="top" wrapText="1"/>
    </xf>
    <xf numFmtId="0" fontId="5" fillId="34" borderId="0" xfId="0" applyFont="1" applyFill="1" applyAlignment="1">
      <alignment horizontal="left" vertical="top"/>
    </xf>
    <xf numFmtId="0" fontId="2" fillId="0" borderId="0" xfId="0" applyFont="1" applyAlignment="1">
      <alignment wrapText="1"/>
    </xf>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37" fillId="0" borderId="0" xfId="0" applyFont="1" applyAlignment="1">
      <alignment horizontal="left" vertical="top"/>
    </xf>
    <xf numFmtId="0" fontId="47" fillId="34" borderId="7" xfId="0" applyFont="1" applyFill="1" applyBorder="1" applyAlignment="1">
      <alignment horizontal="center" vertical="top" wrapText="1"/>
    </xf>
    <xf numFmtId="0" fontId="47" fillId="34" borderId="0" xfId="0" applyFont="1" applyFill="1" applyAlignment="1">
      <alignment horizontal="center" vertical="top" wrapText="1"/>
    </xf>
    <xf numFmtId="0" fontId="4" fillId="0" borderId="8" xfId="0" applyFont="1" applyBorder="1" applyAlignment="1">
      <alignment vertical="top" wrapText="1"/>
    </xf>
    <xf numFmtId="0" fontId="37" fillId="0" borderId="0" xfId="0" applyFont="1" applyAlignment="1">
      <alignment horizontal="left" vertical="top" wrapText="1"/>
    </xf>
    <xf numFmtId="0" fontId="37" fillId="0" borderId="0" xfId="0" applyFont="1" applyAlignment="1">
      <alignment horizontal="left" vertical="top" wrapText="1" inden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16" xfId="0" applyFont="1" applyBorder="1" applyAlignment="1">
      <alignment horizontal="left"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8" xfId="0" applyFont="1" applyBorder="1"/>
    <xf numFmtId="0" fontId="4" fillId="0" borderId="9" xfId="0" applyFont="1" applyBorder="1" applyAlignment="1">
      <alignment vertical="top" wrapText="1"/>
    </xf>
    <xf numFmtId="0" fontId="4" fillId="0" borderId="0" xfId="0" applyFont="1" applyAlignment="1">
      <alignment horizontal="left" vertical="top"/>
    </xf>
    <xf numFmtId="0" fontId="4" fillId="0" borderId="7" xfId="0" applyFont="1" applyBorder="1" applyAlignment="1">
      <alignment vertical="top" wrapText="1"/>
    </xf>
    <xf numFmtId="0" fontId="2" fillId="0" borderId="0" xfId="0" applyFont="1" applyAlignment="1">
      <alignment horizontal="left" vertical="top" wrapText="1"/>
    </xf>
    <xf numFmtId="49" fontId="4" fillId="34" borderId="0" xfId="0" applyNumberFormat="1" applyFont="1" applyFill="1" applyAlignment="1">
      <alignment vertical="top" wrapText="1"/>
    </xf>
    <xf numFmtId="49" fontId="4" fillId="0" borderId="0" xfId="0" applyNumberFormat="1" applyFont="1" applyAlignment="1">
      <alignment vertical="top"/>
    </xf>
    <xf numFmtId="0" fontId="5" fillId="0" borderId="7" xfId="0" applyFont="1" applyBorder="1" applyAlignment="1">
      <alignment horizontal="right" vertical="top" wrapText="1" indent="1"/>
    </xf>
    <xf numFmtId="0" fontId="5" fillId="0" borderId="0" xfId="0" applyFont="1" applyAlignment="1">
      <alignment horizontal="right" vertical="top" wrapText="1" indent="1"/>
    </xf>
    <xf numFmtId="0" fontId="4" fillId="37" borderId="0" xfId="0" applyFont="1" applyFill="1" applyAlignment="1">
      <alignment vertical="top"/>
    </xf>
    <xf numFmtId="15" fontId="4" fillId="0" borderId="0" xfId="0" quotePrefix="1" applyNumberFormat="1" applyFont="1" applyAlignment="1">
      <alignment vertical="top"/>
    </xf>
    <xf numFmtId="0" fontId="4" fillId="34" borderId="0" xfId="0" applyFont="1" applyFill="1" applyAlignment="1">
      <alignment horizontal="left" vertical="top" wrapText="1"/>
    </xf>
    <xf numFmtId="0" fontId="4" fillId="0" borderId="0" xfId="0" applyFont="1" applyAlignment="1">
      <alignment horizontal="left" vertical="top" wrapText="1"/>
    </xf>
    <xf numFmtId="0" fontId="7" fillId="0" borderId="0" xfId="0" applyFont="1" applyAlignment="1">
      <alignment vertical="top" wrapText="1"/>
    </xf>
    <xf numFmtId="0" fontId="4" fillId="0" borderId="0" xfId="0" applyFont="1" applyAlignment="1">
      <alignment wrapText="1"/>
    </xf>
    <xf numFmtId="0" fontId="4" fillId="0" borderId="8" xfId="0" applyFont="1" applyBorder="1" applyAlignment="1">
      <alignment vertical="top"/>
    </xf>
    <xf numFmtId="0" fontId="6" fillId="0" borderId="0" xfId="0" applyFont="1" applyAlignment="1">
      <alignment vertical="center"/>
    </xf>
    <xf numFmtId="0" fontId="4" fillId="37" borderId="0" xfId="0" applyFont="1" applyFill="1" applyAlignment="1">
      <alignment vertical="top" wrapText="1"/>
    </xf>
    <xf numFmtId="0" fontId="4" fillId="37" borderId="0" xfId="0" applyFont="1" applyFill="1"/>
    <xf numFmtId="0" fontId="50" fillId="0" borderId="0" xfId="0" applyFont="1"/>
    <xf numFmtId="0" fontId="4" fillId="0" borderId="0" xfId="0" applyFont="1" applyAlignment="1">
      <alignment horizontal="left"/>
    </xf>
    <xf numFmtId="0" fontId="4" fillId="37" borderId="0" xfId="0" applyFont="1" applyFill="1" applyAlignment="1">
      <alignment wrapText="1"/>
    </xf>
    <xf numFmtId="0" fontId="50" fillId="37" borderId="0" xfId="0" applyFont="1" applyFill="1" applyAlignment="1">
      <alignment vertical="top"/>
    </xf>
    <xf numFmtId="0" fontId="52" fillId="0" borderId="0" xfId="0" applyFont="1" applyAlignment="1">
      <alignment vertical="center"/>
    </xf>
    <xf numFmtId="0" fontId="39" fillId="0" borderId="0" xfId="0" applyFont="1"/>
    <xf numFmtId="0" fontId="52" fillId="40" borderId="0" xfId="0" applyFont="1" applyFill="1" applyAlignment="1">
      <alignment vertical="center"/>
    </xf>
    <xf numFmtId="0" fontId="48" fillId="0" borderId="0" xfId="0" applyFont="1" applyAlignment="1">
      <alignment vertical="top"/>
    </xf>
    <xf numFmtId="0" fontId="4" fillId="34" borderId="0" xfId="0" applyFont="1" applyFill="1" applyAlignment="1">
      <alignment horizontal="right" vertical="top" indent="1"/>
    </xf>
    <xf numFmtId="0" fontId="4" fillId="34" borderId="7" xfId="0" applyFont="1" applyFill="1" applyBorder="1" applyAlignment="1">
      <alignment horizontal="left" vertical="top" wrapText="1"/>
    </xf>
    <xf numFmtId="0" fontId="4" fillId="34" borderId="7" xfId="0" applyFont="1" applyFill="1" applyBorder="1" applyAlignment="1">
      <alignment horizontal="left" vertical="center" wrapText="1"/>
    </xf>
    <xf numFmtId="0" fontId="5" fillId="0" borderId="0" xfId="0" applyFont="1" applyAlignment="1">
      <alignment horizontal="left" vertical="center" wrapText="1"/>
    </xf>
    <xf numFmtId="0" fontId="37" fillId="0" borderId="0" xfId="0" applyFont="1" applyAlignment="1">
      <alignment horizontal="left" vertical="top" indent="1"/>
    </xf>
    <xf numFmtId="0" fontId="40" fillId="0" borderId="0" xfId="183" applyNumberFormat="1" applyFont="1" applyFill="1" applyBorder="1" applyAlignment="1" applyProtection="1">
      <alignment vertical="top" wrapText="1"/>
    </xf>
    <xf numFmtId="0" fontId="40" fillId="0" borderId="8" xfId="183" applyNumberFormat="1" applyFont="1" applyFill="1" applyBorder="1" applyAlignment="1" applyProtection="1">
      <alignment vertical="top" wrapText="1"/>
    </xf>
    <xf numFmtId="0" fontId="51" fillId="35" borderId="20" xfId="183" applyNumberFormat="1" applyFont="1" applyFill="1" applyBorder="1" applyAlignment="1" applyProtection="1">
      <alignment horizontal="center" vertical="center" wrapText="1"/>
      <protection locked="0"/>
    </xf>
    <xf numFmtId="0" fontId="39" fillId="35" borderId="20" xfId="183" applyNumberFormat="1" applyFont="1" applyFill="1" applyBorder="1" applyAlignment="1" applyProtection="1">
      <alignment horizontal="center" vertical="top" wrapText="1"/>
      <protection locked="0"/>
    </xf>
    <xf numFmtId="0" fontId="5" fillId="0" borderId="20" xfId="0" applyFont="1" applyBorder="1" applyAlignment="1">
      <alignment horizontal="center" vertical="center" wrapText="1"/>
    </xf>
    <xf numFmtId="0" fontId="7" fillId="38" borderId="20" xfId="0" applyFont="1" applyFill="1" applyBorder="1" applyAlignment="1">
      <alignment horizontal="center" vertical="top" wrapText="1"/>
    </xf>
    <xf numFmtId="0" fontId="5" fillId="0" borderId="20" xfId="0" applyFont="1" applyBorder="1" applyAlignment="1">
      <alignment horizontal="center" vertical="top" wrapText="1"/>
    </xf>
    <xf numFmtId="167" fontId="39" fillId="35" borderId="20" xfId="25686" applyNumberFormat="1" applyFont="1" applyFill="1" applyBorder="1" applyAlignment="1" applyProtection="1">
      <alignment horizontal="right" vertical="top" wrapText="1"/>
      <protection locked="0"/>
    </xf>
    <xf numFmtId="0" fontId="6" fillId="0" borderId="16" xfId="0" applyFont="1" applyBorder="1" applyAlignment="1">
      <alignment horizontal="centerContinuous" vertical="top" wrapText="1"/>
    </xf>
    <xf numFmtId="0" fontId="4" fillId="0" borderId="16" xfId="0" applyFont="1" applyBorder="1" applyAlignment="1">
      <alignment horizontal="centerContinuous" vertical="top" wrapText="1"/>
    </xf>
    <xf numFmtId="0" fontId="4" fillId="0" borderId="10" xfId="0" applyFont="1" applyBorder="1" applyAlignment="1">
      <alignment horizontal="centerContinuous" vertical="top" wrapText="1"/>
    </xf>
    <xf numFmtId="0" fontId="49" fillId="0" borderId="7" xfId="0" applyFont="1" applyBorder="1" applyAlignment="1">
      <alignment vertical="top" wrapText="1"/>
    </xf>
    <xf numFmtId="0" fontId="49" fillId="0" borderId="0" xfId="0" applyFont="1" applyAlignment="1">
      <alignment vertical="top" wrapText="1"/>
    </xf>
    <xf numFmtId="167" fontId="39" fillId="35" borderId="20" xfId="25686" applyNumberFormat="1" applyFont="1" applyFill="1" applyBorder="1" applyAlignment="1" applyProtection="1">
      <alignment horizontal="right" vertical="top"/>
      <protection locked="0"/>
    </xf>
    <xf numFmtId="167" fontId="40" fillId="36" borderId="20" xfId="25686" applyNumberFormat="1" applyFont="1" applyFill="1" applyBorder="1" applyAlignment="1" applyProtection="1">
      <alignment horizontal="right" vertical="center" wrapText="1"/>
    </xf>
    <xf numFmtId="167" fontId="40" fillId="36" borderId="23" xfId="25686" applyNumberFormat="1" applyFont="1" applyFill="1" applyBorder="1" applyAlignment="1" applyProtection="1">
      <alignment horizontal="right" vertical="center" wrapText="1"/>
    </xf>
    <xf numFmtId="0" fontId="7" fillId="38" borderId="31" xfId="0" applyFont="1" applyFill="1" applyBorder="1" applyAlignment="1">
      <alignment horizontal="center" vertical="top" wrapText="1"/>
    </xf>
    <xf numFmtId="167" fontId="39" fillId="35" borderId="20" xfId="25686" applyNumberFormat="1" applyFont="1" applyFill="1" applyBorder="1" applyAlignment="1" applyProtection="1">
      <alignment horizontal="right" vertical="center" wrapText="1"/>
      <protection locked="0"/>
    </xf>
    <xf numFmtId="167" fontId="39" fillId="35" borderId="31" xfId="25686" applyNumberFormat="1" applyFont="1" applyFill="1" applyBorder="1" applyAlignment="1" applyProtection="1">
      <alignment horizontal="right" vertical="center" wrapText="1"/>
      <protection locked="0"/>
    </xf>
    <xf numFmtId="0" fontId="5" fillId="0" borderId="0" xfId="0" applyFont="1" applyAlignment="1">
      <alignment horizontal="right" vertical="top" indent="1"/>
    </xf>
    <xf numFmtId="1" fontId="39" fillId="36" borderId="20" xfId="183" applyNumberFormat="1" applyFont="1" applyFill="1" applyBorder="1" applyAlignment="1" applyProtection="1">
      <alignment horizontal="center" vertical="top" wrapText="1"/>
    </xf>
    <xf numFmtId="0" fontId="38" fillId="0" borderId="0" xfId="0" applyFont="1" applyAlignment="1">
      <alignment vertical="top"/>
    </xf>
    <xf numFmtId="0" fontId="40" fillId="0" borderId="0" xfId="183" applyNumberFormat="1" applyFont="1" applyFill="1" applyBorder="1" applyAlignment="1" applyProtection="1">
      <alignment horizontal="right" vertical="center"/>
    </xf>
    <xf numFmtId="14" fontId="4" fillId="0" borderId="0" xfId="0" applyNumberFormat="1" applyFont="1" applyAlignment="1">
      <alignment vertical="top"/>
    </xf>
    <xf numFmtId="0" fontId="4" fillId="0" borderId="0" xfId="0" quotePrefix="1" applyFont="1" applyAlignment="1">
      <alignment vertical="top"/>
    </xf>
    <xf numFmtId="9" fontId="39" fillId="35" borderId="20" xfId="25687" applyFont="1" applyFill="1" applyBorder="1" applyAlignment="1" applyProtection="1">
      <alignment horizontal="center" vertical="center" wrapText="1"/>
      <protection locked="0"/>
    </xf>
    <xf numFmtId="165" fontId="39" fillId="36" borderId="20" xfId="25686" applyFont="1" applyFill="1" applyBorder="1" applyAlignment="1" applyProtection="1">
      <alignment horizontal="right" vertical="top"/>
    </xf>
    <xf numFmtId="165" fontId="39" fillId="36" borderId="20" xfId="25686" applyFont="1" applyFill="1" applyBorder="1" applyAlignment="1" applyProtection="1">
      <alignment horizontal="right" vertical="center" wrapText="1"/>
    </xf>
    <xf numFmtId="165" fontId="39" fillId="36" borderId="31" xfId="25686" applyFont="1" applyFill="1" applyBorder="1" applyAlignment="1" applyProtection="1">
      <alignment horizontal="right" vertical="center" wrapText="1"/>
    </xf>
    <xf numFmtId="0" fontId="54" fillId="0" borderId="0" xfId="0" applyFont="1" applyAlignment="1">
      <alignment vertical="top"/>
    </xf>
    <xf numFmtId="0" fontId="54" fillId="0" borderId="0" xfId="0" applyFont="1" applyAlignment="1">
      <alignment horizontal="left" vertical="top"/>
    </xf>
    <xf numFmtId="0" fontId="36" fillId="33" borderId="7" xfId="0" applyFont="1" applyFill="1" applyBorder="1" applyAlignment="1">
      <alignment vertical="top" wrapText="1"/>
    </xf>
    <xf numFmtId="0" fontId="36" fillId="33" borderId="0" xfId="0" applyFont="1" applyFill="1" applyAlignment="1">
      <alignment vertical="top" wrapText="1"/>
    </xf>
    <xf numFmtId="0" fontId="36" fillId="33" borderId="8" xfId="0" applyFont="1" applyFill="1" applyBorder="1" applyAlignment="1">
      <alignment vertical="top" wrapText="1"/>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2" fillId="34" borderId="0" xfId="0" applyFont="1" applyFill="1" applyAlignment="1">
      <alignment vertical="top" wrapText="1"/>
    </xf>
    <xf numFmtId="0" fontId="4" fillId="34" borderId="8" xfId="0" applyFont="1" applyFill="1" applyBorder="1" applyAlignment="1">
      <alignment vertical="top" wrapText="1"/>
    </xf>
    <xf numFmtId="0" fontId="4" fillId="0" borderId="16" xfId="0" applyFont="1" applyBorder="1"/>
    <xf numFmtId="0" fontId="4" fillId="0" borderId="10" xfId="0" applyFont="1" applyBorder="1"/>
    <xf numFmtId="15" fontId="4" fillId="0" borderId="0" xfId="0" quotePrefix="1" applyNumberFormat="1" applyFont="1" applyAlignment="1">
      <alignment horizontal="left" vertical="top"/>
    </xf>
    <xf numFmtId="15" fontId="4" fillId="37" borderId="0" xfId="0" quotePrefix="1" applyNumberFormat="1" applyFont="1" applyFill="1" applyAlignment="1">
      <alignment horizontal="left" vertical="top"/>
    </xf>
    <xf numFmtId="0" fontId="4" fillId="37" borderId="0" xfId="0" quotePrefix="1" applyFont="1" applyFill="1" applyAlignment="1">
      <alignment horizontal="left" vertical="top"/>
    </xf>
    <xf numFmtId="14" fontId="4" fillId="37" borderId="0" xfId="0" quotePrefix="1" applyNumberFormat="1" applyFont="1" applyFill="1" applyAlignment="1">
      <alignment horizontal="left" vertical="top"/>
    </xf>
    <xf numFmtId="0" fontId="48" fillId="37" borderId="0" xfId="0" applyFont="1" applyFill="1" applyAlignment="1">
      <alignment vertical="top"/>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7" fillId="38" borderId="22" xfId="0" applyFont="1" applyFill="1" applyBorder="1" applyAlignment="1">
      <alignment horizontal="center" vertical="center" wrapText="1"/>
    </xf>
    <xf numFmtId="0" fontId="7" fillId="38" borderId="20" xfId="0" applyFont="1" applyFill="1" applyBorder="1" applyAlignment="1">
      <alignment horizontal="center" vertical="center" wrapText="1"/>
    </xf>
    <xf numFmtId="15" fontId="7" fillId="38" borderId="20" xfId="0" applyNumberFormat="1" applyFont="1" applyFill="1" applyBorder="1" applyAlignment="1">
      <alignment horizontal="center" vertical="center" wrapText="1"/>
    </xf>
    <xf numFmtId="167" fontId="39" fillId="36" borderId="20" xfId="25686" applyNumberFormat="1" applyFont="1" applyFill="1" applyBorder="1" applyAlignment="1" applyProtection="1">
      <alignment horizontal="right" vertical="center"/>
    </xf>
    <xf numFmtId="167" fontId="39" fillId="35" borderId="20" xfId="25686" applyNumberFormat="1" applyFont="1" applyFill="1" applyBorder="1" applyAlignment="1" applyProtection="1">
      <alignment horizontal="right" vertical="center"/>
      <protection locked="0"/>
    </xf>
    <xf numFmtId="167" fontId="39" fillId="35" borderId="20" xfId="25686" applyNumberFormat="1" applyFont="1" applyFill="1" applyBorder="1" applyAlignment="1" applyProtection="1">
      <alignment vertical="center"/>
      <protection locked="0"/>
    </xf>
    <xf numFmtId="167" fontId="39" fillId="36" borderId="20" xfId="25686" applyNumberFormat="1" applyFont="1" applyFill="1" applyBorder="1" applyAlignment="1" applyProtection="1">
      <alignment vertical="center"/>
    </xf>
    <xf numFmtId="167" fontId="39" fillId="36" borderId="46" xfId="25686" applyNumberFormat="1" applyFont="1" applyFill="1" applyBorder="1" applyAlignment="1" applyProtection="1">
      <alignment vertical="center"/>
    </xf>
    <xf numFmtId="167" fontId="39" fillId="35" borderId="48" xfId="25686" applyNumberFormat="1" applyFont="1" applyFill="1" applyBorder="1" applyAlignment="1" applyProtection="1">
      <alignment vertical="center"/>
      <protection locked="0"/>
    </xf>
    <xf numFmtId="167" fontId="39" fillId="35" borderId="23" xfId="25686" applyNumberFormat="1" applyFont="1" applyFill="1" applyBorder="1" applyAlignment="1" applyProtection="1">
      <alignment vertical="center"/>
      <protection locked="0"/>
    </xf>
    <xf numFmtId="167" fontId="39" fillId="36" borderId="20" xfId="183" applyNumberFormat="1" applyFont="1" applyFill="1" applyBorder="1" applyAlignment="1" applyProtection="1">
      <alignment horizontal="center" vertical="center"/>
    </xf>
    <xf numFmtId="167" fontId="39" fillId="35" borderId="20" xfId="25686" applyNumberFormat="1" applyFont="1" applyFill="1" applyBorder="1" applyAlignment="1" applyProtection="1">
      <alignment horizontal="center" vertical="top"/>
      <protection locked="0"/>
    </xf>
    <xf numFmtId="167" fontId="39" fillId="35" borderId="20" xfId="25686" applyNumberFormat="1" applyFont="1" applyFill="1" applyBorder="1" applyAlignment="1" applyProtection="1">
      <alignment vertical="top"/>
      <protection locked="0"/>
    </xf>
    <xf numFmtId="167" fontId="39" fillId="36" borderId="20" xfId="25686" applyNumberFormat="1" applyFont="1" applyFill="1" applyBorder="1" applyAlignment="1" applyProtection="1">
      <alignment vertical="top" wrapText="1"/>
    </xf>
    <xf numFmtId="167" fontId="39" fillId="36" borderId="22" xfId="183" applyNumberFormat="1" applyFont="1" applyFill="1" applyBorder="1" applyAlignment="1" applyProtection="1">
      <alignment horizontal="center" vertical="center"/>
    </xf>
    <xf numFmtId="0" fontId="4" fillId="34" borderId="7" xfId="0" applyFont="1" applyFill="1" applyBorder="1" applyAlignment="1">
      <alignment vertical="top" wrapText="1"/>
    </xf>
    <xf numFmtId="0" fontId="6" fillId="0" borderId="0" xfId="0" applyFont="1" applyAlignment="1">
      <alignment horizontal="center" vertical="top"/>
    </xf>
    <xf numFmtId="0" fontId="3" fillId="0" borderId="7" xfId="0" applyFont="1" applyBorder="1" applyAlignment="1">
      <alignment vertical="top" wrapText="1"/>
    </xf>
    <xf numFmtId="49" fontId="4" fillId="34" borderId="8" xfId="0" applyNumberFormat="1" applyFont="1" applyFill="1" applyBorder="1" applyAlignment="1">
      <alignment vertical="top" wrapText="1"/>
    </xf>
    <xf numFmtId="1" fontId="4" fillId="0" borderId="0" xfId="0" applyNumberFormat="1" applyFont="1" applyAlignment="1">
      <alignment horizontal="left" vertical="top"/>
    </xf>
    <xf numFmtId="0" fontId="7" fillId="0" borderId="0" xfId="0" applyFont="1" applyAlignment="1">
      <alignment horizontal="center" vertical="top"/>
    </xf>
    <xf numFmtId="0" fontId="5" fillId="0" borderId="7" xfId="0" applyFont="1" applyBorder="1" applyAlignment="1">
      <alignment horizontal="left" vertical="center" indent="1"/>
    </xf>
    <xf numFmtId="0" fontId="7" fillId="34" borderId="0" xfId="0" applyFont="1" applyFill="1" applyAlignment="1">
      <alignment horizontal="center" vertical="center"/>
    </xf>
    <xf numFmtId="0" fontId="4" fillId="0" borderId="0" xfId="0" applyFont="1" applyAlignment="1">
      <alignment vertical="center"/>
    </xf>
    <xf numFmtId="0" fontId="6" fillId="0" borderId="0" xfId="0" applyFont="1" applyAlignment="1">
      <alignment horizontal="center" vertical="center" wrapText="1"/>
    </xf>
    <xf numFmtId="167" fontId="39" fillId="36" borderId="65" xfId="25686" applyNumberFormat="1" applyFont="1" applyFill="1" applyBorder="1" applyAlignment="1" applyProtection="1">
      <alignment horizontal="right" vertical="center"/>
    </xf>
    <xf numFmtId="167" fontId="39" fillId="36" borderId="46" xfId="25686" applyNumberFormat="1" applyFont="1" applyFill="1" applyBorder="1" applyAlignment="1" applyProtection="1">
      <alignment horizontal="right" vertical="center"/>
    </xf>
    <xf numFmtId="168" fontId="4" fillId="0" borderId="0" xfId="0" quotePrefix="1" applyNumberFormat="1" applyFont="1" applyAlignment="1">
      <alignment vertical="top"/>
    </xf>
    <xf numFmtId="15" fontId="4" fillId="0" borderId="0" xfId="0" quotePrefix="1" applyNumberFormat="1" applyFont="1"/>
    <xf numFmtId="15" fontId="4" fillId="0" borderId="0" xfId="0" quotePrefix="1" applyNumberFormat="1" applyFont="1" applyAlignment="1">
      <alignment wrapText="1"/>
    </xf>
    <xf numFmtId="15" fontId="4" fillId="0" borderId="0" xfId="0" applyNumberFormat="1" applyFont="1"/>
    <xf numFmtId="0" fontId="5" fillId="0" borderId="19" xfId="0" applyFont="1" applyBorder="1" applyAlignment="1">
      <alignment horizontal="left" vertical="top" wrapText="1"/>
    </xf>
    <xf numFmtId="0" fontId="7" fillId="38" borderId="19" xfId="0" applyFont="1" applyFill="1" applyBorder="1" applyAlignment="1">
      <alignment horizontal="center" vertical="center" wrapText="1"/>
    </xf>
    <xf numFmtId="0" fontId="6" fillId="38" borderId="19" xfId="0" applyFont="1" applyFill="1" applyBorder="1" applyAlignment="1">
      <alignment horizontal="center" vertical="top" wrapText="1"/>
    </xf>
    <xf numFmtId="0" fontId="58" fillId="0" borderId="0" xfId="0" applyFont="1" applyAlignment="1">
      <alignment vertical="center"/>
    </xf>
    <xf numFmtId="0" fontId="5" fillId="0" borderId="58" xfId="0" applyFont="1" applyBorder="1" applyAlignment="1">
      <alignment horizontal="center" wrapText="1"/>
    </xf>
    <xf numFmtId="0" fontId="60" fillId="0" borderId="0" xfId="0" applyFont="1"/>
    <xf numFmtId="0" fontId="60" fillId="0" borderId="71" xfId="0" applyFont="1" applyBorder="1" applyAlignment="1">
      <alignment horizontal="center"/>
    </xf>
    <xf numFmtId="0" fontId="62" fillId="0" borderId="0" xfId="0" applyFont="1"/>
    <xf numFmtId="0" fontId="62" fillId="0" borderId="72" xfId="0" applyFont="1" applyBorder="1" applyAlignment="1">
      <alignment horizontal="left"/>
    </xf>
    <xf numFmtId="0" fontId="61" fillId="0" borderId="73" xfId="0" applyFont="1" applyBorder="1"/>
    <xf numFmtId="0" fontId="61" fillId="0" borderId="74" xfId="0" applyFont="1" applyBorder="1"/>
    <xf numFmtId="0" fontId="60" fillId="0" borderId="75" xfId="0" applyFont="1" applyBorder="1" applyAlignment="1">
      <alignment horizontal="center"/>
    </xf>
    <xf numFmtId="0" fontId="60" fillId="0" borderId="72" xfId="0" applyFont="1" applyBorder="1"/>
    <xf numFmtId="0" fontId="62" fillId="0" borderId="69" xfId="0" applyFont="1" applyBorder="1"/>
    <xf numFmtId="0" fontId="62" fillId="0" borderId="70" xfId="0" applyFont="1" applyBorder="1"/>
    <xf numFmtId="0" fontId="60" fillId="0" borderId="71" xfId="0" applyFont="1" applyBorder="1"/>
    <xf numFmtId="0" fontId="62" fillId="0" borderId="76" xfId="0" applyFont="1" applyBorder="1"/>
    <xf numFmtId="0" fontId="62" fillId="0" borderId="77" xfId="0" applyFont="1" applyBorder="1"/>
    <xf numFmtId="0" fontId="60" fillId="0" borderId="78" xfId="0" applyFont="1" applyBorder="1"/>
    <xf numFmtId="0" fontId="62" fillId="0" borderId="73" xfId="0" applyFont="1" applyBorder="1"/>
    <xf numFmtId="0" fontId="62" fillId="0" borderId="74" xfId="0" applyFont="1" applyBorder="1"/>
    <xf numFmtId="0" fontId="60" fillId="0" borderId="75" xfId="0" applyFont="1" applyBorder="1"/>
    <xf numFmtId="0" fontId="61" fillId="0" borderId="0" xfId="0" applyFont="1"/>
    <xf numFmtId="0" fontId="63" fillId="0" borderId="0" xfId="0" applyFont="1" applyAlignment="1">
      <alignment wrapText="1"/>
    </xf>
    <xf numFmtId="0" fontId="60" fillId="42" borderId="71" xfId="0" applyFont="1" applyFill="1" applyBorder="1"/>
    <xf numFmtId="0" fontId="61" fillId="0" borderId="80" xfId="0" applyFont="1" applyBorder="1" applyAlignment="1">
      <alignment horizontal="center"/>
    </xf>
    <xf numFmtId="0" fontId="60" fillId="42" borderId="80" xfId="0" applyFont="1" applyFill="1" applyBorder="1" applyAlignment="1">
      <alignment horizontal="right" wrapText="1"/>
    </xf>
    <xf numFmtId="0" fontId="60" fillId="42" borderId="81" xfId="0" applyFont="1" applyFill="1" applyBorder="1" applyAlignment="1">
      <alignment horizontal="right" wrapText="1"/>
    </xf>
    <xf numFmtId="0" fontId="62" fillId="0" borderId="78" xfId="0" applyFont="1" applyBorder="1" applyAlignment="1">
      <alignment horizontal="left" vertical="top"/>
    </xf>
    <xf numFmtId="0" fontId="62" fillId="0" borderId="82" xfId="0" applyFont="1" applyBorder="1"/>
    <xf numFmtId="0" fontId="61" fillId="0" borderId="82" xfId="0" applyFont="1" applyBorder="1" applyAlignment="1">
      <alignment horizontal="center"/>
    </xf>
    <xf numFmtId="1" fontId="62" fillId="0" borderId="82" xfId="0" applyNumberFormat="1" applyFont="1" applyBorder="1" applyAlignment="1">
      <alignment horizontal="center" wrapText="1"/>
    </xf>
    <xf numFmtId="1" fontId="62" fillId="0" borderId="70" xfId="0" applyNumberFormat="1" applyFont="1" applyBorder="1" applyAlignment="1">
      <alignment horizontal="center" wrapText="1"/>
    </xf>
    <xf numFmtId="0" fontId="61" fillId="0" borderId="0" xfId="0" applyFont="1" applyAlignment="1">
      <alignment horizontal="center"/>
    </xf>
    <xf numFmtId="1" fontId="62" fillId="0" borderId="0" xfId="0" applyNumberFormat="1" applyFont="1" applyAlignment="1">
      <alignment horizontal="center" wrapText="1"/>
    </xf>
    <xf numFmtId="1" fontId="62" fillId="0" borderId="77" xfId="0" applyNumberFormat="1" applyFont="1" applyBorder="1" applyAlignment="1">
      <alignment horizontal="center" wrapText="1"/>
    </xf>
    <xf numFmtId="0" fontId="64" fillId="0" borderId="0" xfId="0" applyFont="1"/>
    <xf numFmtId="0" fontId="62" fillId="0" borderId="75" xfId="0" applyFont="1" applyBorder="1" applyAlignment="1">
      <alignment horizontal="left" vertical="top"/>
    </xf>
    <xf numFmtId="169" fontId="62" fillId="0" borderId="0" xfId="25688" applyNumberFormat="1" applyFont="1" applyBorder="1" applyAlignment="1">
      <alignment horizontal="center"/>
    </xf>
    <xf numFmtId="169" fontId="62" fillId="0" borderId="77" xfId="25688" applyNumberFormat="1" applyFont="1" applyBorder="1" applyAlignment="1">
      <alignment horizontal="center"/>
    </xf>
    <xf numFmtId="0" fontId="62" fillId="0" borderId="83" xfId="0" applyFont="1" applyBorder="1"/>
    <xf numFmtId="169" fontId="65" fillId="0" borderId="83" xfId="25688" applyNumberFormat="1" applyFont="1" applyBorder="1" applyAlignment="1">
      <alignment horizontal="center"/>
    </xf>
    <xf numFmtId="169" fontId="65" fillId="0" borderId="74" xfId="25688" applyNumberFormat="1" applyFont="1" applyBorder="1" applyAlignment="1">
      <alignment horizontal="center"/>
    </xf>
    <xf numFmtId="0" fontId="60" fillId="42" borderId="78" xfId="0" applyFont="1" applyFill="1" applyBorder="1"/>
    <xf numFmtId="0" fontId="60" fillId="42" borderId="0" xfId="0" applyFont="1" applyFill="1"/>
    <xf numFmtId="0" fontId="62" fillId="0" borderId="75" xfId="0" applyFont="1" applyBorder="1"/>
    <xf numFmtId="49" fontId="62" fillId="0" borderId="0" xfId="0" applyNumberFormat="1" applyFont="1"/>
    <xf numFmtId="49" fontId="62" fillId="0" borderId="0" xfId="0" applyNumberFormat="1" applyFont="1" applyAlignment="1">
      <alignment wrapText="1"/>
    </xf>
    <xf numFmtId="0" fontId="60" fillId="43" borderId="80" xfId="0" applyFont="1" applyFill="1" applyBorder="1"/>
    <xf numFmtId="0" fontId="60" fillId="43" borderId="81" xfId="0" applyFont="1" applyFill="1" applyBorder="1"/>
    <xf numFmtId="0" fontId="63" fillId="0" borderId="83" xfId="0" applyFont="1" applyBorder="1"/>
    <xf numFmtId="0" fontId="63" fillId="0" borderId="0" xfId="0" applyFont="1"/>
    <xf numFmtId="0" fontId="63" fillId="0" borderId="0" xfId="0" applyFont="1" applyAlignment="1">
      <alignment horizontal="center"/>
    </xf>
    <xf numFmtId="0" fontId="61" fillId="0" borderId="82" xfId="0" applyFont="1" applyBorder="1"/>
    <xf numFmtId="0" fontId="63" fillId="0" borderId="0" xfId="0" applyFont="1" applyAlignment="1">
      <alignment horizontal="right" wrapText="1"/>
    </xf>
    <xf numFmtId="0" fontId="63" fillId="0" borderId="82" xfId="0" applyFont="1" applyBorder="1" applyAlignment="1">
      <alignment horizontal="right" wrapText="1"/>
    </xf>
    <xf numFmtId="0" fontId="63" fillId="0" borderId="70" xfId="0" applyFont="1" applyBorder="1" applyAlignment="1">
      <alignment horizontal="right" wrapText="1"/>
    </xf>
    <xf numFmtId="0" fontId="60" fillId="0" borderId="78" xfId="0" applyFont="1" applyBorder="1" applyAlignment="1">
      <alignment horizontal="left" vertical="top"/>
    </xf>
    <xf numFmtId="0" fontId="61" fillId="0" borderId="83" xfId="0" applyFont="1" applyBorder="1"/>
    <xf numFmtId="0" fontId="61" fillId="0" borderId="83" xfId="0" applyFont="1" applyBorder="1" applyAlignment="1">
      <alignment horizontal="center"/>
    </xf>
    <xf numFmtId="0" fontId="62" fillId="42" borderId="83" xfId="0" applyFont="1" applyFill="1" applyBorder="1"/>
    <xf numFmtId="0" fontId="62" fillId="42" borderId="74" xfId="0" applyFont="1" applyFill="1" applyBorder="1"/>
    <xf numFmtId="0" fontId="62" fillId="43" borderId="83" xfId="0" applyFont="1" applyFill="1" applyBorder="1"/>
    <xf numFmtId="0" fontId="62" fillId="43" borderId="74" xfId="0" applyFont="1" applyFill="1" applyBorder="1"/>
    <xf numFmtId="0" fontId="60" fillId="0" borderId="69" xfId="0" applyFont="1" applyBorder="1"/>
    <xf numFmtId="0" fontId="60" fillId="0" borderId="82" xfId="0" applyFont="1" applyBorder="1"/>
    <xf numFmtId="0" fontId="60" fillId="0" borderId="70" xfId="0" applyFont="1" applyBorder="1" applyAlignment="1">
      <alignment horizontal="center" vertical="center"/>
    </xf>
    <xf numFmtId="169" fontId="60" fillId="44" borderId="84" xfId="601" applyNumberFormat="1" applyFont="1" applyFill="1" applyBorder="1" applyAlignment="1">
      <alignment wrapText="1"/>
    </xf>
    <xf numFmtId="169" fontId="60" fillId="44" borderId="85" xfId="601" applyNumberFormat="1" applyFont="1" applyFill="1" applyBorder="1" applyAlignment="1">
      <alignment wrapText="1"/>
    </xf>
    <xf numFmtId="169" fontId="60" fillId="44" borderId="86" xfId="601" applyNumberFormat="1" applyFont="1" applyFill="1" applyBorder="1" applyAlignment="1">
      <alignment wrapText="1"/>
    </xf>
    <xf numFmtId="169" fontId="60" fillId="0" borderId="69" xfId="25688" applyNumberFormat="1" applyFont="1" applyFill="1" applyBorder="1"/>
    <xf numFmtId="169" fontId="60" fillId="0" borderId="82" xfId="25688" applyNumberFormat="1" applyFont="1" applyFill="1" applyBorder="1"/>
    <xf numFmtId="169" fontId="60" fillId="0" borderId="70" xfId="25688" applyNumberFormat="1" applyFont="1" applyFill="1" applyBorder="1"/>
    <xf numFmtId="0" fontId="62" fillId="0" borderId="77" xfId="0" applyFont="1" applyBorder="1" applyAlignment="1">
      <alignment horizontal="center" vertical="center"/>
    </xf>
    <xf numFmtId="169" fontId="62" fillId="0" borderId="87" xfId="601" applyNumberFormat="1" applyFont="1" applyBorder="1" applyAlignment="1">
      <alignment wrapText="1"/>
    </xf>
    <xf numFmtId="169" fontId="62" fillId="0" borderId="88" xfId="601" applyNumberFormat="1" applyFont="1" applyBorder="1" applyAlignment="1">
      <alignment wrapText="1"/>
    </xf>
    <xf numFmtId="169" fontId="62" fillId="0" borderId="89" xfId="601" applyNumberFormat="1" applyFont="1" applyBorder="1" applyAlignment="1">
      <alignment wrapText="1"/>
    </xf>
    <xf numFmtId="169" fontId="62" fillId="0" borderId="76" xfId="25688" applyNumberFormat="1" applyFont="1" applyFill="1" applyBorder="1"/>
    <xf numFmtId="169" fontId="62" fillId="0" borderId="0" xfId="25688" applyNumberFormat="1" applyFont="1" applyFill="1" applyBorder="1"/>
    <xf numFmtId="169" fontId="62" fillId="0" borderId="77" xfId="25688" applyNumberFormat="1" applyFont="1" applyFill="1" applyBorder="1"/>
    <xf numFmtId="0" fontId="60" fillId="0" borderId="75" xfId="0" applyFont="1" applyBorder="1" applyAlignment="1">
      <alignment horizontal="left" vertical="top"/>
    </xf>
    <xf numFmtId="169" fontId="62" fillId="44" borderId="87" xfId="601" applyNumberFormat="1" applyFont="1" applyFill="1" applyBorder="1" applyAlignment="1">
      <alignment wrapText="1"/>
    </xf>
    <xf numFmtId="169" fontId="62" fillId="44" borderId="88" xfId="601" applyNumberFormat="1" applyFont="1" applyFill="1" applyBorder="1" applyAlignment="1">
      <alignment wrapText="1"/>
    </xf>
    <xf numFmtId="169" fontId="62" fillId="44" borderId="89" xfId="601" applyNumberFormat="1" applyFont="1" applyFill="1" applyBorder="1" applyAlignment="1">
      <alignment wrapText="1"/>
    </xf>
    <xf numFmtId="0" fontId="60" fillId="0" borderId="0" xfId="0" applyFont="1" applyAlignment="1">
      <alignment vertical="top"/>
    </xf>
    <xf numFmtId="0" fontId="60" fillId="0" borderId="76" xfId="0" applyFont="1" applyBorder="1"/>
    <xf numFmtId="0" fontId="60" fillId="0" borderId="77" xfId="0" applyFont="1" applyBorder="1" applyAlignment="1">
      <alignment horizontal="center" vertical="center"/>
    </xf>
    <xf numFmtId="169" fontId="60" fillId="0" borderId="87" xfId="601" applyNumberFormat="1" applyFont="1" applyBorder="1" applyAlignment="1">
      <alignment wrapText="1"/>
    </xf>
    <xf numFmtId="169" fontId="60" fillId="0" borderId="88" xfId="601" applyNumberFormat="1" applyFont="1" applyBorder="1" applyAlignment="1">
      <alignment wrapText="1"/>
    </xf>
    <xf numFmtId="169" fontId="60" fillId="0" borderId="89" xfId="601" applyNumberFormat="1" applyFont="1" applyBorder="1" applyAlignment="1">
      <alignment wrapText="1"/>
    </xf>
    <xf numFmtId="169" fontId="60" fillId="0" borderId="76" xfId="25688" applyNumberFormat="1" applyFont="1" applyFill="1" applyBorder="1"/>
    <xf numFmtId="169" fontId="60" fillId="0" borderId="0" xfId="25688" applyNumberFormat="1" applyFont="1" applyFill="1" applyBorder="1"/>
    <xf numFmtId="169" fontId="60" fillId="0" borderId="77" xfId="25688" applyNumberFormat="1" applyFont="1" applyFill="1" applyBorder="1"/>
    <xf numFmtId="0" fontId="62" fillId="0" borderId="0" xfId="0" applyFont="1" applyAlignment="1">
      <alignment vertical="top"/>
    </xf>
    <xf numFmtId="169" fontId="60" fillId="0" borderId="90" xfId="601" applyNumberFormat="1" applyFont="1" applyBorder="1" applyAlignment="1">
      <alignment wrapText="1"/>
    </xf>
    <xf numFmtId="169" fontId="60" fillId="44" borderId="87" xfId="601" applyNumberFormat="1" applyFont="1" applyFill="1" applyBorder="1" applyAlignment="1">
      <alignment wrapText="1"/>
    </xf>
    <xf numFmtId="169" fontId="60" fillId="44" borderId="88" xfId="601" applyNumberFormat="1" applyFont="1" applyFill="1" applyBorder="1" applyAlignment="1">
      <alignment wrapText="1"/>
    </xf>
    <xf numFmtId="169" fontId="60" fillId="44" borderId="89" xfId="601" applyNumberFormat="1" applyFont="1" applyFill="1" applyBorder="1" applyAlignment="1">
      <alignment wrapText="1"/>
    </xf>
    <xf numFmtId="169" fontId="62" fillId="44" borderId="90" xfId="601" applyNumberFormat="1" applyFont="1" applyFill="1" applyBorder="1" applyAlignment="1">
      <alignment wrapText="1"/>
    </xf>
    <xf numFmtId="169" fontId="62" fillId="0" borderId="90" xfId="601" applyNumberFormat="1" applyFont="1" applyBorder="1" applyAlignment="1">
      <alignment wrapText="1"/>
    </xf>
    <xf numFmtId="0" fontId="60" fillId="37" borderId="0" xfId="0" applyFont="1" applyFill="1"/>
    <xf numFmtId="169" fontId="60" fillId="0" borderId="76" xfId="25688" applyNumberFormat="1" applyFont="1" applyBorder="1"/>
    <xf numFmtId="169" fontId="60" fillId="0" borderId="0" xfId="25688" applyNumberFormat="1" applyFont="1" applyBorder="1"/>
    <xf numFmtId="169" fontId="60" fillId="0" borderId="77" xfId="25688" applyNumberFormat="1" applyFont="1" applyBorder="1"/>
    <xf numFmtId="0" fontId="62" fillId="37" borderId="0" xfId="0" applyFont="1" applyFill="1"/>
    <xf numFmtId="169" fontId="62" fillId="44" borderId="91" xfId="601" applyNumberFormat="1" applyFont="1" applyFill="1" applyBorder="1" applyAlignment="1">
      <alignment wrapText="1"/>
    </xf>
    <xf numFmtId="169" fontId="62" fillId="0" borderId="76" xfId="25688" applyNumberFormat="1" applyFont="1" applyBorder="1"/>
    <xf numFmtId="169" fontId="62" fillId="0" borderId="0" xfId="25688" applyNumberFormat="1" applyFont="1" applyBorder="1"/>
    <xf numFmtId="169" fontId="62" fillId="0" borderId="77" xfId="25688" applyNumberFormat="1" applyFont="1" applyBorder="1"/>
    <xf numFmtId="0" fontId="62" fillId="37" borderId="83" xfId="0" applyFont="1" applyFill="1" applyBorder="1"/>
    <xf numFmtId="0" fontId="62" fillId="0" borderId="74" xfId="0" applyFont="1" applyBorder="1" applyAlignment="1">
      <alignment horizontal="center" vertical="center"/>
    </xf>
    <xf numFmtId="169" fontId="62" fillId="44" borderId="92" xfId="601" applyNumberFormat="1" applyFont="1" applyFill="1" applyBorder="1" applyAlignment="1">
      <alignment wrapText="1"/>
    </xf>
    <xf numFmtId="169" fontId="62" fillId="44" borderId="93" xfId="601" applyNumberFormat="1" applyFont="1" applyFill="1" applyBorder="1" applyAlignment="1">
      <alignment wrapText="1"/>
    </xf>
    <xf numFmtId="169" fontId="62" fillId="44" borderId="94" xfId="601" applyNumberFormat="1" applyFont="1" applyFill="1" applyBorder="1" applyAlignment="1">
      <alignment wrapText="1"/>
    </xf>
    <xf numFmtId="169" fontId="62" fillId="0" borderId="73" xfId="25688" applyNumberFormat="1" applyFont="1" applyBorder="1"/>
    <xf numFmtId="169" fontId="62" fillId="0" borderId="83" xfId="25688" applyNumberFormat="1" applyFont="1" applyBorder="1"/>
    <xf numFmtId="169" fontId="62" fillId="0" borderId="74" xfId="25688" applyNumberFormat="1" applyFont="1" applyBorder="1"/>
    <xf numFmtId="0" fontId="60" fillId="42" borderId="76" xfId="0" applyFont="1" applyFill="1" applyBorder="1"/>
    <xf numFmtId="169" fontId="62" fillId="0" borderId="0" xfId="601" applyNumberFormat="1" applyFont="1" applyFill="1" applyBorder="1" applyAlignment="1">
      <alignment wrapText="1"/>
    </xf>
    <xf numFmtId="0" fontId="62" fillId="0" borderId="73" xfId="0" applyFont="1" applyBorder="1" applyAlignment="1">
      <alignment horizontal="left" vertical="top"/>
    </xf>
    <xf numFmtId="49" fontId="62" fillId="0" borderId="83" xfId="0" applyNumberFormat="1" applyFont="1" applyBorder="1"/>
    <xf numFmtId="49" fontId="62" fillId="0" borderId="83" xfId="0" applyNumberFormat="1" applyFont="1" applyBorder="1" applyAlignment="1">
      <alignment wrapText="1"/>
    </xf>
    <xf numFmtId="0" fontId="62" fillId="0" borderId="0" xfId="0" applyFont="1" applyAlignment="1">
      <alignment horizontal="left" vertical="top"/>
    </xf>
    <xf numFmtId="0" fontId="63" fillId="0" borderId="76" xfId="0" applyFont="1" applyBorder="1" applyAlignment="1">
      <alignment wrapText="1"/>
    </xf>
    <xf numFmtId="0" fontId="63" fillId="0" borderId="77" xfId="0" applyFont="1" applyBorder="1" applyAlignment="1">
      <alignment wrapText="1"/>
    </xf>
    <xf numFmtId="0" fontId="62" fillId="42" borderId="76" xfId="0" applyFont="1" applyFill="1" applyBorder="1"/>
    <xf numFmtId="0" fontId="62" fillId="42" borderId="0" xfId="0" applyFont="1" applyFill="1"/>
    <xf numFmtId="0" fontId="62" fillId="42" borderId="77" xfId="0" applyFont="1" applyFill="1" applyBorder="1"/>
    <xf numFmtId="169" fontId="62" fillId="44" borderId="76" xfId="601" applyNumberFormat="1" applyFont="1" applyFill="1" applyBorder="1" applyAlignment="1">
      <alignment wrapText="1"/>
    </xf>
    <xf numFmtId="169" fontId="62" fillId="44" borderId="0" xfId="601" applyNumberFormat="1" applyFont="1" applyFill="1" applyBorder="1" applyAlignment="1">
      <alignment wrapText="1"/>
    </xf>
    <xf numFmtId="169" fontId="62" fillId="44" borderId="77" xfId="601" applyNumberFormat="1" applyFont="1" applyFill="1" applyBorder="1" applyAlignment="1">
      <alignment wrapText="1"/>
    </xf>
    <xf numFmtId="169" fontId="62" fillId="0" borderId="76" xfId="601" applyNumberFormat="1" applyFont="1" applyBorder="1" applyAlignment="1">
      <alignment wrapText="1"/>
    </xf>
    <xf numFmtId="169" fontId="62" fillId="0" borderId="0" xfId="601" applyNumberFormat="1" applyFont="1" applyBorder="1" applyAlignment="1">
      <alignment wrapText="1"/>
    </xf>
    <xf numFmtId="169" fontId="62" fillId="0" borderId="77" xfId="601" applyNumberFormat="1" applyFont="1" applyBorder="1" applyAlignment="1">
      <alignment wrapText="1"/>
    </xf>
    <xf numFmtId="169" fontId="62" fillId="44" borderId="73" xfId="601" applyNumberFormat="1" applyFont="1" applyFill="1" applyBorder="1" applyAlignment="1">
      <alignment wrapText="1"/>
    </xf>
    <xf numFmtId="169" fontId="62" fillId="44" borderId="83" xfId="601" applyNumberFormat="1" applyFont="1" applyFill="1" applyBorder="1" applyAlignment="1">
      <alignment wrapText="1"/>
    </xf>
    <xf numFmtId="169" fontId="62" fillId="44" borderId="74" xfId="601" applyNumberFormat="1" applyFont="1" applyFill="1" applyBorder="1" applyAlignment="1">
      <alignment wrapText="1"/>
    </xf>
    <xf numFmtId="169" fontId="62" fillId="0" borderId="69" xfId="601" applyNumberFormat="1" applyFont="1" applyBorder="1" applyAlignment="1">
      <alignment wrapText="1"/>
    </xf>
    <xf numFmtId="169" fontId="62" fillId="0" borderId="82" xfId="601" applyNumberFormat="1" applyFont="1" applyBorder="1" applyAlignment="1">
      <alignment wrapText="1"/>
    </xf>
    <xf numFmtId="169" fontId="62" fillId="0" borderId="70" xfId="601" applyNumberFormat="1" applyFont="1" applyBorder="1" applyAlignment="1">
      <alignment wrapText="1"/>
    </xf>
    <xf numFmtId="169" fontId="65" fillId="0" borderId="76" xfId="601" applyNumberFormat="1" applyFont="1" applyBorder="1" applyAlignment="1">
      <alignment wrapText="1"/>
    </xf>
    <xf numFmtId="169" fontId="65" fillId="0" borderId="0" xfId="601" applyNumberFormat="1" applyFont="1" applyBorder="1" applyAlignment="1">
      <alignment wrapText="1"/>
    </xf>
    <xf numFmtId="169" fontId="60" fillId="0" borderId="73" xfId="25688" applyNumberFormat="1" applyFont="1" applyBorder="1"/>
    <xf numFmtId="169" fontId="60" fillId="0" borderId="83" xfId="25688" applyNumberFormat="1" applyFont="1" applyBorder="1"/>
    <xf numFmtId="169" fontId="60" fillId="0" borderId="74" xfId="25688" applyNumberFormat="1" applyFont="1" applyBorder="1"/>
    <xf numFmtId="0" fontId="66" fillId="0" borderId="0" xfId="0" applyFont="1"/>
    <xf numFmtId="0" fontId="62" fillId="43" borderId="0" xfId="0" applyFont="1" applyFill="1"/>
    <xf numFmtId="0" fontId="62" fillId="43" borderId="77" xfId="0" applyFont="1" applyFill="1" applyBorder="1"/>
    <xf numFmtId="0" fontId="67" fillId="0" borderId="82" xfId="0" applyFont="1" applyBorder="1"/>
    <xf numFmtId="0" fontId="67" fillId="0" borderId="69" xfId="0" applyFont="1" applyBorder="1"/>
    <xf numFmtId="0" fontId="59" fillId="0" borderId="82" xfId="0" applyFont="1" applyBorder="1" applyAlignment="1">
      <alignment horizontal="right" wrapText="1"/>
    </xf>
    <xf numFmtId="0" fontId="59" fillId="0" borderId="70" xfId="0" applyFont="1" applyBorder="1" applyAlignment="1">
      <alignment horizontal="right" wrapText="1"/>
    </xf>
    <xf numFmtId="0" fontId="0" fillId="0" borderId="76" xfId="0" applyBorder="1"/>
    <xf numFmtId="43" fontId="0" fillId="0" borderId="0" xfId="0" applyNumberFormat="1"/>
    <xf numFmtId="0" fontId="0" fillId="0" borderId="77" xfId="0" applyBorder="1"/>
    <xf numFmtId="0" fontId="0" fillId="0" borderId="73" xfId="0" applyBorder="1"/>
    <xf numFmtId="43" fontId="0" fillId="0" borderId="83" xfId="0" applyNumberFormat="1" applyBorder="1"/>
    <xf numFmtId="0" fontId="0" fillId="0" borderId="83" xfId="0" applyBorder="1"/>
    <xf numFmtId="0" fontId="0" fillId="0" borderId="74" xfId="0" applyBorder="1"/>
    <xf numFmtId="0" fontId="0" fillId="0" borderId="69" xfId="0" applyBorder="1"/>
    <xf numFmtId="167" fontId="0" fillId="0" borderId="82" xfId="25686" applyNumberFormat="1" applyFont="1" applyBorder="1"/>
    <xf numFmtId="167" fontId="0" fillId="0" borderId="70" xfId="25686" applyNumberFormat="1" applyFont="1" applyBorder="1"/>
    <xf numFmtId="167" fontId="0" fillId="0" borderId="0" xfId="25686" applyNumberFormat="1" applyFont="1" applyBorder="1"/>
    <xf numFmtId="167" fontId="0" fillId="0" borderId="77" xfId="25686" applyNumberFormat="1" applyFont="1" applyBorder="1"/>
    <xf numFmtId="0" fontId="59" fillId="42" borderId="79" xfId="0" applyFont="1" applyFill="1" applyBorder="1"/>
    <xf numFmtId="0" fontId="59" fillId="42" borderId="80" xfId="0" applyFont="1" applyFill="1" applyBorder="1"/>
    <xf numFmtId="0" fontId="68" fillId="0" borderId="69" xfId="0" applyFont="1" applyBorder="1" applyAlignment="1">
      <alignment wrapText="1"/>
    </xf>
    <xf numFmtId="0" fontId="68" fillId="0" borderId="82" xfId="0" applyFont="1" applyBorder="1" applyAlignment="1">
      <alignment wrapText="1"/>
    </xf>
    <xf numFmtId="0" fontId="68" fillId="0" borderId="69" xfId="0" applyFont="1" applyBorder="1" applyAlignment="1">
      <alignment horizontal="right" wrapText="1"/>
    </xf>
    <xf numFmtId="0" fontId="68" fillId="0" borderId="82" xfId="0" applyFont="1" applyBorder="1" applyAlignment="1">
      <alignment horizontal="right" wrapText="1"/>
    </xf>
    <xf numFmtId="0" fontId="68" fillId="0" borderId="70" xfId="0" applyFont="1" applyBorder="1" applyAlignment="1">
      <alignment horizontal="right" wrapText="1"/>
    </xf>
    <xf numFmtId="0" fontId="67" fillId="0" borderId="73" xfId="0" applyFont="1" applyBorder="1"/>
    <xf numFmtId="0" fontId="67" fillId="0" borderId="83" xfId="0" applyFont="1" applyBorder="1"/>
    <xf numFmtId="0" fontId="0" fillId="42" borderId="76" xfId="0" applyFill="1" applyBorder="1"/>
    <xf numFmtId="0" fontId="0" fillId="42" borderId="0" xfId="0" applyFill="1"/>
    <xf numFmtId="0" fontId="0" fillId="43" borderId="76" xfId="0" applyFill="1" applyBorder="1"/>
    <xf numFmtId="0" fontId="0" fillId="43" borderId="0" xfId="0" applyFill="1"/>
    <xf numFmtId="0" fontId="0" fillId="43" borderId="77" xfId="0" applyFill="1" applyBorder="1"/>
    <xf numFmtId="0" fontId="59" fillId="0" borderId="71" xfId="0" applyFont="1" applyBorder="1"/>
    <xf numFmtId="0" fontId="0" fillId="0" borderId="82" xfId="0" applyBorder="1"/>
    <xf numFmtId="0" fontId="0" fillId="0" borderId="70" xfId="0" applyBorder="1"/>
    <xf numFmtId="169" fontId="62" fillId="0" borderId="76" xfId="601" applyNumberFormat="1" applyFont="1" applyFill="1" applyBorder="1" applyAlignment="1">
      <alignment wrapText="1"/>
    </xf>
    <xf numFmtId="169" fontId="0" fillId="0" borderId="76" xfId="25688" applyNumberFormat="1" applyFont="1" applyFill="1" applyBorder="1"/>
    <xf numFmtId="169" fontId="0" fillId="0" borderId="0" xfId="25688" applyNumberFormat="1" applyFont="1" applyFill="1" applyBorder="1"/>
    <xf numFmtId="169" fontId="0" fillId="0" borderId="77" xfId="25688" applyNumberFormat="1" applyFont="1" applyFill="1" applyBorder="1"/>
    <xf numFmtId="0" fontId="59" fillId="0" borderId="78" xfId="0" applyFont="1" applyBorder="1"/>
    <xf numFmtId="0" fontId="0" fillId="45" borderId="76" xfId="0" applyFill="1" applyBorder="1"/>
    <xf numFmtId="0" fontId="0" fillId="45" borderId="0" xfId="0" applyFill="1"/>
    <xf numFmtId="0" fontId="0" fillId="45" borderId="77" xfId="0" applyFill="1" applyBorder="1"/>
    <xf numFmtId="0" fontId="59" fillId="0" borderId="75" xfId="0" applyFont="1" applyBorder="1"/>
    <xf numFmtId="0" fontId="0" fillId="45" borderId="83" xfId="0" applyFill="1" applyBorder="1"/>
    <xf numFmtId="0" fontId="67" fillId="0" borderId="76" xfId="0" applyFont="1" applyBorder="1"/>
    <xf numFmtId="0" fontId="67" fillId="0" borderId="0" xfId="0" applyFont="1"/>
    <xf numFmtId="0" fontId="0" fillId="45" borderId="69" xfId="0" applyFill="1" applyBorder="1"/>
    <xf numFmtId="0" fontId="0" fillId="45" borderId="82" xfId="0" applyFill="1" applyBorder="1"/>
    <xf numFmtId="0" fontId="0" fillId="45" borderId="82" xfId="0" applyFill="1" applyBorder="1" applyAlignment="1">
      <alignment horizontal="left"/>
    </xf>
    <xf numFmtId="169" fontId="0" fillId="0" borderId="69" xfId="25688" applyNumberFormat="1" applyFont="1" applyFill="1" applyBorder="1"/>
    <xf numFmtId="169" fontId="0" fillId="0" borderId="82" xfId="25688" applyNumberFormat="1" applyFont="1" applyFill="1" applyBorder="1"/>
    <xf numFmtId="169" fontId="0" fillId="0" borderId="70" xfId="25688" applyNumberFormat="1" applyFont="1" applyFill="1" applyBorder="1"/>
    <xf numFmtId="0" fontId="0" fillId="0" borderId="0" xfId="0" applyAlignment="1">
      <alignment horizontal="left"/>
    </xf>
    <xf numFmtId="0" fontId="0" fillId="45" borderId="0" xfId="0" applyFill="1" applyAlignment="1">
      <alignment horizontal="left"/>
    </xf>
    <xf numFmtId="0" fontId="0" fillId="0" borderId="83" xfId="0" applyBorder="1" applyAlignment="1">
      <alignment horizontal="left"/>
    </xf>
    <xf numFmtId="169" fontId="0" fillId="0" borderId="73" xfId="25688" applyNumberFormat="1" applyFont="1" applyFill="1" applyBorder="1"/>
    <xf numFmtId="169" fontId="0" fillId="0" borderId="83" xfId="25688" applyNumberFormat="1" applyFont="1" applyFill="1" applyBorder="1"/>
    <xf numFmtId="169" fontId="0" fillId="0" borderId="74" xfId="25688" applyNumberFormat="1" applyFont="1" applyFill="1" applyBorder="1"/>
    <xf numFmtId="0" fontId="14" fillId="33" borderId="0" xfId="0" applyFont="1" applyFill="1"/>
    <xf numFmtId="0" fontId="9" fillId="0" borderId="0" xfId="0" applyFont="1"/>
    <xf numFmtId="0" fontId="49" fillId="0" borderId="0" xfId="0" applyFont="1"/>
    <xf numFmtId="0" fontId="69" fillId="0" borderId="0" xfId="0" applyFont="1"/>
    <xf numFmtId="0" fontId="70" fillId="0" borderId="0" xfId="0" applyFont="1"/>
    <xf numFmtId="49" fontId="9" fillId="0" borderId="0" xfId="0" applyNumberFormat="1" applyFont="1"/>
    <xf numFmtId="0" fontId="9" fillId="0" borderId="0" xfId="0" applyFont="1" applyAlignment="1">
      <alignment horizontal="left"/>
    </xf>
    <xf numFmtId="9" fontId="9" fillId="0" borderId="0" xfId="0" applyNumberFormat="1" applyFont="1" applyAlignment="1">
      <alignment horizontal="left"/>
    </xf>
    <xf numFmtId="0" fontId="71" fillId="0" borderId="0" xfId="0" applyFont="1"/>
    <xf numFmtId="0" fontId="59" fillId="0" borderId="0" xfId="0" applyFont="1" applyAlignment="1">
      <alignment wrapText="1"/>
    </xf>
    <xf numFmtId="0" fontId="0" fillId="0" borderId="0" xfId="0" applyAlignment="1">
      <alignment wrapText="1"/>
    </xf>
    <xf numFmtId="4" fontId="0" fillId="0" borderId="0" xfId="0" applyNumberFormat="1"/>
    <xf numFmtId="3" fontId="0" fillId="0" borderId="0" xfId="0" applyNumberFormat="1"/>
    <xf numFmtId="0" fontId="5" fillId="38" borderId="35" xfId="0" applyFont="1" applyFill="1" applyBorder="1" applyAlignment="1">
      <alignment horizontal="center" vertical="top" wrapText="1"/>
    </xf>
    <xf numFmtId="0" fontId="5" fillId="38" borderId="20" xfId="0" applyFont="1" applyFill="1" applyBorder="1" applyAlignment="1">
      <alignment horizontal="center" vertical="top" wrapText="1"/>
    </xf>
    <xf numFmtId="0" fontId="5" fillId="38" borderId="31" xfId="0" applyFont="1" applyFill="1" applyBorder="1" applyAlignment="1">
      <alignment horizontal="center" vertical="top" wrapText="1"/>
    </xf>
    <xf numFmtId="0" fontId="53" fillId="34" borderId="0" xfId="0" applyFont="1" applyFill="1" applyAlignment="1">
      <alignment horizontal="left" vertical="top" wrapText="1"/>
    </xf>
    <xf numFmtId="0" fontId="4" fillId="35" borderId="22" xfId="0" applyFont="1" applyFill="1" applyBorder="1" applyAlignment="1" applyProtection="1">
      <alignment horizontal="center" vertical="center" wrapText="1"/>
      <protection locked="0"/>
    </xf>
    <xf numFmtId="0" fontId="4" fillId="35" borderId="23" xfId="0" applyFont="1" applyFill="1" applyBorder="1" applyAlignment="1" applyProtection="1">
      <alignment horizontal="center" vertical="center" wrapText="1"/>
      <protection locked="0"/>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xf numFmtId="0" fontId="5" fillId="38" borderId="24" xfId="0" applyFont="1" applyFill="1" applyBorder="1" applyAlignment="1">
      <alignment horizontal="left" vertical="center" wrapText="1"/>
    </xf>
    <xf numFmtId="0" fontId="5" fillId="38" borderId="25" xfId="0" applyFont="1" applyFill="1" applyBorder="1" applyAlignment="1">
      <alignment horizontal="left" vertical="center" wrapText="1"/>
    </xf>
    <xf numFmtId="0" fontId="5" fillId="38" borderId="26"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0" xfId="0" applyFont="1" applyFill="1" applyAlignment="1">
      <alignment horizontal="left" vertical="center" wrapText="1"/>
    </xf>
    <xf numFmtId="0" fontId="5" fillId="38" borderId="21" xfId="0" applyFont="1" applyFill="1" applyBorder="1" applyAlignment="1">
      <alignment horizontal="left" vertical="center" wrapText="1"/>
    </xf>
    <xf numFmtId="0" fontId="5" fillId="38" borderId="28" xfId="0" applyFont="1" applyFill="1" applyBorder="1" applyAlignment="1">
      <alignment horizontal="left" vertical="center" wrapText="1"/>
    </xf>
    <xf numFmtId="0" fontId="5" fillId="38" borderId="29" xfId="0" applyFont="1" applyFill="1" applyBorder="1" applyAlignment="1">
      <alignment horizontal="left" vertical="center" wrapText="1"/>
    </xf>
    <xf numFmtId="0" fontId="5" fillId="38" borderId="30" xfId="0" applyFont="1" applyFill="1" applyBorder="1" applyAlignment="1">
      <alignment horizontal="left" vertical="center" wrapText="1"/>
    </xf>
    <xf numFmtId="0" fontId="39" fillId="35" borderId="22" xfId="183" applyNumberFormat="1" applyFont="1" applyFill="1" applyBorder="1" applyAlignment="1" applyProtection="1">
      <alignment horizontal="center" vertical="center" wrapText="1"/>
      <protection locked="0"/>
    </xf>
    <xf numFmtId="0" fontId="39" fillId="35" borderId="23" xfId="183" applyNumberFormat="1" applyFont="1" applyFill="1" applyBorder="1" applyAlignment="1" applyProtection="1">
      <alignment horizontal="center" vertical="center" wrapText="1"/>
      <protection locked="0"/>
    </xf>
    <xf numFmtId="0" fontId="4" fillId="0" borderId="7" xfId="0" applyFont="1" applyBorder="1" applyAlignment="1">
      <alignment horizontal="right" vertical="center" wrapText="1" indent="1"/>
    </xf>
    <xf numFmtId="0" fontId="4" fillId="0" borderId="0" xfId="0" applyFont="1" applyAlignment="1">
      <alignment horizontal="right" vertical="center" wrapText="1" indent="1"/>
    </xf>
    <xf numFmtId="0" fontId="39" fillId="38" borderId="24" xfId="183" applyNumberFormat="1" applyFont="1" applyFill="1" applyBorder="1" applyAlignment="1" applyProtection="1">
      <alignment horizontal="left" vertical="center" wrapText="1" indent="2"/>
    </xf>
    <xf numFmtId="0" fontId="39" fillId="38" borderId="25" xfId="183" applyNumberFormat="1" applyFont="1" applyFill="1" applyBorder="1" applyAlignment="1" applyProtection="1">
      <alignment horizontal="left" vertical="center" wrapText="1" indent="2"/>
    </xf>
    <xf numFmtId="0" fontId="39" fillId="38" borderId="26" xfId="183" applyNumberFormat="1" applyFont="1" applyFill="1" applyBorder="1" applyAlignment="1" applyProtection="1">
      <alignment horizontal="left" vertical="center" wrapText="1" indent="2"/>
    </xf>
    <xf numFmtId="0" fontId="39" fillId="38" borderId="28" xfId="183" applyNumberFormat="1" applyFont="1" applyFill="1" applyBorder="1" applyAlignment="1" applyProtection="1">
      <alignment horizontal="left" vertical="center" wrapText="1" indent="2"/>
    </xf>
    <xf numFmtId="0" fontId="39" fillId="38" borderId="29" xfId="183" applyNumberFormat="1" applyFont="1" applyFill="1" applyBorder="1" applyAlignment="1" applyProtection="1">
      <alignment horizontal="left" vertical="center" wrapText="1" indent="2"/>
    </xf>
    <xf numFmtId="0" fontId="39" fillId="38" borderId="30" xfId="183" applyNumberFormat="1" applyFont="1" applyFill="1" applyBorder="1" applyAlignment="1" applyProtection="1">
      <alignment horizontal="left" vertical="center" wrapText="1" indent="2"/>
    </xf>
    <xf numFmtId="0" fontId="5" fillId="0" borderId="35" xfId="0" applyFont="1" applyBorder="1" applyAlignment="1">
      <alignment horizontal="left" vertical="center" wrapText="1"/>
    </xf>
    <xf numFmtId="0" fontId="5" fillId="0" borderId="20" xfId="0" applyFont="1" applyBorder="1" applyAlignment="1">
      <alignment horizontal="left" vertical="center" wrapText="1"/>
    </xf>
    <xf numFmtId="0" fontId="4" fillId="0" borderId="20" xfId="0" applyFont="1" applyBorder="1" applyAlignment="1">
      <alignment horizontal="left" vertical="center" wrapText="1"/>
    </xf>
    <xf numFmtId="0" fontId="0" fillId="0" borderId="35" xfId="0" applyBorder="1" applyAlignment="1">
      <alignment horizontal="left" vertical="center" wrapText="1"/>
    </xf>
    <xf numFmtId="0" fontId="0" fillId="0" borderId="20" xfId="0" applyBorder="1" applyAlignment="1">
      <alignment horizontal="left" vertical="center" wrapText="1"/>
    </xf>
    <xf numFmtId="0" fontId="41" fillId="33" borderId="13"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41" fillId="33" borderId="7" xfId="0" applyFont="1" applyFill="1" applyBorder="1" applyAlignment="1">
      <alignment horizontal="center" vertical="top" wrapText="1"/>
    </xf>
    <xf numFmtId="0" fontId="41" fillId="33" borderId="0" xfId="0" applyFont="1" applyFill="1" applyAlignment="1">
      <alignment horizontal="center" vertical="top" wrapText="1"/>
    </xf>
    <xf numFmtId="0" fontId="41" fillId="33" borderId="8" xfId="0" applyFont="1" applyFill="1" applyBorder="1" applyAlignment="1">
      <alignment horizontal="center" vertical="top" wrapText="1"/>
    </xf>
    <xf numFmtId="0" fontId="41" fillId="33" borderId="9" xfId="0" applyFont="1" applyFill="1" applyBorder="1" applyAlignment="1">
      <alignment horizontal="center" vertical="top" wrapText="1"/>
    </xf>
    <xf numFmtId="0" fontId="41" fillId="33" borderId="16" xfId="0" applyFont="1" applyFill="1" applyBorder="1" applyAlignment="1">
      <alignment horizontal="center" vertical="top" wrapText="1"/>
    </xf>
    <xf numFmtId="0" fontId="41" fillId="33" borderId="10" xfId="0" applyFont="1" applyFill="1" applyBorder="1" applyAlignment="1">
      <alignment horizontal="center"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39" fillId="35" borderId="20" xfId="183" applyNumberFormat="1" applyFont="1" applyFill="1" applyBorder="1" applyAlignment="1" applyProtection="1">
      <alignment horizontal="left" vertical="center" wrapText="1"/>
      <protection locked="0"/>
    </xf>
    <xf numFmtId="0" fontId="39" fillId="35" borderId="31" xfId="183" applyNumberFormat="1" applyFont="1"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43" fillId="0" borderId="7" xfId="0" applyFont="1" applyBorder="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34" borderId="7" xfId="0" applyFont="1" applyFill="1" applyBorder="1" applyAlignment="1">
      <alignment horizontal="left" vertical="top" wrapText="1"/>
    </xf>
    <xf numFmtId="0" fontId="5" fillId="34" borderId="0" xfId="0" applyFont="1" applyFill="1" applyAlignment="1">
      <alignment horizontal="left" vertical="top" wrapText="1"/>
    </xf>
    <xf numFmtId="0" fontId="5" fillId="34" borderId="8" xfId="0" applyFont="1" applyFill="1" applyBorder="1" applyAlignment="1">
      <alignment horizontal="left" vertical="top" wrapText="1"/>
    </xf>
    <xf numFmtId="0" fontId="5" fillId="0" borderId="36" xfId="0" applyFont="1" applyBorder="1" applyAlignment="1">
      <alignment horizontal="left" vertical="center" wrapText="1"/>
    </xf>
    <xf numFmtId="0" fontId="5" fillId="0" borderId="22"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40" xfId="0" applyFont="1" applyBorder="1" applyAlignment="1">
      <alignment horizontal="left" vertical="center" wrapText="1"/>
    </xf>
    <xf numFmtId="0" fontId="5" fillId="0" borderId="23" xfId="0" applyFont="1" applyBorder="1" applyAlignment="1">
      <alignment horizontal="left" vertical="center" wrapText="1"/>
    </xf>
    <xf numFmtId="0" fontId="39" fillId="35" borderId="22" xfId="183" applyNumberFormat="1" applyFont="1" applyFill="1" applyBorder="1" applyAlignment="1" applyProtection="1">
      <alignment horizontal="left" vertical="center" wrapText="1"/>
      <protection locked="0"/>
    </xf>
    <xf numFmtId="0" fontId="39" fillId="35" borderId="32" xfId="183" applyNumberFormat="1" applyFont="1" applyFill="1" applyBorder="1" applyAlignment="1" applyProtection="1">
      <alignment horizontal="left" vertical="center" wrapText="1"/>
      <protection locked="0"/>
    </xf>
    <xf numFmtId="0" fontId="39" fillId="35" borderId="38" xfId="183" applyNumberFormat="1" applyFont="1" applyFill="1" applyBorder="1" applyAlignment="1" applyProtection="1">
      <alignment horizontal="left" vertical="center" wrapText="1"/>
      <protection locked="0"/>
    </xf>
    <xf numFmtId="0" fontId="39" fillId="35" borderId="39" xfId="183" applyNumberFormat="1" applyFont="1" applyFill="1" applyBorder="1" applyAlignment="1" applyProtection="1">
      <alignment horizontal="left" vertical="center" wrapText="1"/>
      <protection locked="0"/>
    </xf>
    <xf numFmtId="0" fontId="39" fillId="35" borderId="23" xfId="183" applyNumberFormat="1" applyFont="1" applyFill="1" applyBorder="1" applyAlignment="1" applyProtection="1">
      <alignment horizontal="left" vertical="center" wrapText="1"/>
      <protection locked="0"/>
    </xf>
    <xf numFmtId="0" fontId="39" fillId="35" borderId="33" xfId="183" applyNumberFormat="1" applyFont="1" applyFill="1" applyBorder="1" applyAlignment="1" applyProtection="1">
      <alignment horizontal="left" vertical="center" wrapText="1"/>
      <protection locked="0"/>
    </xf>
    <xf numFmtId="0" fontId="5" fillId="0" borderId="7" xfId="0" applyFont="1" applyBorder="1" applyAlignment="1">
      <alignment horizontal="left" vertical="top" wrapText="1" indent="1"/>
    </xf>
    <xf numFmtId="0" fontId="5" fillId="0" borderId="0" xfId="0" applyFont="1" applyAlignment="1">
      <alignment horizontal="left" vertical="top" wrapText="1" indent="1"/>
    </xf>
    <xf numFmtId="0" fontId="5" fillId="0" borderId="8" xfId="0" applyFont="1" applyBorder="1" applyAlignment="1">
      <alignment horizontal="left" vertical="top" wrapText="1" indent="1"/>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0" fontId="39" fillId="35" borderId="38" xfId="183" applyNumberFormat="1" applyFont="1" applyFill="1" applyBorder="1" applyAlignment="1" applyProtection="1">
      <alignment horizontal="center" vertical="center" wrapText="1"/>
      <protection locked="0"/>
    </xf>
    <xf numFmtId="0" fontId="5" fillId="0" borderId="51"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49"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39" fillId="35" borderId="24" xfId="183" applyNumberFormat="1" applyFont="1" applyFill="1" applyBorder="1" applyAlignment="1" applyProtection="1">
      <alignment horizontal="left" vertical="center" wrapText="1"/>
      <protection locked="0"/>
    </xf>
    <xf numFmtId="0" fontId="39" fillId="35" borderId="25" xfId="183" applyNumberFormat="1" applyFont="1" applyFill="1" applyBorder="1" applyAlignment="1" applyProtection="1">
      <alignment horizontal="left" vertical="center" wrapText="1"/>
      <protection locked="0"/>
    </xf>
    <xf numFmtId="0" fontId="39" fillId="35" borderId="52" xfId="183" applyNumberFormat="1" applyFont="1" applyFill="1" applyBorder="1" applyAlignment="1" applyProtection="1">
      <alignment horizontal="left" vertical="center" wrapText="1"/>
      <protection locked="0"/>
    </xf>
    <xf numFmtId="0" fontId="39" fillId="35" borderId="28" xfId="183" applyNumberFormat="1" applyFont="1" applyFill="1" applyBorder="1" applyAlignment="1" applyProtection="1">
      <alignment horizontal="left" vertical="center" wrapText="1"/>
      <protection locked="0"/>
    </xf>
    <xf numFmtId="0" fontId="39" fillId="35" borderId="29" xfId="183" applyNumberFormat="1" applyFont="1" applyFill="1" applyBorder="1" applyAlignment="1" applyProtection="1">
      <alignment horizontal="left" vertical="center" wrapText="1"/>
      <protection locked="0"/>
    </xf>
    <xf numFmtId="0" fontId="39" fillId="35" borderId="53" xfId="183" applyNumberFormat="1" applyFont="1" applyFill="1" applyBorder="1" applyAlignment="1" applyProtection="1">
      <alignment horizontal="left" vertical="center" wrapText="1"/>
      <protection locked="0"/>
    </xf>
    <xf numFmtId="0" fontId="5" fillId="0" borderId="21" xfId="0" applyFont="1" applyBorder="1" applyAlignment="1">
      <alignment horizontal="left" vertical="center" wrapText="1"/>
    </xf>
    <xf numFmtId="0" fontId="5" fillId="0" borderId="7" xfId="0" applyFont="1" applyBorder="1" applyAlignment="1">
      <alignment horizontal="right" vertical="center" wrapText="1" indent="1"/>
    </xf>
    <xf numFmtId="0" fontId="5" fillId="0" borderId="0" xfId="0" applyFont="1" applyAlignment="1">
      <alignment horizontal="right" vertical="center" wrapText="1" indent="1"/>
    </xf>
    <xf numFmtId="0" fontId="4" fillId="0" borderId="0" xfId="0" applyFont="1" applyAlignment="1">
      <alignment horizontal="left" vertical="center" wrapText="1" indent="1"/>
    </xf>
    <xf numFmtId="0" fontId="4" fillId="0" borderId="8" xfId="0" applyFont="1" applyBorder="1" applyAlignment="1">
      <alignment horizontal="left" vertical="center" wrapText="1" indent="1"/>
    </xf>
    <xf numFmtId="0" fontId="39" fillId="35" borderId="7" xfId="183" applyNumberFormat="1" applyFont="1" applyFill="1" applyBorder="1" applyAlignment="1" applyProtection="1">
      <alignment horizontal="left" vertical="center" wrapText="1"/>
      <protection locked="0"/>
    </xf>
    <xf numFmtId="0" fontId="39" fillId="35" borderId="0" xfId="183" applyNumberFormat="1" applyFont="1" applyFill="1" applyBorder="1" applyAlignment="1" applyProtection="1">
      <alignment horizontal="left" vertical="center" wrapText="1"/>
      <protection locked="0"/>
    </xf>
    <xf numFmtId="0" fontId="39" fillId="35" borderId="8" xfId="183" applyNumberFormat="1" applyFont="1" applyFill="1" applyBorder="1" applyAlignment="1" applyProtection="1">
      <alignment horizontal="left" vertical="center" wrapText="1"/>
      <protection locked="0"/>
    </xf>
    <xf numFmtId="0" fontId="44" fillId="38" borderId="24" xfId="0" applyFont="1" applyFill="1" applyBorder="1" applyAlignment="1">
      <alignment horizontal="center" vertical="center"/>
    </xf>
    <xf numFmtId="0" fontId="44" fillId="38" borderId="25" xfId="0" applyFont="1" applyFill="1" applyBorder="1" applyAlignment="1">
      <alignment horizontal="center" vertical="center"/>
    </xf>
    <xf numFmtId="0" fontId="44" fillId="38" borderId="26" xfId="0" applyFont="1" applyFill="1" applyBorder="1" applyAlignment="1">
      <alignment horizontal="center" vertical="center"/>
    </xf>
    <xf numFmtId="0" fontId="44" fillId="38" borderId="28" xfId="0" applyFont="1" applyFill="1" applyBorder="1" applyAlignment="1">
      <alignment horizontal="center" vertical="center"/>
    </xf>
    <xf numFmtId="0" fontId="44" fillId="38" borderId="29" xfId="0" applyFont="1" applyFill="1" applyBorder="1" applyAlignment="1">
      <alignment horizontal="center" vertical="center"/>
    </xf>
    <xf numFmtId="0" fontId="44" fillId="38" borderId="30" xfId="0" applyFont="1" applyFill="1" applyBorder="1" applyAlignment="1">
      <alignment horizontal="center" vertical="center"/>
    </xf>
    <xf numFmtId="0" fontId="48" fillId="41" borderId="0" xfId="0" applyFont="1" applyFill="1" applyAlignment="1">
      <alignment horizontal="center" vertical="top"/>
    </xf>
    <xf numFmtId="0" fontId="48" fillId="37" borderId="0" xfId="0" applyFont="1" applyFill="1" applyAlignment="1">
      <alignment horizontal="center" vertical="top" wrapText="1"/>
    </xf>
    <xf numFmtId="0" fontId="48" fillId="37" borderId="0" xfId="0" applyFont="1" applyFill="1" applyAlignment="1">
      <alignment horizontal="center" vertical="top"/>
    </xf>
    <xf numFmtId="0" fontId="41" fillId="33" borderId="19" xfId="0" applyFont="1" applyFill="1" applyBorder="1" applyAlignment="1">
      <alignment horizontal="center" vertical="top" wrapText="1"/>
    </xf>
    <xf numFmtId="0" fontId="5" fillId="34" borderId="20" xfId="0" applyFont="1" applyFill="1" applyBorder="1" applyAlignment="1">
      <alignment horizontal="left" vertical="center" wrapText="1"/>
    </xf>
    <xf numFmtId="0" fontId="5" fillId="34" borderId="31" xfId="0" applyFont="1" applyFill="1" applyBorder="1" applyAlignment="1">
      <alignment horizontal="left" vertical="center" wrapText="1"/>
    </xf>
    <xf numFmtId="0" fontId="5" fillId="34" borderId="22" xfId="0" applyFont="1" applyFill="1" applyBorder="1" applyAlignment="1">
      <alignment horizontal="left" vertical="center" wrapText="1"/>
    </xf>
    <xf numFmtId="0" fontId="5" fillId="34" borderId="32" xfId="0" applyFont="1" applyFill="1" applyBorder="1" applyAlignment="1">
      <alignment horizontal="left" vertical="center" wrapText="1"/>
    </xf>
    <xf numFmtId="0" fontId="6" fillId="0" borderId="35" xfId="0" applyFont="1" applyBorder="1" applyAlignment="1">
      <alignment horizontal="left" vertical="center" wrapText="1"/>
    </xf>
    <xf numFmtId="0" fontId="6" fillId="0" borderId="20" xfId="0" applyFont="1" applyBorder="1" applyAlignment="1">
      <alignment horizontal="left" vertical="center" wrapText="1"/>
    </xf>
    <xf numFmtId="0" fontId="6" fillId="0" borderId="36" xfId="0" applyFont="1" applyBorder="1" applyAlignment="1">
      <alignment horizontal="left" vertical="center" wrapText="1"/>
    </xf>
    <xf numFmtId="0" fontId="6" fillId="0" borderId="22" xfId="0" applyFont="1" applyBorder="1" applyAlignment="1">
      <alignment horizontal="left" vertical="center" wrapText="1"/>
    </xf>
    <xf numFmtId="0" fontId="5" fillId="34" borderId="23" xfId="0" applyFont="1" applyFill="1" applyBorder="1" applyAlignment="1">
      <alignment horizontal="left" vertical="center" wrapText="1"/>
    </xf>
    <xf numFmtId="0" fontId="5" fillId="34" borderId="33" xfId="0" applyFont="1" applyFill="1" applyBorder="1" applyAlignment="1">
      <alignment horizontal="left" vertical="center" wrapText="1"/>
    </xf>
    <xf numFmtId="0" fontId="5" fillId="0" borderId="31"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0" borderId="40" xfId="0" applyFont="1" applyBorder="1" applyAlignment="1">
      <alignment horizontal="left" vertical="center" wrapText="1"/>
    </xf>
    <xf numFmtId="0" fontId="6" fillId="0" borderId="23"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5" fillId="34" borderId="58" xfId="0" applyFont="1" applyFill="1" applyBorder="1" applyAlignment="1">
      <alignment horizontal="left" vertical="center" wrapText="1"/>
    </xf>
    <xf numFmtId="0" fontId="5" fillId="34" borderId="59" xfId="0" applyFont="1" applyFill="1" applyBorder="1" applyAlignment="1">
      <alignment horizontal="left" vertical="center" wrapText="1"/>
    </xf>
    <xf numFmtId="15" fontId="6" fillId="38" borderId="24" xfId="0" applyNumberFormat="1" applyFont="1" applyFill="1" applyBorder="1" applyAlignment="1">
      <alignment horizontal="center" vertical="center" wrapText="1"/>
    </xf>
    <xf numFmtId="0" fontId="6" fillId="38" borderId="25" xfId="0" applyFont="1" applyFill="1" applyBorder="1" applyAlignment="1">
      <alignment horizontal="center" vertical="center" wrapText="1"/>
    </xf>
    <xf numFmtId="0" fontId="6" fillId="38" borderId="26" xfId="0" applyFont="1" applyFill="1" applyBorder="1" applyAlignment="1">
      <alignment horizontal="center" vertical="center" wrapText="1"/>
    </xf>
    <xf numFmtId="0" fontId="6" fillId="38" borderId="27" xfId="0" applyFont="1" applyFill="1" applyBorder="1" applyAlignment="1">
      <alignment horizontal="center" vertical="center" wrapText="1"/>
    </xf>
    <xf numFmtId="0" fontId="6" fillId="38" borderId="0" xfId="0" applyFont="1" applyFill="1" applyAlignment="1">
      <alignment horizontal="center" vertical="center" wrapText="1"/>
    </xf>
    <xf numFmtId="0" fontId="6" fillId="38" borderId="21" xfId="0" applyFont="1" applyFill="1" applyBorder="1" applyAlignment="1">
      <alignment horizontal="center" vertical="center" wrapText="1"/>
    </xf>
    <xf numFmtId="0" fontId="6" fillId="38" borderId="28" xfId="0" applyFont="1" applyFill="1" applyBorder="1" applyAlignment="1">
      <alignment horizontal="center" vertical="center" wrapText="1"/>
    </xf>
    <xf numFmtId="0" fontId="6" fillId="38" borderId="29" xfId="0" applyFont="1" applyFill="1" applyBorder="1" applyAlignment="1">
      <alignment horizontal="center" vertical="center" wrapText="1"/>
    </xf>
    <xf numFmtId="0" fontId="6" fillId="38" borderId="30" xfId="0" applyFont="1" applyFill="1" applyBorder="1" applyAlignment="1">
      <alignment horizontal="center" vertical="center" wrapText="1"/>
    </xf>
    <xf numFmtId="0" fontId="56" fillId="0" borderId="7" xfId="0" applyFont="1" applyBorder="1" applyAlignment="1" applyProtection="1">
      <alignment horizontal="left" vertical="top" wrapText="1"/>
      <protection locked="0"/>
    </xf>
    <xf numFmtId="0" fontId="56" fillId="0" borderId="0" xfId="0" applyFont="1" applyAlignment="1" applyProtection="1">
      <alignment horizontal="left" vertical="top" wrapText="1"/>
      <protection locked="0"/>
    </xf>
    <xf numFmtId="0" fontId="56" fillId="0" borderId="8" xfId="0" applyFont="1" applyBorder="1" applyAlignment="1" applyProtection="1">
      <alignment horizontal="left" vertical="top" wrapText="1"/>
      <protection locked="0"/>
    </xf>
    <xf numFmtId="0" fontId="6" fillId="38" borderId="24" xfId="0" applyFont="1" applyFill="1" applyBorder="1" applyAlignment="1">
      <alignment horizontal="center" vertical="center" wrapText="1"/>
    </xf>
    <xf numFmtId="0" fontId="41" fillId="33" borderId="7" xfId="0" applyFont="1" applyFill="1" applyBorder="1" applyAlignment="1">
      <alignment horizontal="center" vertical="top"/>
    </xf>
    <xf numFmtId="0" fontId="41" fillId="33" borderId="0" xfId="0" applyFont="1" applyFill="1" applyAlignment="1">
      <alignment horizontal="center" vertical="top"/>
    </xf>
    <xf numFmtId="0" fontId="41" fillId="33" borderId="8" xfId="0" applyFont="1" applyFill="1" applyBorder="1" applyAlignment="1">
      <alignment horizontal="center" vertical="top"/>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41" fillId="33" borderId="8" xfId="0" applyFont="1" applyFill="1" applyBorder="1" applyAlignment="1">
      <alignment horizontal="left" vertical="top" wrapText="1"/>
    </xf>
    <xf numFmtId="0" fontId="41" fillId="33" borderId="9" xfId="0" applyFont="1" applyFill="1" applyBorder="1" applyAlignment="1">
      <alignment horizontal="left" vertical="top" wrapText="1"/>
    </xf>
    <xf numFmtId="0" fontId="41" fillId="33" borderId="16" xfId="0" applyFont="1" applyFill="1" applyBorder="1" applyAlignment="1">
      <alignment horizontal="left" vertical="top" wrapText="1"/>
    </xf>
    <xf numFmtId="0" fontId="41" fillId="33" borderId="10" xfId="0" applyFont="1" applyFill="1" applyBorder="1" applyAlignment="1">
      <alignment horizontal="left" vertical="top" wrapText="1"/>
    </xf>
    <xf numFmtId="0" fontId="4" fillId="35" borderId="7" xfId="0" applyFont="1" applyFill="1" applyBorder="1" applyAlignment="1" applyProtection="1">
      <alignment horizontal="left" vertical="top" wrapText="1"/>
      <protection locked="0"/>
    </xf>
    <xf numFmtId="0" fontId="4" fillId="35" borderId="0" xfId="0" applyFont="1" applyFill="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7" fillId="34" borderId="35" xfId="0" applyFont="1" applyFill="1" applyBorder="1" applyAlignment="1">
      <alignment horizontal="center" vertical="center"/>
    </xf>
    <xf numFmtId="0" fontId="6" fillId="34" borderId="7" xfId="0" applyFont="1" applyFill="1" applyBorder="1" applyAlignment="1">
      <alignment horizontal="center" vertical="top" wrapText="1"/>
    </xf>
    <xf numFmtId="0" fontId="39" fillId="35" borderId="44" xfId="183" applyNumberFormat="1" applyFont="1" applyFill="1" applyBorder="1" applyAlignment="1" applyProtection="1">
      <alignment horizontal="left" vertical="center" wrapText="1"/>
      <protection locked="0"/>
    </xf>
    <xf numFmtId="0" fontId="4" fillId="0" borderId="51"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49"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35" xfId="0" applyFont="1" applyBorder="1" applyAlignment="1">
      <alignment vertical="center" wrapText="1"/>
    </xf>
    <xf numFmtId="0" fontId="4" fillId="0" borderId="20" xfId="0" applyFont="1" applyBorder="1" applyAlignment="1">
      <alignment vertical="center" wrapText="1"/>
    </xf>
    <xf numFmtId="0" fontId="6" fillId="37" borderId="13" xfId="0" applyFont="1" applyFill="1" applyBorder="1" applyAlignment="1">
      <alignment horizontal="center" vertical="top" wrapText="1"/>
    </xf>
    <xf numFmtId="0" fontId="6" fillId="37" borderId="17" xfId="0" applyFont="1" applyFill="1" applyBorder="1" applyAlignment="1">
      <alignment horizontal="center" vertical="top" wrapText="1"/>
    </xf>
    <xf numFmtId="0" fontId="6" fillId="37" borderId="14" xfId="0" applyFont="1" applyFill="1" applyBorder="1" applyAlignment="1">
      <alignment horizontal="center" vertical="top" wrapText="1"/>
    </xf>
    <xf numFmtId="0" fontId="5" fillId="0" borderId="55" xfId="0" applyFont="1" applyBorder="1" applyAlignment="1">
      <alignment horizontal="left" vertical="top" wrapText="1"/>
    </xf>
    <xf numFmtId="0" fontId="5" fillId="0" borderId="56" xfId="0" applyFont="1" applyBorder="1" applyAlignment="1">
      <alignment horizontal="left" vertical="top" wrapText="1"/>
    </xf>
    <xf numFmtId="0" fontId="5" fillId="0" borderId="44" xfId="0" applyFont="1" applyBorder="1" applyAlignment="1">
      <alignment horizontal="left" vertical="top" wrapText="1"/>
    </xf>
    <xf numFmtId="0" fontId="4" fillId="0" borderId="7" xfId="0" applyFont="1" applyBorder="1" applyAlignment="1">
      <alignment horizontal="left" vertical="top" wrapText="1"/>
    </xf>
    <xf numFmtId="0" fontId="6" fillId="37" borderId="7" xfId="0" applyFont="1" applyFill="1" applyBorder="1" applyAlignment="1">
      <alignment horizontal="center" vertical="top" wrapText="1"/>
    </xf>
    <xf numFmtId="0" fontId="6" fillId="37" borderId="0" xfId="0" applyFont="1" applyFill="1" applyAlignment="1">
      <alignment horizontal="center" vertical="top" wrapText="1"/>
    </xf>
    <xf numFmtId="0" fontId="6" fillId="37" borderId="8" xfId="0" applyFont="1" applyFill="1" applyBorder="1" applyAlignment="1">
      <alignment horizontal="center" vertical="top" wrapText="1"/>
    </xf>
    <xf numFmtId="0" fontId="4" fillId="34" borderId="9" xfId="0" applyFont="1" applyFill="1" applyBorder="1" applyAlignment="1">
      <alignment horizontal="center" vertical="top" wrapText="1"/>
    </xf>
    <xf numFmtId="0" fontId="4" fillId="34" borderId="16" xfId="0" applyFont="1" applyFill="1" applyBorder="1" applyAlignment="1">
      <alignment horizontal="center" vertical="top" wrapText="1"/>
    </xf>
    <xf numFmtId="0" fontId="4" fillId="34" borderId="10" xfId="0" applyFont="1" applyFill="1" applyBorder="1" applyAlignment="1">
      <alignment horizontal="center" vertical="top" wrapText="1"/>
    </xf>
    <xf numFmtId="0" fontId="5" fillId="0" borderId="11" xfId="0" applyFont="1" applyBorder="1" applyAlignment="1">
      <alignment horizontal="left" vertical="top" wrapText="1"/>
    </xf>
    <xf numFmtId="0" fontId="5" fillId="0" borderId="15" xfId="0" applyFont="1" applyBorder="1" applyAlignment="1">
      <alignment horizontal="left" vertical="top" wrapText="1"/>
    </xf>
    <xf numFmtId="0" fontId="5" fillId="0" borderId="60" xfId="0" applyFont="1" applyBorder="1" applyAlignment="1">
      <alignment horizontal="left" vertical="top" wrapText="1"/>
    </xf>
    <xf numFmtId="0" fontId="47" fillId="39" borderId="13" xfId="0" applyFont="1" applyFill="1" applyBorder="1" applyAlignment="1">
      <alignment horizontal="center" vertical="top" wrapText="1"/>
    </xf>
    <xf numFmtId="0" fontId="47" fillId="39" borderId="17" xfId="0" applyFont="1" applyFill="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wrapText="1"/>
    </xf>
    <xf numFmtId="0" fontId="6" fillId="38" borderId="20" xfId="0" applyFont="1" applyFill="1" applyBorder="1" applyAlignment="1">
      <alignment horizontal="center" vertical="center" wrapText="1"/>
    </xf>
    <xf numFmtId="0" fontId="6" fillId="38" borderId="31" xfId="0" applyFont="1" applyFill="1" applyBorder="1" applyAlignment="1">
      <alignment horizontal="center" vertical="center" wrapText="1"/>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40" xfId="0" applyFont="1" applyBorder="1" applyAlignment="1">
      <alignment horizontal="left" vertical="top" wrapText="1"/>
    </xf>
    <xf numFmtId="0" fontId="39" fillId="35" borderId="22" xfId="183" applyNumberFormat="1" applyFont="1" applyFill="1" applyBorder="1" applyAlignment="1" applyProtection="1">
      <alignment horizontal="left" vertical="top" wrapText="1"/>
      <protection locked="0"/>
    </xf>
    <xf numFmtId="0" fontId="39" fillId="35" borderId="38" xfId="183" applyNumberFormat="1" applyFont="1" applyFill="1" applyBorder="1" applyAlignment="1" applyProtection="1">
      <alignment horizontal="left" vertical="top" wrapText="1"/>
      <protection locked="0"/>
    </xf>
    <xf numFmtId="0" fontId="39" fillId="35" borderId="23" xfId="183" applyNumberFormat="1" applyFont="1" applyFill="1" applyBorder="1" applyAlignment="1" applyProtection="1">
      <alignment horizontal="left" vertical="top" wrapText="1"/>
      <protection locked="0"/>
    </xf>
    <xf numFmtId="0" fontId="39" fillId="35" borderId="24" xfId="183" applyNumberFormat="1" applyFont="1" applyFill="1" applyBorder="1" applyAlignment="1" applyProtection="1">
      <alignment horizontal="left" vertical="top" wrapText="1"/>
      <protection locked="0"/>
    </xf>
    <xf numFmtId="0" fontId="39" fillId="35" borderId="25" xfId="183" applyNumberFormat="1" applyFont="1" applyFill="1" applyBorder="1" applyAlignment="1" applyProtection="1">
      <alignment horizontal="left" vertical="top" wrapText="1"/>
      <protection locked="0"/>
    </xf>
    <xf numFmtId="0" fontId="39" fillId="35" borderId="52" xfId="183" applyNumberFormat="1" applyFont="1" applyFill="1" applyBorder="1" applyAlignment="1" applyProtection="1">
      <alignment horizontal="left" vertical="top" wrapText="1"/>
      <protection locked="0"/>
    </xf>
    <xf numFmtId="0" fontId="39" fillId="35" borderId="27" xfId="183" applyNumberFormat="1" applyFont="1" applyFill="1" applyBorder="1" applyAlignment="1" applyProtection="1">
      <alignment horizontal="left" vertical="top" wrapText="1"/>
      <protection locked="0"/>
    </xf>
    <xf numFmtId="0" fontId="39" fillId="35" borderId="0" xfId="183" applyNumberFormat="1" applyFont="1" applyFill="1" applyBorder="1" applyAlignment="1" applyProtection="1">
      <alignment horizontal="left" vertical="top" wrapText="1"/>
      <protection locked="0"/>
    </xf>
    <xf numFmtId="0" fontId="39" fillId="35" borderId="8" xfId="183" applyNumberFormat="1" applyFont="1" applyFill="1" applyBorder="1" applyAlignment="1" applyProtection="1">
      <alignment horizontal="left" vertical="top" wrapText="1"/>
      <protection locked="0"/>
    </xf>
    <xf numFmtId="0" fontId="39" fillId="35" borderId="28" xfId="183" applyNumberFormat="1" applyFont="1" applyFill="1" applyBorder="1" applyAlignment="1" applyProtection="1">
      <alignment horizontal="left" vertical="top" wrapText="1"/>
      <protection locked="0"/>
    </xf>
    <xf numFmtId="0" fontId="39" fillId="35" borderId="29" xfId="183" applyNumberFormat="1" applyFont="1" applyFill="1" applyBorder="1" applyAlignment="1" applyProtection="1">
      <alignment horizontal="left" vertical="top" wrapText="1"/>
      <protection locked="0"/>
    </xf>
    <xf numFmtId="0" fontId="39" fillId="35" borderId="53" xfId="183" applyNumberFormat="1" applyFont="1" applyFill="1" applyBorder="1" applyAlignment="1" applyProtection="1">
      <alignment horizontal="left" vertical="top" wrapText="1"/>
      <protection locked="0"/>
    </xf>
    <xf numFmtId="0" fontId="5" fillId="0" borderId="62" xfId="0" applyFont="1" applyBorder="1" applyAlignment="1">
      <alignment horizontal="left" vertical="top" wrapText="1"/>
    </xf>
    <xf numFmtId="0" fontId="41" fillId="33" borderId="9" xfId="0" applyFont="1" applyFill="1" applyBorder="1" applyAlignment="1">
      <alignment horizontal="center" vertical="top"/>
    </xf>
    <xf numFmtId="0" fontId="41" fillId="33" borderId="16" xfId="0" applyFont="1" applyFill="1" applyBorder="1" applyAlignment="1">
      <alignment horizontal="center" vertical="top"/>
    </xf>
    <xf numFmtId="0" fontId="41" fillId="33" borderId="10" xfId="0" applyFont="1" applyFill="1" applyBorder="1" applyAlignment="1">
      <alignment horizontal="center" vertical="top"/>
    </xf>
    <xf numFmtId="0" fontId="39" fillId="35" borderId="63" xfId="183" applyNumberFormat="1" applyFont="1" applyFill="1" applyBorder="1" applyAlignment="1" applyProtection="1">
      <alignment horizontal="left" vertical="top" wrapText="1"/>
      <protection locked="0"/>
    </xf>
    <xf numFmtId="0" fontId="39" fillId="35" borderId="64" xfId="183" applyNumberFormat="1" applyFont="1" applyFill="1" applyBorder="1" applyAlignment="1" applyProtection="1">
      <alignment horizontal="left" vertical="top" wrapText="1"/>
      <protection locked="0"/>
    </xf>
    <xf numFmtId="0" fontId="39" fillId="35" borderId="16" xfId="183" applyNumberFormat="1" applyFont="1" applyFill="1" applyBorder="1" applyAlignment="1" applyProtection="1">
      <alignment horizontal="left" vertical="top" wrapText="1"/>
      <protection locked="0"/>
    </xf>
    <xf numFmtId="0" fontId="39" fillId="35" borderId="10" xfId="183" applyNumberFormat="1" applyFont="1" applyFill="1" applyBorder="1" applyAlignment="1" applyProtection="1">
      <alignment horizontal="left" vertical="top" wrapText="1"/>
      <protection locked="0"/>
    </xf>
    <xf numFmtId="0" fontId="7" fillId="38" borderId="50" xfId="0" applyFont="1" applyFill="1" applyBorder="1" applyAlignment="1">
      <alignment horizontal="center" vertical="center" wrapText="1"/>
    </xf>
    <xf numFmtId="0" fontId="7" fillId="38" borderId="56" xfId="0" applyFont="1" applyFill="1" applyBorder="1" applyAlignment="1">
      <alignment horizontal="center" vertical="center" wrapText="1"/>
    </xf>
    <xf numFmtId="0" fontId="7" fillId="38" borderId="61" xfId="0" applyFont="1" applyFill="1" applyBorder="1" applyAlignment="1">
      <alignment horizontal="center" vertical="center" wrapText="1"/>
    </xf>
    <xf numFmtId="0" fontId="7" fillId="38" borderId="20" xfId="0" applyFont="1" applyFill="1" applyBorder="1" applyAlignment="1">
      <alignment horizontal="center" vertical="center" wrapText="1"/>
    </xf>
    <xf numFmtId="0" fontId="39" fillId="35" borderId="31" xfId="183" applyNumberFormat="1" applyFont="1" applyFill="1" applyBorder="1" applyAlignment="1" applyProtection="1">
      <alignment horizontal="left" vertical="top" wrapText="1"/>
      <protection locked="0"/>
    </xf>
    <xf numFmtId="0" fontId="39" fillId="35" borderId="34" xfId="183" applyNumberFormat="1" applyFont="1" applyFill="1" applyBorder="1" applyAlignment="1" applyProtection="1">
      <alignment horizontal="left" vertical="top" wrapText="1"/>
      <protection locked="0"/>
    </xf>
    <xf numFmtId="0" fontId="5" fillId="0" borderId="7" xfId="0" applyFont="1" applyBorder="1" applyAlignment="1">
      <alignment horizontal="right" vertical="top" wrapText="1" indent="1"/>
    </xf>
    <xf numFmtId="0" fontId="4" fillId="0" borderId="0" xfId="0" applyFont="1" applyAlignment="1">
      <alignment horizontal="right" vertical="top" wrapText="1" indent="1"/>
    </xf>
    <xf numFmtId="0" fontId="5" fillId="0" borderId="0" xfId="0" applyFont="1" applyAlignment="1">
      <alignment horizontal="right" vertical="top" wrapText="1" indent="1"/>
    </xf>
    <xf numFmtId="0" fontId="5" fillId="0" borderId="35" xfId="0" applyFont="1" applyBorder="1" applyAlignment="1">
      <alignment horizontal="left" vertical="top" wrapText="1"/>
    </xf>
    <xf numFmtId="0" fontId="5" fillId="0" borderId="20" xfId="0" applyFont="1" applyBorder="1" applyAlignment="1">
      <alignment horizontal="left" vertical="top" wrapText="1"/>
    </xf>
    <xf numFmtId="0" fontId="7" fillId="38" borderId="22" xfId="0" applyFont="1" applyFill="1" applyBorder="1" applyAlignment="1">
      <alignment horizontal="center" vertical="center" wrapText="1"/>
    </xf>
    <xf numFmtId="0" fontId="7" fillId="38" borderId="23" xfId="0" applyFont="1" applyFill="1" applyBorder="1" applyAlignment="1">
      <alignment horizontal="center" vertical="center" wrapText="1"/>
    </xf>
    <xf numFmtId="0" fontId="41" fillId="33" borderId="7" xfId="0" applyFont="1" applyFill="1" applyBorder="1" applyAlignment="1">
      <alignment horizontal="left" wrapText="1"/>
    </xf>
    <xf numFmtId="0" fontId="41" fillId="33" borderId="0" xfId="0" applyFont="1" applyFill="1" applyAlignment="1">
      <alignment horizontal="left" wrapText="1"/>
    </xf>
    <xf numFmtId="0" fontId="41" fillId="33" borderId="8" xfId="0" applyFont="1" applyFill="1" applyBorder="1" applyAlignment="1">
      <alignment horizontal="left" wrapText="1"/>
    </xf>
    <xf numFmtId="0" fontId="6" fillId="38" borderId="35" xfId="0" applyFont="1" applyFill="1" applyBorder="1" applyAlignment="1">
      <alignment horizontal="left" vertical="top"/>
    </xf>
    <xf numFmtId="0" fontId="6" fillId="38" borderId="20" xfId="0" applyFont="1" applyFill="1" applyBorder="1" applyAlignment="1">
      <alignment horizontal="left" vertical="top"/>
    </xf>
    <xf numFmtId="0" fontId="5" fillId="38" borderId="35" xfId="0" applyFont="1" applyFill="1" applyBorder="1" applyAlignment="1">
      <alignment horizontal="center" vertical="center" wrapText="1"/>
    </xf>
    <xf numFmtId="0" fontId="5" fillId="38" borderId="20" xfId="0" applyFont="1" applyFill="1" applyBorder="1" applyAlignment="1">
      <alignment horizontal="center" vertical="center" wrapText="1"/>
    </xf>
    <xf numFmtId="0" fontId="5" fillId="38" borderId="31" xfId="0" applyFont="1" applyFill="1" applyBorder="1" applyAlignment="1">
      <alignment horizontal="center" vertical="center" wrapText="1"/>
    </xf>
    <xf numFmtId="0" fontId="5" fillId="0" borderId="35" xfId="0" applyFont="1" applyBorder="1" applyAlignment="1">
      <alignment horizontal="left" vertical="center"/>
    </xf>
    <xf numFmtId="0" fontId="5" fillId="0" borderId="20" xfId="0" applyFont="1" applyBorder="1" applyAlignment="1">
      <alignment horizontal="left" vertical="center"/>
    </xf>
    <xf numFmtId="0" fontId="5" fillId="0" borderId="20" xfId="0" applyFont="1" applyBorder="1" applyAlignment="1">
      <alignment horizontal="right" vertical="top" indent="1"/>
    </xf>
    <xf numFmtId="0" fontId="45" fillId="38" borderId="20" xfId="0" applyFont="1" applyFill="1" applyBorder="1" applyAlignment="1">
      <alignment horizontal="center" vertical="top" wrapText="1"/>
    </xf>
    <xf numFmtId="0" fontId="5" fillId="0" borderId="46" xfId="0" applyFont="1" applyBorder="1" applyAlignment="1">
      <alignment horizontal="right" vertical="top" indent="1"/>
    </xf>
    <xf numFmtId="0" fontId="5" fillId="0" borderId="48" xfId="0" applyFont="1" applyBorder="1" applyAlignment="1">
      <alignment horizontal="right" vertical="top" indent="1"/>
    </xf>
    <xf numFmtId="0" fontId="46" fillId="35" borderId="20" xfId="183" applyNumberFormat="1" applyFont="1" applyFill="1" applyBorder="1" applyAlignment="1" applyProtection="1">
      <alignment horizontal="center" vertical="center" wrapText="1"/>
      <protection locked="0"/>
    </xf>
    <xf numFmtId="0" fontId="5" fillId="0" borderId="7" xfId="0" applyFont="1" applyBorder="1" applyAlignment="1">
      <alignment horizontal="right" vertical="top" indent="1"/>
    </xf>
    <xf numFmtId="0" fontId="5" fillId="0" borderId="0" xfId="0" applyFont="1" applyAlignment="1">
      <alignment horizontal="right" vertical="top" indent="1"/>
    </xf>
    <xf numFmtId="0" fontId="5" fillId="0" borderId="49" xfId="0" applyFont="1" applyBorder="1" applyAlignment="1">
      <alignment horizontal="center" vertical="top" wrapText="1"/>
    </xf>
    <xf numFmtId="0" fontId="5" fillId="0" borderId="29" xfId="0" applyFont="1" applyBorder="1" applyAlignment="1">
      <alignment horizontal="center" vertical="top" wrapText="1"/>
    </xf>
    <xf numFmtId="0" fontId="5" fillId="0" borderId="30" xfId="0" applyFont="1" applyBorder="1" applyAlignment="1">
      <alignment horizontal="center" vertical="top" wrapText="1"/>
    </xf>
    <xf numFmtId="0" fontId="6" fillId="0" borderId="23" xfId="0" applyFont="1" applyBorder="1" applyAlignment="1">
      <alignment horizontal="right" vertical="center" wrapText="1" indent="1"/>
    </xf>
    <xf numFmtId="0" fontId="6" fillId="0" borderId="20" xfId="0" applyFont="1" applyBorder="1" applyAlignment="1">
      <alignment horizontal="right" vertical="center" wrapText="1" indent="1"/>
    </xf>
    <xf numFmtId="0" fontId="4" fillId="34" borderId="55" xfId="0" applyFont="1" applyFill="1" applyBorder="1" applyAlignment="1">
      <alignment horizontal="right" vertical="top" wrapText="1" indent="1"/>
    </xf>
    <xf numFmtId="0" fontId="4" fillId="34" borderId="56" xfId="0" applyFont="1" applyFill="1" applyBorder="1" applyAlignment="1">
      <alignment horizontal="right" vertical="top" wrapText="1" indent="1"/>
    </xf>
    <xf numFmtId="0" fontId="4" fillId="34" borderId="44" xfId="0" applyFont="1" applyFill="1" applyBorder="1" applyAlignment="1">
      <alignment horizontal="right" vertical="top" wrapText="1" indent="1"/>
    </xf>
    <xf numFmtId="0" fontId="5" fillId="0" borderId="35" xfId="0" applyFont="1" applyBorder="1" applyAlignment="1">
      <alignment horizontal="right" vertical="top" wrapText="1" indent="1"/>
    </xf>
    <xf numFmtId="0" fontId="5" fillId="0" borderId="20" xfId="0" applyFont="1" applyBorder="1" applyAlignment="1">
      <alignment horizontal="right" vertical="top" wrapText="1" indent="1"/>
    </xf>
    <xf numFmtId="0" fontId="6" fillId="38" borderId="55" xfId="0" applyFont="1" applyFill="1" applyBorder="1" applyAlignment="1">
      <alignment horizontal="center" vertical="center" wrapText="1"/>
    </xf>
    <xf numFmtId="0" fontId="6" fillId="38" borderId="56" xfId="0" applyFont="1" applyFill="1" applyBorder="1" applyAlignment="1">
      <alignment horizontal="center" vertical="center" wrapText="1"/>
    </xf>
    <xf numFmtId="0" fontId="6" fillId="38" borderId="44" xfId="0" applyFont="1" applyFill="1" applyBorder="1" applyAlignment="1">
      <alignment horizontal="center" vertical="center" wrapText="1"/>
    </xf>
    <xf numFmtId="0" fontId="5" fillId="0" borderId="55" xfId="0" applyFont="1" applyBorder="1" applyAlignment="1">
      <alignment horizontal="right" vertical="top" wrapText="1" indent="1"/>
    </xf>
    <xf numFmtId="0" fontId="5" fillId="0" borderId="56" xfId="0" applyFont="1" applyBorder="1" applyAlignment="1">
      <alignment horizontal="right" vertical="top" wrapText="1" indent="1"/>
    </xf>
    <xf numFmtId="0" fontId="5" fillId="0" borderId="44" xfId="0" applyFont="1" applyBorder="1" applyAlignment="1">
      <alignment horizontal="right" vertical="top" wrapText="1" indent="1"/>
    </xf>
    <xf numFmtId="0" fontId="5" fillId="0" borderId="55" xfId="0" applyFont="1" applyBorder="1" applyAlignment="1">
      <alignment horizontal="right" vertical="center" wrapText="1" indent="1"/>
    </xf>
    <xf numFmtId="0" fontId="5" fillId="0" borderId="56" xfId="0" applyFont="1" applyBorder="1" applyAlignment="1">
      <alignment horizontal="right" vertical="center" wrapText="1" indent="1"/>
    </xf>
    <xf numFmtId="0" fontId="5" fillId="0" borderId="44" xfId="0" applyFont="1" applyBorder="1" applyAlignment="1">
      <alignment horizontal="right" vertical="center" wrapText="1" indent="1"/>
    </xf>
    <xf numFmtId="0" fontId="4" fillId="34" borderId="55" xfId="0" applyFont="1" applyFill="1" applyBorder="1" applyAlignment="1">
      <alignment horizontal="right" vertical="center" wrapText="1" indent="1"/>
    </xf>
    <xf numFmtId="0" fontId="4" fillId="34" borderId="56" xfId="0" applyFont="1" applyFill="1" applyBorder="1" applyAlignment="1">
      <alignment horizontal="right" vertical="center" wrapText="1" indent="1"/>
    </xf>
    <xf numFmtId="0" fontId="4" fillId="34" borderId="44" xfId="0" applyFont="1" applyFill="1" applyBorder="1" applyAlignment="1">
      <alignment horizontal="right" vertical="center" wrapText="1" indent="1"/>
    </xf>
    <xf numFmtId="0" fontId="6" fillId="38" borderId="35" xfId="0" applyFont="1" applyFill="1" applyBorder="1" applyAlignment="1">
      <alignment horizontal="left" vertical="top" wrapText="1"/>
    </xf>
    <xf numFmtId="0" fontId="6" fillId="38" borderId="20" xfId="0" applyFont="1" applyFill="1" applyBorder="1" applyAlignment="1">
      <alignment horizontal="left" vertical="top" wrapText="1"/>
    </xf>
    <xf numFmtId="0" fontId="6" fillId="38" borderId="51" xfId="0" applyFont="1" applyFill="1" applyBorder="1" applyAlignment="1">
      <alignment horizontal="center" vertical="center" wrapText="1"/>
    </xf>
    <xf numFmtId="0" fontId="6" fillId="38" borderId="52" xfId="0" applyFont="1" applyFill="1" applyBorder="1" applyAlignment="1">
      <alignment horizontal="center" vertical="center" wrapText="1"/>
    </xf>
    <xf numFmtId="0" fontId="6" fillId="38" borderId="49" xfId="0" applyFont="1" applyFill="1" applyBorder="1" applyAlignment="1">
      <alignment horizontal="center" vertical="center" wrapText="1"/>
    </xf>
    <xf numFmtId="0" fontId="6" fillId="38" borderId="53" xfId="0" applyFont="1" applyFill="1" applyBorder="1" applyAlignment="1">
      <alignment horizontal="center" vertical="center" wrapText="1"/>
    </xf>
    <xf numFmtId="0" fontId="5" fillId="0" borderId="35" xfId="0" applyFont="1" applyBorder="1" applyAlignment="1">
      <alignment vertical="center" wrapText="1"/>
    </xf>
    <xf numFmtId="0" fontId="5" fillId="0" borderId="20" xfId="0" applyFont="1" applyBorder="1" applyAlignment="1">
      <alignment vertical="center" wrapText="1"/>
    </xf>
    <xf numFmtId="0" fontId="5" fillId="0" borderId="50" xfId="0" applyFont="1" applyBorder="1" applyAlignment="1">
      <alignment horizontal="right" vertical="top" indent="1"/>
    </xf>
    <xf numFmtId="0" fontId="5" fillId="0" borderId="44" xfId="0" applyFont="1" applyBorder="1" applyAlignment="1">
      <alignment horizontal="right" vertical="top" indent="1"/>
    </xf>
    <xf numFmtId="0" fontId="5" fillId="0" borderId="55" xfId="0" applyFont="1" applyBorder="1" applyAlignment="1">
      <alignment horizontal="right" vertical="center" wrapText="1"/>
    </xf>
    <xf numFmtId="0" fontId="5" fillId="0" borderId="56" xfId="0" applyFont="1" applyBorder="1" applyAlignment="1">
      <alignment horizontal="right" vertical="center" wrapText="1"/>
    </xf>
    <xf numFmtId="0" fontId="5" fillId="0" borderId="44" xfId="0" applyFont="1" applyBorder="1" applyAlignment="1">
      <alignment horizontal="right" vertical="center" wrapText="1"/>
    </xf>
    <xf numFmtId="0" fontId="4" fillId="34" borderId="55" xfId="0" applyFont="1" applyFill="1" applyBorder="1" applyAlignment="1">
      <alignment horizontal="right" vertical="center" wrapText="1"/>
    </xf>
    <xf numFmtId="0" fontId="4" fillId="34" borderId="56" xfId="0" applyFont="1" applyFill="1" applyBorder="1" applyAlignment="1">
      <alignment horizontal="right" vertical="center" wrapText="1"/>
    </xf>
    <xf numFmtId="0" fontId="4" fillId="34" borderId="44" xfId="0" applyFont="1" applyFill="1" applyBorder="1" applyAlignment="1">
      <alignment horizontal="right"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6" fillId="38" borderId="7" xfId="0" applyFont="1" applyFill="1" applyBorder="1" applyAlignment="1">
      <alignment horizontal="center" vertical="center" wrapText="1"/>
    </xf>
    <xf numFmtId="0" fontId="5" fillId="0" borderId="46" xfId="0" applyFont="1" applyBorder="1" applyAlignment="1">
      <alignment horizontal="right" vertical="center" wrapText="1" indent="1"/>
    </xf>
    <xf numFmtId="0" fontId="5" fillId="0" borderId="48" xfId="0" applyFont="1" applyBorder="1" applyAlignment="1">
      <alignment horizontal="right" vertical="center" wrapText="1" indent="1"/>
    </xf>
    <xf numFmtId="0" fontId="5" fillId="0" borderId="20" xfId="0" applyFont="1" applyBorder="1" applyAlignment="1">
      <alignment horizontal="right" vertical="center" wrapText="1" indent="1"/>
    </xf>
    <xf numFmtId="0" fontId="6" fillId="38" borderId="35" xfId="0" applyFont="1" applyFill="1" applyBorder="1" applyAlignment="1">
      <alignment horizontal="left" vertical="center" wrapText="1"/>
    </xf>
    <xf numFmtId="0" fontId="6" fillId="38" borderId="20" xfId="0" applyFont="1" applyFill="1" applyBorder="1" applyAlignment="1">
      <alignment horizontal="left" vertical="center" wrapText="1"/>
    </xf>
    <xf numFmtId="0" fontId="45" fillId="38" borderId="31" xfId="0" applyFont="1" applyFill="1" applyBorder="1" applyAlignment="1">
      <alignment horizontal="center" vertical="top" wrapText="1"/>
    </xf>
    <xf numFmtId="0" fontId="45" fillId="38" borderId="34" xfId="0" applyFont="1" applyFill="1" applyBorder="1" applyAlignment="1">
      <alignment horizontal="center" vertical="top" wrapText="1"/>
    </xf>
    <xf numFmtId="0" fontId="45" fillId="38" borderId="35" xfId="0" applyFont="1" applyFill="1" applyBorder="1" applyAlignment="1">
      <alignment horizontal="center" vertical="top" wrapText="1"/>
    </xf>
    <xf numFmtId="0" fontId="45" fillId="38" borderId="32" xfId="0" applyFont="1" applyFill="1" applyBorder="1" applyAlignment="1">
      <alignment horizontal="center" vertical="center" wrapText="1"/>
    </xf>
    <xf numFmtId="0" fontId="45" fillId="38" borderId="54" xfId="0" applyFont="1" applyFill="1" applyBorder="1" applyAlignment="1">
      <alignment horizontal="center" vertical="center" wrapText="1"/>
    </xf>
    <xf numFmtId="0" fontId="45" fillId="38" borderId="36" xfId="0" applyFont="1" applyFill="1" applyBorder="1" applyAlignment="1">
      <alignment horizontal="center" vertical="center" wrapText="1"/>
    </xf>
    <xf numFmtId="0" fontId="7" fillId="35" borderId="31" xfId="0" applyFont="1" applyFill="1" applyBorder="1" applyAlignment="1" applyProtection="1">
      <alignment horizontal="center" vertical="center" wrapText="1"/>
      <protection locked="0"/>
    </xf>
    <xf numFmtId="0" fontId="7" fillId="35" borderId="34" xfId="0" applyFont="1" applyFill="1" applyBorder="1" applyAlignment="1" applyProtection="1">
      <alignment horizontal="center" vertical="center" wrapText="1"/>
      <protection locked="0"/>
    </xf>
    <xf numFmtId="0" fontId="7" fillId="35" borderId="35" xfId="0" applyFont="1" applyFill="1" applyBorder="1" applyAlignment="1" applyProtection="1">
      <alignment horizontal="center" vertical="center" wrapText="1"/>
      <protection locked="0"/>
    </xf>
    <xf numFmtId="0" fontId="4" fillId="35" borderId="9" xfId="0" applyFont="1" applyFill="1" applyBorder="1" applyAlignment="1" applyProtection="1">
      <alignment horizontal="left" vertical="top" wrapText="1"/>
      <protection locked="0"/>
    </xf>
    <xf numFmtId="0" fontId="4" fillId="35" borderId="16" xfId="0" applyFont="1" applyFill="1" applyBorder="1" applyAlignment="1" applyProtection="1">
      <alignment horizontal="left" vertical="top" wrapText="1"/>
      <protection locked="0"/>
    </xf>
    <xf numFmtId="0" fontId="4" fillId="35" borderId="10" xfId="0" applyFont="1" applyFill="1" applyBorder="1" applyAlignment="1" applyProtection="1">
      <alignment horizontal="left" vertical="top" wrapText="1"/>
      <protection locked="0"/>
    </xf>
    <xf numFmtId="0" fontId="5" fillId="0" borderId="23" xfId="0" applyFont="1" applyBorder="1" applyAlignment="1">
      <alignment horizontal="right" vertical="center" wrapText="1" indent="1"/>
    </xf>
    <xf numFmtId="167" fontId="39" fillId="36" borderId="20" xfId="25686" applyNumberFormat="1" applyFont="1" applyFill="1" applyBorder="1" applyAlignment="1" applyProtection="1">
      <alignment horizontal="center" vertical="center"/>
    </xf>
    <xf numFmtId="0" fontId="5" fillId="0" borderId="22"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51" xfId="0" applyFont="1" applyBorder="1" applyAlignment="1">
      <alignment horizontal="left" vertical="center" wrapText="1" indent="1"/>
    </xf>
    <xf numFmtId="0" fontId="5" fillId="0" borderId="25" xfId="0" applyFont="1" applyBorder="1" applyAlignment="1">
      <alignment horizontal="left" vertical="center" wrapText="1" indent="1"/>
    </xf>
    <xf numFmtId="0" fontId="5" fillId="0" borderId="2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vertical="center" wrapText="1" indent="1"/>
    </xf>
    <xf numFmtId="0" fontId="5" fillId="0" borderId="21" xfId="0" applyFont="1" applyBorder="1" applyAlignment="1">
      <alignment horizontal="left" vertical="center" wrapText="1" indent="1"/>
    </xf>
    <xf numFmtId="0" fontId="5" fillId="0" borderId="49" xfId="0" applyFont="1" applyBorder="1" applyAlignment="1">
      <alignment horizontal="left" vertical="center" wrapText="1" indent="1"/>
    </xf>
    <xf numFmtId="0" fontId="5" fillId="0" borderId="29" xfId="0" applyFont="1" applyBorder="1" applyAlignment="1">
      <alignment horizontal="left" vertical="center" wrapText="1" indent="1"/>
    </xf>
    <xf numFmtId="0" fontId="5" fillId="0" borderId="30" xfId="0" applyFont="1" applyBorder="1" applyAlignment="1">
      <alignment horizontal="left" vertical="center" wrapText="1" indent="1"/>
    </xf>
    <xf numFmtId="0" fontId="5" fillId="0" borderId="66" xfId="0" applyFont="1" applyBorder="1" applyAlignment="1">
      <alignment horizontal="left" vertical="center" wrapText="1" indent="1"/>
    </xf>
    <xf numFmtId="0" fontId="5" fillId="0" borderId="67" xfId="0" applyFont="1" applyBorder="1" applyAlignment="1">
      <alignment horizontal="left" vertical="center" wrapText="1" indent="1"/>
    </xf>
    <xf numFmtId="0" fontId="5" fillId="0" borderId="68" xfId="0" applyFont="1" applyBorder="1" applyAlignment="1">
      <alignment horizontal="left" vertical="center" wrapText="1" indent="1"/>
    </xf>
    <xf numFmtId="0" fontId="40" fillId="38" borderId="11" xfId="183" applyNumberFormat="1" applyFont="1" applyFill="1" applyBorder="1" applyAlignment="1" applyProtection="1">
      <alignment horizontal="center" vertical="top" wrapText="1"/>
    </xf>
    <xf numFmtId="0" fontId="40" fillId="38" borderId="15" xfId="183" applyNumberFormat="1" applyFont="1" applyFill="1" applyBorder="1" applyAlignment="1" applyProtection="1">
      <alignment horizontal="center" vertical="top" wrapText="1"/>
    </xf>
    <xf numFmtId="0" fontId="40" fillId="38" borderId="12" xfId="183" applyNumberFormat="1" applyFont="1" applyFill="1" applyBorder="1" applyAlignment="1" applyProtection="1">
      <alignment horizontal="center" vertical="top" wrapText="1"/>
    </xf>
    <xf numFmtId="0" fontId="39" fillId="35" borderId="11" xfId="183" applyNumberFormat="1" applyFont="1" applyFill="1" applyBorder="1" applyAlignment="1" applyProtection="1">
      <alignment horizontal="center" vertical="top" wrapText="1"/>
      <protection locked="0"/>
    </xf>
    <xf numFmtId="0" fontId="39" fillId="35" borderId="15" xfId="183" applyNumberFormat="1" applyFont="1" applyFill="1" applyBorder="1" applyAlignment="1" applyProtection="1">
      <alignment horizontal="center" vertical="top" wrapText="1"/>
      <protection locked="0"/>
    </xf>
    <xf numFmtId="0" fontId="39" fillId="35" borderId="12" xfId="183" applyNumberFormat="1" applyFont="1" applyFill="1" applyBorder="1" applyAlignment="1" applyProtection="1">
      <alignment horizontal="center" vertical="top" wrapText="1"/>
      <protection locked="0"/>
    </xf>
    <xf numFmtId="0" fontId="7" fillId="38" borderId="11" xfId="0" applyFont="1" applyFill="1" applyBorder="1" applyAlignment="1">
      <alignment horizontal="center" vertical="center" wrapText="1"/>
    </xf>
    <xf numFmtId="0" fontId="7" fillId="38" borderId="12" xfId="0" applyFont="1" applyFill="1" applyBorder="1" applyAlignment="1">
      <alignment horizontal="center" vertical="center" wrapText="1"/>
    </xf>
    <xf numFmtId="4" fontId="39" fillId="35" borderId="11" xfId="183" applyNumberFormat="1" applyFont="1" applyFill="1" applyBorder="1" applyAlignment="1" applyProtection="1">
      <alignment horizontal="center" vertical="top" wrapText="1"/>
      <protection locked="0"/>
    </xf>
    <xf numFmtId="4" fontId="39" fillId="35" borderId="12" xfId="183" applyNumberFormat="1" applyFont="1" applyFill="1" applyBorder="1" applyAlignment="1" applyProtection="1">
      <alignment horizontal="center" vertical="top" wrapText="1"/>
      <protection locked="0"/>
    </xf>
    <xf numFmtId="168" fontId="39" fillId="35" borderId="11" xfId="183" applyNumberFormat="1" applyFont="1" applyFill="1" applyBorder="1" applyAlignment="1" applyProtection="1">
      <alignment horizontal="center" vertical="top" wrapText="1"/>
      <protection locked="0"/>
    </xf>
    <xf numFmtId="168" fontId="39" fillId="35" borderId="12" xfId="183" applyNumberFormat="1" applyFont="1" applyFill="1" applyBorder="1" applyAlignment="1" applyProtection="1">
      <alignment horizontal="center" vertical="top" wrapText="1"/>
      <protection locked="0"/>
    </xf>
    <xf numFmtId="3" fontId="39" fillId="35" borderId="11" xfId="183" applyNumberFormat="1" applyFont="1" applyFill="1" applyBorder="1" applyAlignment="1" applyProtection="1">
      <alignment horizontal="center" vertical="top" wrapText="1"/>
      <protection locked="0"/>
    </xf>
    <xf numFmtId="3" fontId="39" fillId="35" borderId="12" xfId="183" applyNumberFormat="1" applyFont="1" applyFill="1" applyBorder="1" applyAlignment="1" applyProtection="1">
      <alignment horizontal="center" vertical="top" wrapText="1"/>
      <protection locked="0"/>
    </xf>
    <xf numFmtId="0" fontId="39" fillId="36" borderId="20" xfId="183" applyNumberFormat="1" applyFont="1" applyFill="1" applyBorder="1" applyAlignment="1" applyProtection="1">
      <alignment horizontal="left" vertical="top" wrapText="1"/>
    </xf>
    <xf numFmtId="0" fontId="63" fillId="0" borderId="0" xfId="0" applyFont="1" applyAlignment="1">
      <alignment horizontal="center"/>
    </xf>
    <xf numFmtId="0" fontId="61" fillId="0" borderId="69" xfId="0" applyFont="1" applyBorder="1" applyAlignment="1">
      <alignment horizontal="center"/>
    </xf>
    <xf numFmtId="0" fontId="61" fillId="0" borderId="82" xfId="0" applyFont="1" applyBorder="1" applyAlignment="1">
      <alignment horizontal="center"/>
    </xf>
    <xf numFmtId="0" fontId="61" fillId="0" borderId="76" xfId="0" applyFont="1" applyBorder="1" applyAlignment="1">
      <alignment horizontal="center"/>
    </xf>
    <xf numFmtId="0" fontId="61" fillId="0" borderId="0" xfId="0" applyFont="1" applyAlignment="1">
      <alignment horizontal="center"/>
    </xf>
    <xf numFmtId="0" fontId="61" fillId="0" borderId="70" xfId="0" applyFont="1" applyBorder="1" applyAlignment="1">
      <alignment horizontal="center"/>
    </xf>
    <xf numFmtId="0" fontId="61" fillId="0" borderId="79" xfId="0" applyFont="1" applyBorder="1" applyAlignment="1">
      <alignment horizontal="center"/>
    </xf>
    <xf numFmtId="0" fontId="61" fillId="0" borderId="80" xfId="0" applyFont="1" applyBorder="1" applyAlignment="1">
      <alignment horizontal="center"/>
    </xf>
    <xf numFmtId="0" fontId="60" fillId="42" borderId="79" xfId="0" applyFont="1" applyFill="1" applyBorder="1" applyAlignment="1">
      <alignment horizontal="center"/>
    </xf>
    <xf numFmtId="0" fontId="60" fillId="42" borderId="80" xfId="0" applyFont="1" applyFill="1" applyBorder="1" applyAlignment="1">
      <alignment horizontal="center"/>
    </xf>
    <xf numFmtId="0" fontId="60" fillId="0" borderId="69" xfId="0" applyFont="1" applyBorder="1" applyAlignment="1">
      <alignment horizontal="center"/>
    </xf>
    <xf numFmtId="0" fontId="60" fillId="0" borderId="82" xfId="0" applyFont="1" applyBorder="1" applyAlignment="1">
      <alignment horizontal="center"/>
    </xf>
    <xf numFmtId="0" fontId="60" fillId="0" borderId="70" xfId="0" applyFont="1" applyBorder="1" applyAlignment="1">
      <alignment horizontal="center"/>
    </xf>
    <xf numFmtId="0" fontId="67" fillId="0" borderId="69" xfId="0" applyFont="1" applyBorder="1" applyAlignment="1">
      <alignment horizontal="center"/>
    </xf>
    <xf numFmtId="0" fontId="67" fillId="0" borderId="82" xfId="0" applyFont="1" applyBorder="1" applyAlignment="1">
      <alignment horizontal="center"/>
    </xf>
    <xf numFmtId="0" fontId="67" fillId="0" borderId="0" xfId="0" applyFont="1" applyAlignment="1">
      <alignment horizontal="center"/>
    </xf>
    <xf numFmtId="0" fontId="59" fillId="43" borderId="80" xfId="0" applyFont="1" applyFill="1" applyBorder="1" applyAlignment="1">
      <alignment horizontal="center"/>
    </xf>
    <xf numFmtId="0" fontId="59" fillId="43" borderId="81" xfId="0" applyFont="1" applyFill="1" applyBorder="1" applyAlignment="1">
      <alignment horizontal="center"/>
    </xf>
    <xf numFmtId="0" fontId="59" fillId="43" borderId="82" xfId="0" applyFont="1" applyFill="1" applyBorder="1" applyAlignment="1">
      <alignment horizontal="center"/>
    </xf>
    <xf numFmtId="0" fontId="59" fillId="43" borderId="70" xfId="0" applyFont="1" applyFill="1" applyBorder="1" applyAlignment="1">
      <alignment horizontal="center"/>
    </xf>
  </cellXfs>
  <cellStyles count="25689">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12" xfId="25688" xr:uid="{EEDE951C-D479-46AD-B01A-5FB57D97AB6D}"/>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xfId="25687" builtinId="5"/>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39">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ill>
        <patternFill>
          <bgColor rgb="FF92D050"/>
        </patternFill>
      </fill>
    </dxf>
    <dxf>
      <fill>
        <patternFill>
          <bgColor rgb="FFFFFF00"/>
        </patternFill>
      </fill>
    </dxf>
    <dxf>
      <font>
        <color rgb="FF00B050"/>
      </font>
      <fill>
        <patternFill>
          <fgColor auto="1"/>
          <bgColor theme="6" tint="0.79998168889431442"/>
        </patternFill>
      </fill>
    </dxf>
    <dxf>
      <font>
        <color rgb="FFFF0000"/>
      </font>
      <fill>
        <patternFill>
          <bgColor rgb="FFFF9B9B"/>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D4941A1-2004-4B5E-A487-085DBD093C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6B571EA-D2BA-40BC-905E-C45F415029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1D0FDB7-68A6-4454-831E-116C0A442A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5" y="1085850"/>
          <a:ext cx="0" cy="180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6605CBF-178F-4222-9C48-CD7F2185B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FBEEE34-E6B1-4ECE-910C-7F0554111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25B6E28-0038-4AEF-A2D9-64D22D92D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9D2135D-5E1B-4DD7-86B7-BE5EC21815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C86C682-5EFB-43F2-91D4-D55EBAFD1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5F1CB829-D58D-4886-B581-15071DA6A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F0A85673-F6CA-4FD0-BF8C-334C7CBDA7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8AAA91D-A1B8-46C2-A8E1-D9E9CD44AE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9DD83BC-1C79-4DCC-8022-C9BF90A220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B802511-038F-49F4-8583-FE6CF31540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AE4AC606-12CF-451E-A035-33BC904B2E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B18B91B-00F7-4779-A575-1DA343E6D8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FD0F462-A08B-4088-9EFA-A926211A38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2EB5A19-FE59-4F4C-BE9F-3F4C05A778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EA883D5-9A6B-4CA7-BCE6-586F844D7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C6E9EC1-2C0F-47ED-AF4B-0926EBC5E0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A1FFBC16-162B-4D69-A4DC-FCBCD89048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5F5435A-211F-4F94-8F41-D46205B445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490BA10-2DEE-4BFE-A060-353AFBBAB8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AEB858A8-80EE-4CB4-A672-27EF702E0B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EAD5FD4B-669F-4B4E-8C75-587B0E6EDE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C2CE094-E781-4665-B075-F86A96C000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F30B152-EA5C-4477-A1C9-5EC6435EDD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2B9CAE2-BA42-4FCE-BF6A-EFBE08172D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92050" y="889000"/>
          <a:ext cx="0" cy="177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9511D01A-9748-48D8-9681-CEDE6E6DC653}" userId="S::Jameyn.Arboleda@tribunal.gc.ca::914a611a-fd6b-460a-90bd-5bd9dc82c70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 dT="2025-12-08T19:38:33.15" personId="{9511D01A-9748-48D8-9681-CEDE6E6DC653}" id="{32958E7C-C115-44D2-8ECA-B8DB96EAAE61}">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1">
    <tabColor rgb="FFFFC000"/>
  </sheetPr>
  <dimension ref="A1:L70"/>
  <sheetViews>
    <sheetView showGridLines="0" topLeftCell="A20" zoomScaleNormal="100" workbookViewId="0">
      <selection activeCell="C32" sqref="C32"/>
    </sheetView>
  </sheetViews>
  <sheetFormatPr defaultColWidth="8.85546875" defaultRowHeight="14.25" x14ac:dyDescent="0.25"/>
  <cols>
    <col min="1" max="1" width="24.42578125" style="73" bestFit="1" customWidth="1"/>
    <col min="2" max="2" width="20.85546875" style="9" customWidth="1"/>
    <col min="3" max="3" width="32.140625" style="9" bestFit="1" customWidth="1"/>
    <col min="4" max="4" width="18.85546875" style="9" bestFit="1" customWidth="1"/>
    <col min="5" max="5" width="8.85546875" style="9"/>
    <col min="6" max="6" width="11.85546875" style="9" customWidth="1"/>
    <col min="7" max="7" width="10.85546875" style="9" customWidth="1"/>
    <col min="8" max="10" width="8.85546875" style="9"/>
    <col min="11" max="11" width="12" style="9" bestFit="1" customWidth="1"/>
    <col min="12" max="16384" width="8.85546875" style="9"/>
  </cols>
  <sheetData>
    <row r="1" spans="1:12" s="86" customFormat="1" x14ac:dyDescent="0.25">
      <c r="A1" s="86" t="s">
        <v>92</v>
      </c>
      <c r="B1" s="86" t="s">
        <v>93</v>
      </c>
      <c r="C1" s="86" t="s">
        <v>94</v>
      </c>
      <c r="F1" s="86" t="s">
        <v>95</v>
      </c>
    </row>
    <row r="2" spans="1:12" x14ac:dyDescent="0.25">
      <c r="A2" s="73" t="s">
        <v>96</v>
      </c>
      <c r="B2" s="34" t="s">
        <v>723</v>
      </c>
      <c r="C2" s="34" t="str">
        <f>B2</f>
        <v>NQ-2026-005</v>
      </c>
      <c r="F2" s="9" t="s">
        <v>216</v>
      </c>
    </row>
    <row r="3" spans="1:12" x14ac:dyDescent="0.25">
      <c r="A3" s="73" t="s">
        <v>97</v>
      </c>
      <c r="B3" s="9" t="s">
        <v>529</v>
      </c>
      <c r="C3" s="9" t="s">
        <v>530</v>
      </c>
      <c r="F3" s="9" t="s">
        <v>215</v>
      </c>
    </row>
    <row r="4" spans="1:12" x14ac:dyDescent="0.25">
      <c r="A4" s="82" t="s">
        <v>164</v>
      </c>
      <c r="B4" s="34" t="s">
        <v>531</v>
      </c>
      <c r="C4" s="34" t="s">
        <v>532</v>
      </c>
      <c r="F4" s="9" t="s">
        <v>214</v>
      </c>
    </row>
    <row r="5" spans="1:12" ht="28.5" x14ac:dyDescent="0.25">
      <c r="A5" s="85" t="s">
        <v>289</v>
      </c>
      <c r="B5" s="34" t="s">
        <v>533</v>
      </c>
      <c r="C5" s="34" t="s">
        <v>534</v>
      </c>
      <c r="D5" s="84" t="s">
        <v>409</v>
      </c>
    </row>
    <row r="6" spans="1:12" x14ac:dyDescent="0.25">
      <c r="A6" s="73" t="s">
        <v>249</v>
      </c>
      <c r="B6" s="66">
        <v>2023</v>
      </c>
      <c r="C6" s="66">
        <f>B6</f>
        <v>2023</v>
      </c>
      <c r="F6" s="83" t="s">
        <v>287</v>
      </c>
    </row>
    <row r="7" spans="1:12" x14ac:dyDescent="0.25">
      <c r="A7" s="73" t="s">
        <v>266</v>
      </c>
      <c r="B7" s="74" t="s">
        <v>535</v>
      </c>
      <c r="C7" s="120" t="s">
        <v>536</v>
      </c>
      <c r="F7" s="34" t="s">
        <v>440</v>
      </c>
    </row>
    <row r="8" spans="1:12" x14ac:dyDescent="0.25">
      <c r="A8" s="73" t="s">
        <v>248</v>
      </c>
      <c r="B8" s="162">
        <v>2026</v>
      </c>
      <c r="C8" s="162">
        <f>B8</f>
        <v>2026</v>
      </c>
      <c r="F8" s="34" t="s">
        <v>439</v>
      </c>
    </row>
    <row r="9" spans="1:12" x14ac:dyDescent="0.25">
      <c r="A9" s="73" t="s">
        <v>226</v>
      </c>
      <c r="B9" s="9" t="s">
        <v>537</v>
      </c>
      <c r="C9" s="9" t="s">
        <v>538</v>
      </c>
      <c r="F9" s="84" t="s">
        <v>288</v>
      </c>
    </row>
    <row r="10" spans="1:12" x14ac:dyDescent="0.25">
      <c r="A10" s="73" t="s">
        <v>227</v>
      </c>
      <c r="B10" s="9" t="s">
        <v>539</v>
      </c>
      <c r="C10" s="9" t="s">
        <v>540</v>
      </c>
    </row>
    <row r="11" spans="1:12" x14ac:dyDescent="0.25">
      <c r="A11" s="73" t="s">
        <v>98</v>
      </c>
      <c r="B11" s="170" t="s">
        <v>724</v>
      </c>
      <c r="C11" s="170" t="s">
        <v>725</v>
      </c>
    </row>
    <row r="12" spans="1:12" x14ac:dyDescent="0.25">
      <c r="B12" s="70"/>
      <c r="F12" s="86" t="s">
        <v>372</v>
      </c>
      <c r="G12" s="73"/>
      <c r="H12" s="73"/>
      <c r="I12" s="73"/>
      <c r="J12" s="73"/>
      <c r="K12" s="73"/>
      <c r="L12" s="73"/>
    </row>
    <row r="13" spans="1:12" x14ac:dyDescent="0.25">
      <c r="A13" s="82" t="s">
        <v>280</v>
      </c>
      <c r="B13" s="34" t="s">
        <v>714</v>
      </c>
      <c r="C13" s="34" t="s">
        <v>715</v>
      </c>
      <c r="D13" s="34" t="s">
        <v>716</v>
      </c>
      <c r="F13" s="140" t="s">
        <v>405</v>
      </c>
      <c r="G13" s="140" t="s">
        <v>385</v>
      </c>
      <c r="H13" s="502" t="s">
        <v>389</v>
      </c>
      <c r="I13" s="502"/>
      <c r="J13" s="140" t="s">
        <v>400</v>
      </c>
      <c r="K13" s="86" t="s">
        <v>72</v>
      </c>
      <c r="L13" s="140" t="s">
        <v>406</v>
      </c>
    </row>
    <row r="14" spans="1:12" x14ac:dyDescent="0.25">
      <c r="A14" s="82" t="s">
        <v>281</v>
      </c>
      <c r="B14" s="34" t="s">
        <v>717</v>
      </c>
      <c r="C14" s="34" t="s">
        <v>718</v>
      </c>
      <c r="D14" s="34" t="s">
        <v>719</v>
      </c>
      <c r="F14" s="73" t="s">
        <v>373</v>
      </c>
      <c r="G14" s="73" t="s">
        <v>386</v>
      </c>
      <c r="H14" s="73" t="s">
        <v>390</v>
      </c>
      <c r="I14" s="73" t="s">
        <v>423</v>
      </c>
      <c r="J14" s="73">
        <f>$B$8</f>
        <v>2026</v>
      </c>
      <c r="K14" s="73" t="str">
        <f>IF(Intro!$G$21="English",Variables!H14&amp;" "&amp;Variables!J14,Variables!I14&amp;" "&amp;Variables!J14)</f>
        <v>Oct-Dec 2026</v>
      </c>
      <c r="L14" s="73" t="s">
        <v>366</v>
      </c>
    </row>
    <row r="15" spans="1:12" x14ac:dyDescent="0.25">
      <c r="B15" s="34" t="s">
        <v>720</v>
      </c>
      <c r="C15" s="34" t="s">
        <v>721</v>
      </c>
      <c r="D15" s="34" t="s">
        <v>722</v>
      </c>
      <c r="F15" s="73" t="s">
        <v>374</v>
      </c>
      <c r="G15" s="73" t="s">
        <v>387</v>
      </c>
      <c r="H15" s="73" t="s">
        <v>373</v>
      </c>
      <c r="I15" s="73" t="s">
        <v>424</v>
      </c>
      <c r="J15" s="73">
        <f>$B$8+1</f>
        <v>2027</v>
      </c>
      <c r="K15" s="73" t="str">
        <f>IF(Intro!$G$21="English",Variables!H15&amp;" "&amp;Variables!J15,Variables!I15&amp;" "&amp;Variables!J15)</f>
        <v>Jan 2027</v>
      </c>
      <c r="L15" s="73" t="s">
        <v>366</v>
      </c>
    </row>
    <row r="16" spans="1:12" ht="409.5" x14ac:dyDescent="0.25">
      <c r="A16" s="73" t="s">
        <v>105</v>
      </c>
      <c r="B16" s="78" t="s">
        <v>541</v>
      </c>
      <c r="C16" s="78" t="s">
        <v>542</v>
      </c>
      <c r="F16" s="73" t="s">
        <v>375</v>
      </c>
      <c r="G16" s="73" t="s">
        <v>387</v>
      </c>
      <c r="H16" s="73" t="s">
        <v>391</v>
      </c>
      <c r="I16" s="73" t="s">
        <v>425</v>
      </c>
      <c r="J16" s="73">
        <f>$B$8+1</f>
        <v>2027</v>
      </c>
      <c r="K16" s="73" t="str">
        <f>IF(Intro!$G$21="English",Variables!H16&amp;" "&amp;Variables!J16,Variables!I16&amp;" "&amp;Variables!J16)</f>
        <v>Jan-Feb 2027</v>
      </c>
      <c r="L16" s="73" t="s">
        <v>366</v>
      </c>
    </row>
    <row r="17" spans="1:12" s="34" customFormat="1" x14ac:dyDescent="0.25">
      <c r="A17" s="81" t="s">
        <v>279</v>
      </c>
      <c r="B17" s="9" t="s">
        <v>543</v>
      </c>
      <c r="C17" s="9" t="s">
        <v>544</v>
      </c>
      <c r="F17" s="73" t="s">
        <v>376</v>
      </c>
      <c r="G17" s="82" t="s">
        <v>387</v>
      </c>
      <c r="H17" s="82" t="s">
        <v>392</v>
      </c>
      <c r="I17" s="82" t="s">
        <v>426</v>
      </c>
      <c r="J17" s="73">
        <f>$B$8+1</f>
        <v>2027</v>
      </c>
      <c r="K17" s="73" t="str">
        <f>IF(Intro!$G$21="English",Variables!H17&amp;" "&amp;Variables!J17,Variables!I17&amp;" "&amp;Variables!J17)</f>
        <v>Jan-Mar 2027</v>
      </c>
      <c r="L17" s="82" t="s">
        <v>388</v>
      </c>
    </row>
    <row r="18" spans="1:12" s="34" customFormat="1" x14ac:dyDescent="0.25">
      <c r="A18" s="81"/>
      <c r="B18" s="9"/>
      <c r="F18" s="73" t="s">
        <v>377</v>
      </c>
      <c r="G18" s="82" t="s">
        <v>366</v>
      </c>
      <c r="H18" s="82" t="s">
        <v>376</v>
      </c>
      <c r="I18" s="82" t="s">
        <v>427</v>
      </c>
      <c r="J18" s="73">
        <f t="shared" ref="J18:J25" si="0">$B$8</f>
        <v>2026</v>
      </c>
      <c r="K18" s="73" t="str">
        <f>IF(Intro!$G$21="English",Variables!H18&amp;" "&amp;Variables!J18,Variables!I18&amp;" "&amp;Variables!J18)</f>
        <v>Apr 2026</v>
      </c>
      <c r="L18" s="82" t="s">
        <v>388</v>
      </c>
    </row>
    <row r="19" spans="1:12" x14ac:dyDescent="0.25">
      <c r="A19" s="73" t="s">
        <v>106</v>
      </c>
      <c r="B19" s="171" t="s">
        <v>545</v>
      </c>
      <c r="C19" s="171" t="s">
        <v>546</v>
      </c>
      <c r="F19" s="73" t="s">
        <v>378</v>
      </c>
      <c r="G19" s="73" t="s">
        <v>366</v>
      </c>
      <c r="H19" s="73" t="s">
        <v>393</v>
      </c>
      <c r="I19" s="73" t="s">
        <v>428</v>
      </c>
      <c r="J19" s="73">
        <f t="shared" si="0"/>
        <v>2026</v>
      </c>
      <c r="K19" s="73" t="str">
        <f>IF(Intro!$G$21="English",Variables!H19&amp;" "&amp;Variables!J19,Variables!I19&amp;" "&amp;Variables!J19)</f>
        <v>Apr-May 2026</v>
      </c>
      <c r="L19" s="82" t="s">
        <v>388</v>
      </c>
    </row>
    <row r="20" spans="1:12" ht="57" x14ac:dyDescent="0.25">
      <c r="A20" s="73" t="s">
        <v>107</v>
      </c>
      <c r="B20" s="172" t="s">
        <v>547</v>
      </c>
      <c r="C20" s="173" t="str">
        <f>B20</f>
        <v>7326.90.90.90, 9403.20.00.70, 7308.90.00.60, 7308.90.00.99</v>
      </c>
      <c r="F20" s="73" t="s">
        <v>379</v>
      </c>
      <c r="G20" s="73" t="s">
        <v>366</v>
      </c>
      <c r="H20" s="73" t="s">
        <v>394</v>
      </c>
      <c r="I20" s="73" t="s">
        <v>429</v>
      </c>
      <c r="J20" s="73">
        <f t="shared" si="0"/>
        <v>2026</v>
      </c>
      <c r="K20" s="73" t="str">
        <f>IF(Intro!$G$21="English",Variables!H20&amp;" "&amp;Variables!J20,Variables!I20&amp;" "&amp;Variables!J20)</f>
        <v>Apr-Jun 2026</v>
      </c>
      <c r="L20" s="73" t="s">
        <v>386</v>
      </c>
    </row>
    <row r="21" spans="1:12" ht="171" x14ac:dyDescent="0.25">
      <c r="A21" s="73" t="s">
        <v>108</v>
      </c>
      <c r="B21" s="172" t="s">
        <v>548</v>
      </c>
      <c r="C21" s="173" t="str">
        <f>B21</f>
        <v xml:space="preserve">7308.90.00.60, 7308.90.00.61, 7308.90.00.62, 7308.90.00.63, 7308.90.00.64, 7308.90.00.68, 7308.90.00.69, 7308.90.00.70, 7308.90.00.99, 7326.90.90.90, 9403.20.00.70
</v>
      </c>
      <c r="F21" s="73" t="s">
        <v>380</v>
      </c>
      <c r="G21" s="73" t="s">
        <v>388</v>
      </c>
      <c r="H21" s="73" t="s">
        <v>379</v>
      </c>
      <c r="I21" s="73" t="s">
        <v>430</v>
      </c>
      <c r="J21" s="73">
        <f t="shared" si="0"/>
        <v>2026</v>
      </c>
      <c r="K21" s="73" t="str">
        <f>IF(Intro!$G$21="English",Variables!H21&amp;" "&amp;Variables!J21,Variables!I21&amp;" "&amp;Variables!J21)</f>
        <v>Jul 2026</v>
      </c>
      <c r="L21" s="73" t="s">
        <v>386</v>
      </c>
    </row>
    <row r="22" spans="1:12" x14ac:dyDescent="0.25">
      <c r="F22" s="73" t="s">
        <v>381</v>
      </c>
      <c r="G22" s="73" t="s">
        <v>388</v>
      </c>
      <c r="H22" s="73" t="s">
        <v>395</v>
      </c>
      <c r="I22" s="73" t="s">
        <v>431</v>
      </c>
      <c r="J22" s="73">
        <f t="shared" si="0"/>
        <v>2026</v>
      </c>
      <c r="K22" s="73" t="str">
        <f>IF(Intro!$G$21="English",Variables!H22&amp;" "&amp;Variables!J22,Variables!I22&amp;" "&amp;Variables!J22)</f>
        <v>Jul-Aug 2026</v>
      </c>
      <c r="L22" s="73" t="s">
        <v>386</v>
      </c>
    </row>
    <row r="23" spans="1:12" x14ac:dyDescent="0.25">
      <c r="A23" s="82" t="s">
        <v>282</v>
      </c>
      <c r="B23" s="9" t="s">
        <v>283</v>
      </c>
      <c r="C23" s="9" t="s">
        <v>283</v>
      </c>
      <c r="F23" s="73" t="s">
        <v>382</v>
      </c>
      <c r="G23" s="73" t="s">
        <v>388</v>
      </c>
      <c r="H23" s="73" t="s">
        <v>396</v>
      </c>
      <c r="I23" s="73" t="s">
        <v>438</v>
      </c>
      <c r="J23" s="73">
        <f t="shared" si="0"/>
        <v>2026</v>
      </c>
      <c r="K23" s="73" t="str">
        <f>IF(Intro!$G$21="English",Variables!H23&amp;" "&amp;Variables!J23,Variables!I23&amp;" "&amp;Variables!J23)</f>
        <v>Jul-Sept 2026</v>
      </c>
      <c r="L23" s="73" t="s">
        <v>387</v>
      </c>
    </row>
    <row r="24" spans="1:12" x14ac:dyDescent="0.25">
      <c r="A24" s="82" t="s">
        <v>284</v>
      </c>
      <c r="B24" s="9" t="s">
        <v>285</v>
      </c>
      <c r="C24" s="9" t="s">
        <v>285</v>
      </c>
      <c r="F24" s="73" t="s">
        <v>383</v>
      </c>
      <c r="G24" s="73" t="s">
        <v>386</v>
      </c>
      <c r="H24" s="73" t="s">
        <v>382</v>
      </c>
      <c r="I24" s="73" t="s">
        <v>423</v>
      </c>
      <c r="J24" s="73">
        <f t="shared" si="0"/>
        <v>2026</v>
      </c>
      <c r="K24" s="73" t="str">
        <f>IF(Intro!$G$21="English",Variables!H24&amp;" "&amp;Variables!J24,Variables!I24&amp;" "&amp;Variables!J24)</f>
        <v>Oct 2026</v>
      </c>
      <c r="L24" s="73" t="s">
        <v>387</v>
      </c>
    </row>
    <row r="25" spans="1:12" x14ac:dyDescent="0.25">
      <c r="F25" s="73" t="s">
        <v>384</v>
      </c>
      <c r="G25" s="73" t="s">
        <v>386</v>
      </c>
      <c r="H25" s="73" t="s">
        <v>397</v>
      </c>
      <c r="I25" s="73" t="s">
        <v>432</v>
      </c>
      <c r="J25" s="73">
        <f t="shared" si="0"/>
        <v>2026</v>
      </c>
      <c r="K25" s="73" t="str">
        <f>IF(Intro!$G$21="English",Variables!H25&amp;" "&amp;Variables!J25,Variables!I25&amp;" "&amp;Variables!J25)</f>
        <v>Oct-Nov 2026</v>
      </c>
      <c r="L25" s="73" t="s">
        <v>387</v>
      </c>
    </row>
    <row r="26" spans="1:12" x14ac:dyDescent="0.25">
      <c r="A26" s="73" t="s">
        <v>99</v>
      </c>
      <c r="B26" s="9" t="s">
        <v>588</v>
      </c>
      <c r="C26" s="9" t="s">
        <v>589</v>
      </c>
    </row>
    <row r="27" spans="1:12" x14ac:dyDescent="0.25">
      <c r="A27" s="73" t="s">
        <v>238</v>
      </c>
      <c r="B27" s="9" t="s">
        <v>286</v>
      </c>
      <c r="C27" s="9" t="s">
        <v>416</v>
      </c>
    </row>
    <row r="29" spans="1:12" x14ac:dyDescent="0.25">
      <c r="A29" s="73" t="s">
        <v>247</v>
      </c>
      <c r="B29" s="34" t="s">
        <v>366</v>
      </c>
      <c r="C29" s="34" t="s">
        <v>367</v>
      </c>
    </row>
    <row r="30" spans="1:12" x14ac:dyDescent="0.25">
      <c r="A30" s="73" t="s">
        <v>100</v>
      </c>
      <c r="B30" s="9" t="s">
        <v>556</v>
      </c>
      <c r="C30" s="9" t="s">
        <v>557</v>
      </c>
    </row>
    <row r="31" spans="1:12" x14ac:dyDescent="0.25">
      <c r="A31" s="73" t="s">
        <v>101</v>
      </c>
      <c r="B31" s="9" t="s">
        <v>558</v>
      </c>
      <c r="C31" s="9" t="s">
        <v>559</v>
      </c>
    </row>
    <row r="32" spans="1:12" x14ac:dyDescent="0.25">
      <c r="A32" s="73" t="s">
        <v>102</v>
      </c>
      <c r="B32" s="9" t="s">
        <v>560</v>
      </c>
      <c r="C32" s="9" t="s">
        <v>561</v>
      </c>
    </row>
    <row r="33" spans="1:4" x14ac:dyDescent="0.25">
      <c r="A33" s="73" t="s">
        <v>103</v>
      </c>
      <c r="B33" s="9" t="s">
        <v>239</v>
      </c>
      <c r="C33" s="9" t="s">
        <v>239</v>
      </c>
    </row>
    <row r="34" spans="1:4" x14ac:dyDescent="0.25">
      <c r="A34" s="73" t="s">
        <v>104</v>
      </c>
      <c r="B34" s="9" t="s">
        <v>240</v>
      </c>
      <c r="C34" s="9" t="s">
        <v>240</v>
      </c>
    </row>
    <row r="35" spans="1:4" x14ac:dyDescent="0.25">
      <c r="A35" s="73" t="s">
        <v>196</v>
      </c>
      <c r="B35" s="9" t="s">
        <v>241</v>
      </c>
      <c r="C35" s="9" t="s">
        <v>241</v>
      </c>
    </row>
    <row r="36" spans="1:4" x14ac:dyDescent="0.25">
      <c r="A36" s="73" t="s">
        <v>224</v>
      </c>
      <c r="B36" s="9" t="s">
        <v>242</v>
      </c>
      <c r="C36" s="9" t="s">
        <v>242</v>
      </c>
    </row>
    <row r="37" spans="1:4" x14ac:dyDescent="0.25">
      <c r="A37" s="73" t="s">
        <v>225</v>
      </c>
      <c r="B37" s="9" t="s">
        <v>243</v>
      </c>
      <c r="C37" s="9" t="s">
        <v>243</v>
      </c>
    </row>
    <row r="39" spans="1:4" x14ac:dyDescent="0.25">
      <c r="A39" s="73" t="s">
        <v>253</v>
      </c>
      <c r="B39" s="136" t="s">
        <v>550</v>
      </c>
      <c r="C39" s="136" t="s">
        <v>551</v>
      </c>
    </row>
    <row r="40" spans="1:4" x14ac:dyDescent="0.25">
      <c r="A40" s="73" t="s">
        <v>402</v>
      </c>
      <c r="B40" s="136">
        <v>46223</v>
      </c>
      <c r="C40" s="136"/>
    </row>
    <row r="41" spans="1:4" x14ac:dyDescent="0.25">
      <c r="A41" s="73" t="s">
        <v>403</v>
      </c>
      <c r="B41" s="137">
        <f>B40-90</f>
        <v>46133</v>
      </c>
      <c r="C41" s="138"/>
    </row>
    <row r="42" spans="1:4" x14ac:dyDescent="0.25">
      <c r="A42" s="73" t="s">
        <v>404</v>
      </c>
      <c r="B42" s="138" t="str">
        <f>VLOOKUP(TEXT(B41,"mmm"),F14:L25,7,FALSE)</f>
        <v>Q2</v>
      </c>
      <c r="C42" s="137"/>
    </row>
    <row r="43" spans="1:4" x14ac:dyDescent="0.25">
      <c r="A43" s="73" t="s">
        <v>398</v>
      </c>
      <c r="B43" s="139" t="str">
        <f>TEXT(((DATEVALUE(B11))-21),"mmm")</f>
        <v>Sep</v>
      </c>
      <c r="C43" s="139" t="s">
        <v>401</v>
      </c>
      <c r="D43" s="119"/>
    </row>
    <row r="44" spans="1:4" x14ac:dyDescent="0.25">
      <c r="A44" s="73" t="s">
        <v>399</v>
      </c>
      <c r="B44" s="137" t="s">
        <v>552</v>
      </c>
      <c r="C44" s="137" t="s">
        <v>553</v>
      </c>
    </row>
    <row r="45" spans="1:4" x14ac:dyDescent="0.25">
      <c r="B45" s="70"/>
    </row>
    <row r="46" spans="1:4" x14ac:dyDescent="0.25">
      <c r="A46" s="501" t="s">
        <v>336</v>
      </c>
      <c r="B46" s="501"/>
      <c r="C46" s="501"/>
      <c r="D46" s="501"/>
    </row>
    <row r="47" spans="1:4" x14ac:dyDescent="0.25">
      <c r="A47" s="81" t="s">
        <v>343</v>
      </c>
      <c r="B47" s="9" t="s">
        <v>533</v>
      </c>
      <c r="C47" s="9" t="s">
        <v>549</v>
      </c>
      <c r="D47" s="73" t="str">
        <f>IF(Intro!$G$21="English",B47,C47)</f>
        <v>China</v>
      </c>
    </row>
    <row r="48" spans="1:4" x14ac:dyDescent="0.25">
      <c r="B48" s="9" t="s">
        <v>250</v>
      </c>
      <c r="C48" s="9" t="s">
        <v>251</v>
      </c>
      <c r="D48" s="73" t="str">
        <f>IF(Intro!$G$21="English",B48,C48)</f>
        <v>United States of America</v>
      </c>
    </row>
    <row r="49" spans="1:4" x14ac:dyDescent="0.25">
      <c r="A49" s="81"/>
      <c r="B49" s="9" t="s">
        <v>368</v>
      </c>
      <c r="C49" s="9" t="s">
        <v>369</v>
      </c>
      <c r="D49" s="73" t="str">
        <f>IF(Intro!$G$21="English",B49,C49)</f>
        <v>Other Countries</v>
      </c>
    </row>
    <row r="50" spans="1:4" x14ac:dyDescent="0.25">
      <c r="A50" s="81"/>
      <c r="B50" s="9" t="s">
        <v>337</v>
      </c>
      <c r="C50" s="9" t="s">
        <v>338</v>
      </c>
      <c r="D50" s="73" t="str">
        <f>IF(Intro!$G$21="English",B50,C50)</f>
        <v>Other country 3</v>
      </c>
    </row>
    <row r="51" spans="1:4" x14ac:dyDescent="0.25">
      <c r="A51" s="81"/>
      <c r="B51" s="9" t="s">
        <v>339</v>
      </c>
      <c r="C51" s="9" t="s">
        <v>340</v>
      </c>
      <c r="D51" s="73" t="str">
        <f>IF(Intro!$G$21="English",B51,C51)</f>
        <v>Other country 4</v>
      </c>
    </row>
    <row r="52" spans="1:4" x14ac:dyDescent="0.25">
      <c r="A52" s="81"/>
      <c r="B52" s="9" t="s">
        <v>341</v>
      </c>
      <c r="C52" s="9" t="s">
        <v>342</v>
      </c>
      <c r="D52" s="73" t="str">
        <f>IF(Intro!$G$21="English",B52,C52)</f>
        <v>Other country 5</v>
      </c>
    </row>
    <row r="54" spans="1:4" x14ac:dyDescent="0.25">
      <c r="A54" s="500" t="s">
        <v>347</v>
      </c>
      <c r="B54" s="500"/>
      <c r="C54" s="500"/>
      <c r="D54" s="500"/>
    </row>
    <row r="55" spans="1:4" x14ac:dyDescent="0.25">
      <c r="D55" s="90"/>
    </row>
    <row r="56" spans="1:4" x14ac:dyDescent="0.25">
      <c r="A56" s="73" t="s">
        <v>357</v>
      </c>
      <c r="B56" s="9" t="s">
        <v>358</v>
      </c>
      <c r="C56" s="9" t="s">
        <v>360</v>
      </c>
      <c r="D56" s="73" t="str">
        <f>IF(Intro!$G$21="English",B56,C56)</f>
        <v>Yes</v>
      </c>
    </row>
    <row r="57" spans="1:4" x14ac:dyDescent="0.25">
      <c r="B57" s="9" t="s">
        <v>359</v>
      </c>
      <c r="C57" s="9" t="s">
        <v>361</v>
      </c>
      <c r="D57" s="73" t="str">
        <f>IF(Intro!$G$21="English",B57,C57)</f>
        <v>No</v>
      </c>
    </row>
    <row r="58" spans="1:4" x14ac:dyDescent="0.25">
      <c r="D58" s="90"/>
    </row>
    <row r="59" spans="1:4" x14ac:dyDescent="0.25">
      <c r="A59" s="73" t="s">
        <v>335</v>
      </c>
      <c r="B59" s="9" t="s">
        <v>590</v>
      </c>
      <c r="C59" s="9" t="s">
        <v>591</v>
      </c>
      <c r="D59" s="73" t="str">
        <f>IF(Intro!$G$21="English",B59,C59)</f>
        <v>Dealer / Distributor</v>
      </c>
    </row>
    <row r="60" spans="1:4" x14ac:dyDescent="0.25">
      <c r="B60" s="9" t="s">
        <v>73</v>
      </c>
      <c r="C60" s="9" t="s">
        <v>63</v>
      </c>
      <c r="D60" s="73" t="str">
        <f>IF(Intro!$G$21="English",B60,C60)</f>
        <v>End user</v>
      </c>
    </row>
    <row r="61" spans="1:4" x14ac:dyDescent="0.25">
      <c r="B61" s="9" t="s">
        <v>217</v>
      </c>
      <c r="C61" s="9" t="s">
        <v>218</v>
      </c>
      <c r="D61" s="73" t="str">
        <f>IF(Intro!$G$21="English",B61,C61)</f>
        <v>Broker or trader</v>
      </c>
    </row>
    <row r="62" spans="1:4" x14ac:dyDescent="0.25">
      <c r="B62" s="34" t="s">
        <v>318</v>
      </c>
      <c r="C62" s="34" t="s">
        <v>319</v>
      </c>
      <c r="D62" s="73" t="str">
        <f>IF(Intro!$G$21="English",B62,C62)</f>
        <v>Other</v>
      </c>
    </row>
    <row r="64" spans="1:4" x14ac:dyDescent="0.25">
      <c r="A64" s="73" t="s">
        <v>344</v>
      </c>
      <c r="B64" s="9" t="s">
        <v>451</v>
      </c>
      <c r="C64" s="9" t="s">
        <v>452</v>
      </c>
      <c r="D64" s="73" t="str">
        <f>IF(Intro!$G$21="English",B64,C64)</f>
        <v>Verification - volume</v>
      </c>
    </row>
    <row r="65" spans="1:4" x14ac:dyDescent="0.25">
      <c r="A65" s="73" t="s">
        <v>443</v>
      </c>
      <c r="B65" s="9" t="s">
        <v>186</v>
      </c>
      <c r="C65" s="9" t="s">
        <v>187</v>
      </c>
      <c r="D65" s="73" t="str">
        <f>IF(Intro!$G$21="English",B65,C65)</f>
        <v>Error</v>
      </c>
    </row>
    <row r="66" spans="1:4" x14ac:dyDescent="0.25">
      <c r="B66" s="9" t="s">
        <v>188</v>
      </c>
      <c r="C66" s="9" t="s">
        <v>252</v>
      </c>
      <c r="D66" s="73" t="str">
        <f>IF(Intro!$G$21="English",B66,C66)</f>
        <v>Okay</v>
      </c>
    </row>
    <row r="68" spans="1:4" x14ac:dyDescent="0.25">
      <c r="B68" s="9" t="s">
        <v>453</v>
      </c>
      <c r="C68" s="9" t="s">
        <v>454</v>
      </c>
      <c r="D68" s="73" t="str">
        <f>IF(Intro!$G$21="English",B68,C68)</f>
        <v>Verification - value</v>
      </c>
    </row>
    <row r="69" spans="1:4" x14ac:dyDescent="0.25">
      <c r="B69" s="9" t="s">
        <v>186</v>
      </c>
      <c r="C69" s="9" t="s">
        <v>187</v>
      </c>
      <c r="D69" s="73" t="str">
        <f>IF(Intro!$G$21="English",B69,C69)</f>
        <v>Error</v>
      </c>
    </row>
    <row r="70" spans="1:4" x14ac:dyDescent="0.25">
      <c r="B70" s="9" t="s">
        <v>188</v>
      </c>
      <c r="C70" s="9" t="s">
        <v>252</v>
      </c>
      <c r="D70" s="73" t="str">
        <f>IF(Intro!$G$21="English",B70,C70)</f>
        <v>Okay</v>
      </c>
    </row>
  </sheetData>
  <sheetProtection algorithmName="SHA-512" hashValue="iyI6UNt7lDyRadaOzzowkiMlq1DWzBGJ3YdovvNo6+BgRKxZAanZXUbkWj8fLNE3ogUrEnX9mZk9ixelN3ja2g==" saltValue="meLzxo4I5qwfgpdVhIbSWQ==" spinCount="100000" sheet="1" objects="1" scenarios="1" selectLockedCells="1"/>
  <mergeCells count="3">
    <mergeCell ref="A54:D54"/>
    <mergeCell ref="A46:D46"/>
    <mergeCell ref="H13:I13"/>
  </mergeCells>
  <phoneticPr fontId="42" type="noConversion"/>
  <dataValidations count="2">
    <dataValidation type="list" allowBlank="1" showInputMessage="1" showErrorMessage="1" sqref="C4" xr:uid="{BC647F3E-121C-4516-BA76-C43E155F6A2F}">
      <formula1>"le dumping, le dumping et le subventionnement"</formula1>
    </dataValidation>
    <dataValidation type="list" allowBlank="1" showInputMessage="1" showErrorMessage="1" sqref="B4" xr:uid="{839E3129-6ED5-4045-AA92-3D342FD19477}">
      <formula1>"dumping, dumping and the subsidizing"</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A9AF-CAA1-4155-9ABD-1A051DCF9943}">
  <sheetPr codeName="Sheet20">
    <tabColor rgb="FF92D050"/>
    <pageSetUpPr fitToPage="1"/>
  </sheetPr>
  <dimension ref="A1:S182"/>
  <sheetViews>
    <sheetView showGridLines="0" zoomScaleNormal="100" zoomScaleSheetLayoutView="5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PROTECTED</v>
      </c>
      <c r="C2" s="11"/>
      <c r="D2" s="11"/>
      <c r="O2" s="10" t="s">
        <v>93</v>
      </c>
      <c r="P2" s="10" t="s">
        <v>109</v>
      </c>
    </row>
    <row r="3" spans="1:16" x14ac:dyDescent="0.25">
      <c r="B3" s="12"/>
      <c r="C3" s="12"/>
      <c r="D3" s="12"/>
      <c r="O3" s="2"/>
      <c r="P3" s="2"/>
    </row>
    <row r="4" spans="1:16" s="2" customFormat="1" x14ac:dyDescent="0.25">
      <c r="A4" s="4"/>
      <c r="B4" s="470" t="str">
        <f>Info!B4</f>
        <v>IMPORTERS' QUESTIONNAIRE</v>
      </c>
      <c r="C4" s="471"/>
      <c r="D4" s="471"/>
      <c r="E4" s="471"/>
      <c r="F4" s="471"/>
      <c r="G4" s="471"/>
      <c r="H4" s="471"/>
      <c r="I4" s="471"/>
      <c r="J4" s="471"/>
      <c r="K4" s="471"/>
      <c r="L4" s="472"/>
      <c r="M4" s="24"/>
      <c r="N4" s="24"/>
      <c r="O4" s="18"/>
      <c r="P4" s="18"/>
    </row>
    <row r="5" spans="1:16" s="2" customFormat="1" x14ac:dyDescent="0.25">
      <c r="A5" s="4"/>
      <c r="B5" s="538" t="str">
        <f>Info!B5</f>
        <v>NQ-2026-005</v>
      </c>
      <c r="C5" s="539"/>
      <c r="D5" s="539"/>
      <c r="E5" s="539"/>
      <c r="F5" s="539"/>
      <c r="G5" s="539"/>
      <c r="H5" s="539"/>
      <c r="I5" s="539"/>
      <c r="J5" s="539"/>
      <c r="K5" s="539"/>
      <c r="L5" s="540"/>
      <c r="M5" s="24"/>
      <c r="N5" s="24"/>
      <c r="O5" s="18"/>
      <c r="P5" s="18"/>
    </row>
    <row r="6" spans="1:16" s="6" customFormat="1" x14ac:dyDescent="0.25">
      <c r="A6" s="4"/>
      <c r="B6" s="538" t="str">
        <f>Info!B6</f>
        <v>CERTAIN STEEL RACKS</v>
      </c>
      <c r="C6" s="539"/>
      <c r="D6" s="539"/>
      <c r="E6" s="539"/>
      <c r="F6" s="539"/>
      <c r="G6" s="539"/>
      <c r="H6" s="539"/>
      <c r="I6" s="539"/>
      <c r="J6" s="539"/>
      <c r="K6" s="539"/>
      <c r="L6" s="540"/>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44" t="str">
        <f>Public!B8</f>
        <v>The following questions refer to the goods as defined in the product description on the Intro tab.</v>
      </c>
      <c r="C8" s="545"/>
      <c r="D8" s="545"/>
      <c r="E8" s="545"/>
      <c r="F8" s="545"/>
      <c r="G8" s="545"/>
      <c r="H8" s="545"/>
      <c r="I8" s="545"/>
      <c r="J8" s="545"/>
      <c r="K8" s="545"/>
      <c r="L8" s="546"/>
      <c r="M8" s="18"/>
      <c r="N8" s="18"/>
      <c r="O8" s="14"/>
      <c r="P8" s="14"/>
    </row>
    <row r="9" spans="1:16" s="6" customFormat="1" x14ac:dyDescent="0.25">
      <c r="A9" s="4"/>
      <c r="B9" s="544" t="str">
        <f>Public!B9</f>
        <v xml:space="preserve">Product information and a glossary of terms can be found in the Info tab.
</v>
      </c>
      <c r="C9" s="545"/>
      <c r="D9" s="545"/>
      <c r="E9" s="545"/>
      <c r="F9" s="545"/>
      <c r="G9" s="545"/>
      <c r="H9" s="545"/>
      <c r="I9" s="545"/>
      <c r="J9" s="545"/>
      <c r="K9" s="545"/>
      <c r="L9" s="546"/>
      <c r="M9" s="18"/>
      <c r="N9" s="18"/>
      <c r="O9" s="14"/>
    </row>
    <row r="10" spans="1:16" s="6" customFormat="1" x14ac:dyDescent="0.25">
      <c r="A10" s="4"/>
      <c r="B10" s="544" t="str">
        <f>IF(Intro!$G$21="English",O10,P10)</f>
        <v>Use one numbered "Imp-Exp" tab for each exporter your firm imported from. To acquire additional "Imp-Exp" tabs, contact a case analyst identified on the "Intro" tab.</v>
      </c>
      <c r="C10" s="545"/>
      <c r="D10" s="545"/>
      <c r="E10" s="545"/>
      <c r="F10" s="545"/>
      <c r="G10" s="545"/>
      <c r="H10" s="545"/>
      <c r="I10" s="545"/>
      <c r="J10" s="545"/>
      <c r="K10" s="545"/>
      <c r="L10" s="546"/>
      <c r="M10" s="18"/>
      <c r="N10" s="18"/>
      <c r="O10" s="9" t="s">
        <v>327</v>
      </c>
      <c r="P10" s="9" t="s">
        <v>326</v>
      </c>
    </row>
    <row r="11" spans="1:16" s="6" customFormat="1" x14ac:dyDescent="0.25">
      <c r="A11" s="4"/>
      <c r="B11" s="544"/>
      <c r="C11" s="545"/>
      <c r="D11" s="545"/>
      <c r="E11" s="545"/>
      <c r="F11" s="545"/>
      <c r="G11" s="545"/>
      <c r="H11" s="545"/>
      <c r="I11" s="545"/>
      <c r="J11" s="545"/>
      <c r="K11" s="545"/>
      <c r="L11" s="546"/>
      <c r="M11" s="18"/>
      <c r="N11" s="18"/>
      <c r="O11" s="14"/>
      <c r="P11" s="14"/>
    </row>
    <row r="12" spans="1:16" s="6" customFormat="1" x14ac:dyDescent="0.25">
      <c r="A12" s="4"/>
      <c r="B12" s="544" t="str">
        <f>Pro!B12</f>
        <v>For the questions in this tab, note the following:</v>
      </c>
      <c r="C12" s="545"/>
      <c r="D12" s="545"/>
      <c r="E12" s="545"/>
      <c r="F12" s="545"/>
      <c r="G12" s="545"/>
      <c r="H12" s="545"/>
      <c r="I12" s="545"/>
      <c r="J12" s="545"/>
      <c r="K12" s="545"/>
      <c r="L12" s="546"/>
      <c r="M12" s="18"/>
      <c r="N12" s="18"/>
      <c r="O12" s="14"/>
      <c r="P12" s="14"/>
    </row>
    <row r="13" spans="1:16" s="6" customFormat="1" x14ac:dyDescent="0.25">
      <c r="A13" s="4"/>
      <c r="B13" s="622" t="str">
        <f>Pro!B13</f>
        <v>• Report only sales from your firm’s imports. Sales of goods purchased from Canadian producers must be excluded.</v>
      </c>
      <c r="C13" s="623"/>
      <c r="D13" s="623"/>
      <c r="E13" s="623"/>
      <c r="F13" s="623"/>
      <c r="G13" s="623"/>
      <c r="H13" s="623"/>
      <c r="I13" s="623"/>
      <c r="J13" s="623"/>
      <c r="K13" s="623"/>
      <c r="L13" s="624"/>
      <c r="M13" s="18"/>
      <c r="N13" s="18"/>
      <c r="O13" s="14"/>
      <c r="P13" s="14"/>
    </row>
    <row r="14" spans="1:16" s="6" customFormat="1" x14ac:dyDescent="0.25">
      <c r="A14" s="4"/>
      <c r="B14" s="544" t="str">
        <f>Pro!B14</f>
        <v>• Report all sales to Canadian and foreign associated firms.</v>
      </c>
      <c r="C14" s="545"/>
      <c r="D14" s="545"/>
      <c r="E14" s="545"/>
      <c r="F14" s="545"/>
      <c r="G14" s="545"/>
      <c r="H14" s="545"/>
      <c r="I14" s="545"/>
      <c r="J14" s="545"/>
      <c r="K14" s="545"/>
      <c r="L14" s="546"/>
      <c r="M14" s="18"/>
      <c r="N14" s="18"/>
      <c r="O14" s="14"/>
      <c r="P14" s="14"/>
    </row>
    <row r="15" spans="1:16" s="6" customFormat="1" x14ac:dyDescent="0.25">
      <c r="A15" s="4"/>
      <c r="B15" s="544" t="str">
        <f>Pro!B15</f>
        <v>• Report all sales as of the date of shipment to the customer or the customer’s warehouse.</v>
      </c>
      <c r="C15" s="545"/>
      <c r="D15" s="545"/>
      <c r="E15" s="545"/>
      <c r="F15" s="545"/>
      <c r="G15" s="545"/>
      <c r="H15" s="545"/>
      <c r="I15" s="545"/>
      <c r="J15" s="545"/>
      <c r="K15" s="545"/>
      <c r="L15" s="546"/>
      <c r="M15" s="18"/>
      <c r="N15" s="18"/>
      <c r="O15" s="14"/>
      <c r="P15" s="14"/>
    </row>
    <row r="16" spans="1:16" s="6" customFormat="1" x14ac:dyDescent="0.25">
      <c r="A16" s="4"/>
      <c r="B16" s="544" t="str">
        <f>Pro!B16</f>
        <v>• Report all values in Canadian dollars.</v>
      </c>
      <c r="C16" s="545"/>
      <c r="D16" s="545"/>
      <c r="E16" s="545"/>
      <c r="F16" s="545"/>
      <c r="G16" s="545"/>
      <c r="H16" s="545"/>
      <c r="I16" s="545"/>
      <c r="J16" s="545"/>
      <c r="K16" s="545"/>
      <c r="L16" s="546"/>
      <c r="M16" s="18"/>
      <c r="N16" s="18"/>
      <c r="O16" s="14"/>
      <c r="P16" s="14"/>
    </row>
    <row r="17" spans="1:16" s="6" customFormat="1" x14ac:dyDescent="0.25">
      <c r="A17" s="4"/>
      <c r="B17" s="547" t="str">
        <f>IF(Intro!$G$21="English",O17,P17)</f>
        <v>• If your firm is an end user or a retailer, your firm does not need to report sales of imports or inventories of imports.</v>
      </c>
      <c r="C17" s="548"/>
      <c r="D17" s="548"/>
      <c r="E17" s="548"/>
      <c r="F17" s="548"/>
      <c r="G17" s="548"/>
      <c r="H17" s="548"/>
      <c r="I17" s="548"/>
      <c r="J17" s="548"/>
      <c r="K17" s="548"/>
      <c r="L17" s="549"/>
      <c r="M17" s="18"/>
      <c r="N17" s="18"/>
      <c r="O17" s="14" t="s">
        <v>261</v>
      </c>
      <c r="P17" s="14" t="s">
        <v>262</v>
      </c>
    </row>
    <row r="18" spans="1:16" s="6" customFormat="1" x14ac:dyDescent="0.25">
      <c r="A18" s="4"/>
      <c r="B18" s="13"/>
      <c r="C18" s="13"/>
      <c r="D18" s="13"/>
      <c r="E18" s="3"/>
      <c r="F18" s="3"/>
      <c r="G18" s="3"/>
      <c r="H18" s="3"/>
      <c r="I18" s="3"/>
      <c r="J18" s="3"/>
      <c r="K18" s="3"/>
      <c r="L18" s="3"/>
      <c r="O18" s="14"/>
      <c r="P18" s="14"/>
    </row>
    <row r="19" spans="1:16" x14ac:dyDescent="0.25">
      <c r="B19" s="404" t="str">
        <f>IF(Intro!$G$21="English",O19,P19)</f>
        <v>IMPORTS AND SALES</v>
      </c>
      <c r="C19" s="405"/>
      <c r="D19" s="405"/>
      <c r="E19" s="405"/>
      <c r="F19" s="405"/>
      <c r="G19" s="405"/>
      <c r="H19" s="405"/>
      <c r="I19" s="405"/>
      <c r="J19" s="405"/>
      <c r="K19" s="405"/>
      <c r="L19" s="406"/>
      <c r="M19" s="9"/>
      <c r="O19" s="87" t="s">
        <v>323</v>
      </c>
      <c r="P19" s="87" t="s">
        <v>324</v>
      </c>
    </row>
    <row r="20" spans="1:16" x14ac:dyDescent="0.25">
      <c r="B20" s="571" t="s">
        <v>12</v>
      </c>
      <c r="C20" s="572"/>
      <c r="D20" s="572"/>
      <c r="E20" s="572"/>
      <c r="F20" s="572"/>
      <c r="G20" s="572"/>
      <c r="H20" s="572"/>
      <c r="I20" s="572"/>
      <c r="J20" s="572"/>
      <c r="K20" s="572"/>
      <c r="L20" s="573"/>
      <c r="M20" s="9"/>
    </row>
    <row r="21" spans="1:16" x14ac:dyDescent="0.25">
      <c r="B21" s="15"/>
      <c r="C21" s="32"/>
      <c r="D21" s="32"/>
      <c r="E21" s="33"/>
      <c r="F21" s="33"/>
      <c r="G21" s="33"/>
      <c r="H21" s="33"/>
      <c r="I21" s="33"/>
      <c r="J21" s="33"/>
      <c r="K21" s="33"/>
      <c r="L21" s="16"/>
      <c r="M21" s="9"/>
    </row>
    <row r="22" spans="1:16" ht="15.75" x14ac:dyDescent="0.25">
      <c r="B22" s="615" t="str">
        <f>IF(Intro!$G$21="English",O22,P22)</f>
        <v xml:space="preserve">Provide your firm's imports and sales of imports of the goods originating in: </v>
      </c>
      <c r="C22" s="617"/>
      <c r="D22" s="617"/>
      <c r="E22" s="617"/>
      <c r="F22" s="617"/>
      <c r="G22" s="633" t="str">
        <f>Variables!D47</f>
        <v>China</v>
      </c>
      <c r="H22" s="633"/>
      <c r="I22" s="633"/>
      <c r="J22" s="633"/>
      <c r="K22" s="633"/>
      <c r="L22" s="61"/>
      <c r="M22" s="9"/>
      <c r="O22" s="9" t="s">
        <v>506</v>
      </c>
      <c r="P22" s="9" t="s">
        <v>507</v>
      </c>
    </row>
    <row r="23" spans="1:16" ht="15.75" x14ac:dyDescent="0.25">
      <c r="B23" s="637" t="str">
        <f>IF(Intro!$G$21="English",O23,P23)</f>
        <v xml:space="preserve">Exporter name: </v>
      </c>
      <c r="C23" s="638"/>
      <c r="D23" s="638"/>
      <c r="E23" s="638"/>
      <c r="F23" s="638"/>
      <c r="G23" s="636"/>
      <c r="H23" s="636"/>
      <c r="I23" s="636"/>
      <c r="J23" s="636"/>
      <c r="K23" s="636"/>
      <c r="L23" s="61"/>
      <c r="M23" s="9"/>
      <c r="O23" s="9" t="s">
        <v>165</v>
      </c>
      <c r="P23" s="9" t="s">
        <v>166</v>
      </c>
    </row>
    <row r="24" spans="1:16" x14ac:dyDescent="0.25">
      <c r="B24" s="107"/>
      <c r="C24" s="108"/>
      <c r="D24" s="108"/>
      <c r="E24" s="108"/>
      <c r="F24" s="108"/>
      <c r="G24" s="33"/>
      <c r="H24" s="33"/>
      <c r="I24" s="33"/>
      <c r="J24" s="33"/>
      <c r="K24" s="33"/>
      <c r="L24" s="16"/>
      <c r="M24" s="9"/>
    </row>
    <row r="25" spans="1:16" x14ac:dyDescent="0.25">
      <c r="B25" s="107"/>
      <c r="C25" s="108"/>
      <c r="D25" s="108"/>
      <c r="E25" s="108"/>
      <c r="F25" s="108"/>
      <c r="G25" s="143">
        <f>Variables!$B$6</f>
        <v>2023</v>
      </c>
      <c r="H25" s="143">
        <f>G25+1</f>
        <v>2024</v>
      </c>
      <c r="I25" s="143">
        <f>H25+1</f>
        <v>2025</v>
      </c>
      <c r="J25" s="143" t="str">
        <f>IF(Intro!$G$21="English",Variables!B9,Variables!C9)</f>
        <v>Jan-Mar 2025</v>
      </c>
      <c r="K25" s="143" t="str">
        <f>IF(Intro!$G$21="English",Variables!B10,Variables!C10)</f>
        <v>Jan-Mar 2026</v>
      </c>
      <c r="L25" s="64"/>
      <c r="M25" s="9"/>
      <c r="O25" s="17"/>
    </row>
    <row r="26" spans="1:16" s="10" customFormat="1" x14ac:dyDescent="0.25">
      <c r="A26" s="31"/>
      <c r="B26" s="661" t="str">
        <f>IF(Intro!$G$21="English",O26,P26)</f>
        <v>Imports in Canada</v>
      </c>
      <c r="C26" s="662"/>
      <c r="D26" s="662"/>
      <c r="E26" s="662"/>
      <c r="F26" s="662"/>
      <c r="G26" s="662"/>
      <c r="H26" s="662"/>
      <c r="I26" s="662"/>
      <c r="J26" s="662"/>
      <c r="K26" s="662"/>
      <c r="L26" s="64"/>
      <c r="O26" s="25" t="s">
        <v>229</v>
      </c>
      <c r="P26" s="10" t="s">
        <v>230</v>
      </c>
    </row>
    <row r="27" spans="1:16" x14ac:dyDescent="0.25">
      <c r="B27" s="630" t="str">
        <f>IF(Intro!$G$21="English",O27,P27)</f>
        <v>Imports</v>
      </c>
      <c r="C27" s="631"/>
      <c r="D27" s="632" t="str">
        <f>IF(Intro!$G$21="English",Variables!$B$23,Variables!$C$23)</f>
        <v>tonnes</v>
      </c>
      <c r="E27" s="632"/>
      <c r="F27" s="632"/>
      <c r="G27" s="109"/>
      <c r="H27" s="109"/>
      <c r="I27" s="109"/>
      <c r="J27" s="109"/>
      <c r="K27" s="103"/>
      <c r="L27" s="64"/>
      <c r="M27" s="9"/>
      <c r="O27" s="9" t="s">
        <v>91</v>
      </c>
      <c r="P27" s="9" t="s">
        <v>167</v>
      </c>
    </row>
    <row r="28" spans="1:16" x14ac:dyDescent="0.25">
      <c r="B28" s="630"/>
      <c r="C28" s="631"/>
      <c r="D28" s="632" t="str">
        <f>IF(Intro!$G$21="English",O28,P28)</f>
        <v>net delivered purchase value (CAD)</v>
      </c>
      <c r="E28" s="632"/>
      <c r="F28" s="632"/>
      <c r="G28" s="109"/>
      <c r="H28" s="109"/>
      <c r="I28" s="109"/>
      <c r="J28" s="109"/>
      <c r="K28" s="103"/>
      <c r="L28" s="64"/>
      <c r="M28" s="9"/>
      <c r="O28" s="9" t="s">
        <v>329</v>
      </c>
      <c r="P28" s="9" t="s">
        <v>328</v>
      </c>
    </row>
    <row r="29" spans="1:16" x14ac:dyDescent="0.25">
      <c r="B29" s="630"/>
      <c r="C29" s="631"/>
      <c r="D29" s="632" t="str">
        <f>"$ / "&amp;IF(Intro!$G$21="English",Variables!$B$24,Variables!$C$24)</f>
        <v>$ / tonne</v>
      </c>
      <c r="E29" s="632"/>
      <c r="F29" s="632"/>
      <c r="G29" s="122" t="str">
        <f>IF(G27=0,"-",G28/G27)</f>
        <v>-</v>
      </c>
      <c r="H29" s="122" t="str">
        <f>IF(H27=0,"-",H28/H27)</f>
        <v>-</v>
      </c>
      <c r="I29" s="122" t="str">
        <f t="shared" ref="I29:K29" si="0">IF(I27=0,"-",I28/I27)</f>
        <v>-</v>
      </c>
      <c r="J29" s="122" t="str">
        <f t="shared" si="0"/>
        <v>-</v>
      </c>
      <c r="K29" s="122" t="str">
        <f t="shared" si="0"/>
        <v>-</v>
      </c>
      <c r="L29" s="64"/>
      <c r="M29" s="9"/>
    </row>
    <row r="30" spans="1:16" s="10" customFormat="1" x14ac:dyDescent="0.25">
      <c r="A30" s="31"/>
      <c r="B30" s="625" t="str">
        <f>IF(Intro!$G$21="English",O30,P30)</f>
        <v>Sales of imports in Canada</v>
      </c>
      <c r="C30" s="626"/>
      <c r="D30" s="626"/>
      <c r="E30" s="626"/>
      <c r="F30" s="626"/>
      <c r="G30" s="626"/>
      <c r="H30" s="626"/>
      <c r="I30" s="626"/>
      <c r="J30" s="626"/>
      <c r="K30" s="626"/>
      <c r="L30" s="64"/>
      <c r="O30" s="25" t="s">
        <v>515</v>
      </c>
      <c r="P30" s="10" t="s">
        <v>516</v>
      </c>
    </row>
    <row r="31" spans="1:16" x14ac:dyDescent="0.25">
      <c r="B31" s="429" t="str">
        <f>IF(Intro!$G$21="English",O31,P31)</f>
        <v>Sales to dealers / distributors in Canada</v>
      </c>
      <c r="C31" s="430"/>
      <c r="D31" s="632" t="str">
        <f>D27</f>
        <v>tonnes</v>
      </c>
      <c r="E31" s="632"/>
      <c r="F31" s="632"/>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429"/>
      <c r="C32" s="430"/>
      <c r="D32" s="632" t="str">
        <f>IF(Intro!$G$21="English",O32,P32)</f>
        <v>net delivered selling value (CAD)</v>
      </c>
      <c r="E32" s="632"/>
      <c r="F32" s="632"/>
      <c r="G32" s="109"/>
      <c r="H32" s="109"/>
      <c r="I32" s="109"/>
      <c r="J32" s="109"/>
      <c r="K32" s="103"/>
      <c r="L32" s="64"/>
      <c r="M32" s="9"/>
      <c r="O32" s="9" t="s">
        <v>331</v>
      </c>
      <c r="P32" s="9" t="s">
        <v>330</v>
      </c>
    </row>
    <row r="33" spans="1:16" ht="15" thickBot="1" x14ac:dyDescent="0.3">
      <c r="B33" s="677"/>
      <c r="C33" s="678"/>
      <c r="D33" s="634" t="str">
        <f>D29</f>
        <v>$ / tonne</v>
      </c>
      <c r="E33" s="634"/>
      <c r="F33" s="634"/>
      <c r="G33" s="122" t="str">
        <f>IF(G31=0,"-",G32/G31)</f>
        <v>-</v>
      </c>
      <c r="H33" s="122" t="str">
        <f>IF(H31=0,"-",H32/H31)</f>
        <v>-</v>
      </c>
      <c r="I33" s="122" t="str">
        <f t="shared" ref="I33:K33" si="1">IF(I31=0,"-",I32/I31)</f>
        <v>-</v>
      </c>
      <c r="J33" s="122" t="str">
        <f t="shared" si="1"/>
        <v>-</v>
      </c>
      <c r="K33" s="122" t="str">
        <f t="shared" si="1"/>
        <v>-</v>
      </c>
      <c r="L33" s="64"/>
      <c r="M33" s="9"/>
    </row>
    <row r="34" spans="1:16" x14ac:dyDescent="0.25">
      <c r="B34" s="679" t="str">
        <f>IF(Intro!$G$21="English",O34,P34)</f>
        <v>Sales to end users in Canada</v>
      </c>
      <c r="C34" s="680"/>
      <c r="D34" s="635" t="str">
        <f t="shared" ref="D34:D36" si="2">D31</f>
        <v>tonnes</v>
      </c>
      <c r="E34" s="635"/>
      <c r="F34" s="635"/>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429"/>
      <c r="C35" s="430"/>
      <c r="D35" s="632" t="str">
        <f t="shared" si="2"/>
        <v>net delivered selling value (CAD)</v>
      </c>
      <c r="E35" s="632"/>
      <c r="F35" s="632"/>
      <c r="G35" s="109"/>
      <c r="H35" s="109"/>
      <c r="I35" s="109"/>
      <c r="J35" s="109"/>
      <c r="K35" s="103"/>
      <c r="L35" s="64"/>
      <c r="M35" s="9"/>
    </row>
    <row r="36" spans="1:16" ht="15" thickBot="1" x14ac:dyDescent="0.3">
      <c r="B36" s="677"/>
      <c r="C36" s="678"/>
      <c r="D36" s="634" t="str">
        <f t="shared" si="2"/>
        <v>$ / tonne</v>
      </c>
      <c r="E36" s="634"/>
      <c r="F36" s="634"/>
      <c r="G36" s="122" t="str">
        <f>IF(G34=0,"-",G35/G34)</f>
        <v>-</v>
      </c>
      <c r="H36" s="122" t="str">
        <f>IF(H34=0,"-",H35/H34)</f>
        <v>-</v>
      </c>
      <c r="I36" s="122" t="str">
        <f t="shared" ref="I36:K36" si="3">IF(I34=0,"-",I35/I34)</f>
        <v>-</v>
      </c>
      <c r="J36" s="122" t="str">
        <f t="shared" si="3"/>
        <v>-</v>
      </c>
      <c r="K36" s="122" t="str">
        <f t="shared" si="3"/>
        <v>-</v>
      </c>
      <c r="L36" s="64"/>
      <c r="M36" s="9"/>
    </row>
    <row r="37" spans="1:16" x14ac:dyDescent="0.25">
      <c r="B37" s="519" t="str">
        <f>IF(Intro!$G$21="English",O37,P37)</f>
        <v>Total sales of imports in Canada</v>
      </c>
      <c r="C37" s="520"/>
      <c r="D37" s="642" t="str">
        <f>D34</f>
        <v>tonnes</v>
      </c>
      <c r="E37" s="642"/>
      <c r="F37" s="642"/>
      <c r="G37" s="111">
        <f t="shared" ref="G37:K38" si="4">G31+G34</f>
        <v>0</v>
      </c>
      <c r="H37" s="111">
        <f t="shared" si="4"/>
        <v>0</v>
      </c>
      <c r="I37" s="111">
        <f t="shared" si="4"/>
        <v>0</v>
      </c>
      <c r="J37" s="111">
        <f t="shared" si="4"/>
        <v>0</v>
      </c>
      <c r="K37" s="111">
        <f t="shared" si="4"/>
        <v>0</v>
      </c>
      <c r="L37" s="64"/>
      <c r="M37" s="9"/>
      <c r="O37" s="9" t="s">
        <v>517</v>
      </c>
      <c r="P37" s="9" t="s">
        <v>518</v>
      </c>
    </row>
    <row r="38" spans="1:16" x14ac:dyDescent="0.25">
      <c r="B38" s="508"/>
      <c r="C38" s="509"/>
      <c r="D38" s="643" t="str">
        <f>D35</f>
        <v>net delivered selling value (CAD)</v>
      </c>
      <c r="E38" s="643"/>
      <c r="F38" s="643"/>
      <c r="G38" s="110">
        <f t="shared" si="4"/>
        <v>0</v>
      </c>
      <c r="H38" s="110">
        <f t="shared" si="4"/>
        <v>0</v>
      </c>
      <c r="I38" s="110">
        <f t="shared" si="4"/>
        <v>0</v>
      </c>
      <c r="J38" s="110">
        <f t="shared" si="4"/>
        <v>0</v>
      </c>
      <c r="K38" s="110">
        <f t="shared" si="4"/>
        <v>0</v>
      </c>
      <c r="L38" s="64"/>
      <c r="M38" s="9"/>
    </row>
    <row r="39" spans="1:16" x14ac:dyDescent="0.25">
      <c r="B39" s="508"/>
      <c r="C39" s="509"/>
      <c r="D39" s="643" t="str">
        <f>D36</f>
        <v>$ / tonne</v>
      </c>
      <c r="E39" s="643"/>
      <c r="F39" s="643"/>
      <c r="G39" s="122" t="str">
        <f>IF(G37=0,"-",G38/G37)</f>
        <v>-</v>
      </c>
      <c r="H39" s="122" t="str">
        <f>IF(H37=0,"-",H38/H37)</f>
        <v>-</v>
      </c>
      <c r="I39" s="122" t="str">
        <f>IF(I37=0,"-",I38/I37)</f>
        <v>-</v>
      </c>
      <c r="J39" s="122" t="str">
        <f t="shared" ref="J39:K39" si="5">IF(J37=0,"-",J38/J37)</f>
        <v>-</v>
      </c>
      <c r="K39" s="122" t="str">
        <f t="shared" si="5"/>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30"/>
      <c r="D41" s="75"/>
      <c r="E41" s="76"/>
      <c r="F41" s="76"/>
      <c r="G41" s="76"/>
      <c r="H41" s="76"/>
      <c r="I41" s="76"/>
      <c r="J41" s="76"/>
      <c r="K41" s="76"/>
      <c r="L41" s="76"/>
      <c r="M41" s="66"/>
    </row>
    <row r="42" spans="1:16" x14ac:dyDescent="0.25">
      <c r="B42" s="404" t="str">
        <f>IF(Intro!$G$21="English",O42,P42)</f>
        <v>SALES OF IMPORTS IN CANADA TO YOUR TOP FIVE ACCOUNTS</v>
      </c>
      <c r="C42" s="405"/>
      <c r="D42" s="405"/>
      <c r="E42" s="405"/>
      <c r="F42" s="405"/>
      <c r="G42" s="405"/>
      <c r="H42" s="405"/>
      <c r="I42" s="405"/>
      <c r="J42" s="405"/>
      <c r="K42" s="405"/>
      <c r="L42" s="406"/>
      <c r="M42" s="9"/>
      <c r="O42" s="87" t="s">
        <v>519</v>
      </c>
      <c r="P42" s="87" t="s">
        <v>202</v>
      </c>
    </row>
    <row r="43" spans="1:16" s="10" customFormat="1" x14ac:dyDescent="0.25">
      <c r="A43" s="7"/>
      <c r="B43" s="571" t="s">
        <v>15</v>
      </c>
      <c r="C43" s="572"/>
      <c r="D43" s="572"/>
      <c r="E43" s="572"/>
      <c r="F43" s="572"/>
      <c r="G43" s="572"/>
      <c r="H43" s="572"/>
      <c r="I43" s="572"/>
      <c r="J43" s="572"/>
      <c r="K43" s="572"/>
      <c r="L43" s="573"/>
      <c r="M43" s="66"/>
      <c r="O43" s="9"/>
    </row>
    <row r="44" spans="1:16" x14ac:dyDescent="0.25">
      <c r="B44" s="15"/>
      <c r="C44" s="32"/>
      <c r="D44" s="32"/>
      <c r="E44" s="33"/>
      <c r="F44" s="33"/>
      <c r="G44" s="33"/>
      <c r="H44" s="33"/>
      <c r="I44" s="33"/>
      <c r="J44" s="33"/>
      <c r="K44" s="33"/>
      <c r="L44" s="16"/>
      <c r="M44" s="9"/>
    </row>
    <row r="45" spans="1:16" x14ac:dyDescent="0.25">
      <c r="B45" s="401" t="str">
        <f>IF(Intro!$G$21="English",O45,P45)</f>
        <v xml:space="preserve">Report the volume and value of sales of imports in Canada for each account listed below : </v>
      </c>
      <c r="C45" s="402"/>
      <c r="D45" s="402"/>
      <c r="E45" s="402"/>
      <c r="F45" s="402"/>
      <c r="G45" s="402"/>
      <c r="H45" s="402"/>
      <c r="I45" s="402"/>
      <c r="J45" s="402"/>
      <c r="K45" s="402"/>
      <c r="L45" s="403"/>
      <c r="M45" s="9"/>
      <c r="O45" s="17" t="s">
        <v>169</v>
      </c>
      <c r="P45" s="9" t="s">
        <v>170</v>
      </c>
    </row>
    <row r="46" spans="1:16" x14ac:dyDescent="0.25">
      <c r="B46" s="401" t="str">
        <f>Pro!B35</f>
        <v>Note - Only complete this question if your firm sold the goods between January 1, 2023, and March 31, 2026.</v>
      </c>
      <c r="C46" s="402"/>
      <c r="D46" s="402"/>
      <c r="E46" s="402"/>
      <c r="F46" s="402"/>
      <c r="G46" s="402"/>
      <c r="H46" s="402"/>
      <c r="I46" s="402"/>
      <c r="J46" s="402"/>
      <c r="K46" s="402"/>
      <c r="L46" s="403"/>
      <c r="M46" s="9"/>
      <c r="O46" s="17"/>
    </row>
    <row r="47" spans="1:16" x14ac:dyDescent="0.25">
      <c r="B47" s="55"/>
      <c r="C47" s="56"/>
      <c r="D47" s="32"/>
      <c r="E47" s="33"/>
      <c r="F47" s="33"/>
      <c r="G47" s="33"/>
      <c r="H47" s="33"/>
      <c r="I47" s="33"/>
      <c r="J47" s="33"/>
      <c r="K47" s="33"/>
      <c r="L47" s="16"/>
      <c r="M47" s="9"/>
      <c r="O47" s="17"/>
    </row>
    <row r="48" spans="1:16" x14ac:dyDescent="0.25">
      <c r="B48" s="639"/>
      <c r="C48" s="640"/>
      <c r="D48" s="641"/>
      <c r="E48" s="101" t="str">
        <f>IF(Intro!$G$21="English","Q","T")&amp;IF(MID(F48,2,1)&lt;&gt;"1",MID(F48,2,1)-1&amp;" - "&amp;MID(F48,6,4),"4 - "&amp;MID(F48,6,4)-1)</f>
        <v>Q2 - 2024</v>
      </c>
      <c r="F48" s="101" t="str">
        <f>IF(Intro!$G$21="English","Q","T")&amp;IF(MID(G48,2,1)&lt;&gt;"1",MID(G48,2,1)-1&amp;" - "&amp;MID(G48,6,4),"4 - "&amp;MID(G48,6,4)-1)</f>
        <v>Q3 - 2024</v>
      </c>
      <c r="G48" s="101" t="str">
        <f>IF(Intro!$G$21="English","Q","T")&amp;IF(MID(H48,2,1)&lt;&gt;"1",MID(H48,2,1)-1&amp;" - "&amp;MID(H48,6,4),"4 - "&amp;MID(H48,6,4)-1)</f>
        <v>Q4 - 2024</v>
      </c>
      <c r="H48" s="101" t="str">
        <f>IF(Intro!$G$21="English","Q","T")&amp;IF(MID(I48,2,1)&lt;&gt;"1",MID(I48,2,1)-1&amp;" - "&amp;MID(I48,6,4),"4 - "&amp;MID(I48,6,4)-1)</f>
        <v>Q1 - 2025</v>
      </c>
      <c r="I48" s="101" t="str">
        <f>IF(Intro!$G$21="English","Q","T")&amp;IF(MID(J48,2,1)&lt;&gt;"1",MID(J48,2,1)-1&amp;" - "&amp;MID(J48,6,4),"4 - "&amp;MID(J48,6,4)-1)</f>
        <v>Q2 - 2025</v>
      </c>
      <c r="J48" s="101" t="str">
        <f>IF(Intro!$G$21="English","Q","T")&amp;IF(MID(K48,2,1)&lt;&gt;"1",MID(K48,2,1)-1&amp;" - "&amp;MID(K48,6,4),"4 - "&amp;MID(K48,6,4)-1)</f>
        <v>Q3 - 2025</v>
      </c>
      <c r="K48" s="101" t="str">
        <f>IF(Intro!$G$21="English","Q","T")&amp;IF(MID(L48,2,1)&lt;&gt;"1",MID(L48,2,1)-1&amp;" - "&amp;MID(L48,6,4),"4 - "&amp;MID(L48,6,4)-1)</f>
        <v>Q4 - 2025</v>
      </c>
      <c r="L48" s="112" t="str">
        <f>IF(Intro!$G$21="English",Variables!B29&amp;" - ",Variables!C29&amp;" - ")&amp;Variables!B8</f>
        <v>Q1 - 2026</v>
      </c>
      <c r="M48" s="9"/>
      <c r="O48" s="17"/>
    </row>
    <row r="49" spans="2:16" x14ac:dyDescent="0.25">
      <c r="B49" s="627" t="str">
        <f>IF(Intro!$G$21="English",O50,P50)</f>
        <v xml:space="preserve">Account 1 - </v>
      </c>
      <c r="C49" s="628"/>
      <c r="D49" s="628"/>
      <c r="E49" s="628"/>
      <c r="F49" s="628"/>
      <c r="G49" s="628"/>
      <c r="H49" s="628"/>
      <c r="I49" s="628"/>
      <c r="J49" s="628"/>
      <c r="K49" s="628"/>
      <c r="L49" s="629"/>
      <c r="M49" s="9"/>
      <c r="O49" s="17"/>
    </row>
    <row r="50" spans="2:16" x14ac:dyDescent="0.25">
      <c r="B50" s="647" t="str">
        <f>D$31</f>
        <v>tonnes</v>
      </c>
      <c r="C50" s="648"/>
      <c r="D50" s="648"/>
      <c r="E50" s="113"/>
      <c r="F50" s="113"/>
      <c r="G50" s="113"/>
      <c r="H50" s="113"/>
      <c r="I50" s="113"/>
      <c r="J50" s="113"/>
      <c r="K50" s="113"/>
      <c r="L50" s="114"/>
      <c r="M50" s="9"/>
      <c r="O50" s="9" t="str">
        <f>"Account 1 - "&amp;Pro!C105</f>
        <v xml:space="preserve">Account 1 - </v>
      </c>
      <c r="P50" s="9" t="str">
        <f>"Client 1 - "&amp;Pro!C105</f>
        <v xml:space="preserve">Client 1 - </v>
      </c>
    </row>
    <row r="51" spans="2:16" x14ac:dyDescent="0.25">
      <c r="B51" s="647" t="str">
        <f>D$32</f>
        <v>net delivered selling value (CAD)</v>
      </c>
      <c r="C51" s="648"/>
      <c r="D51" s="648"/>
      <c r="E51" s="113"/>
      <c r="F51" s="113"/>
      <c r="G51" s="113"/>
      <c r="H51" s="113"/>
      <c r="I51" s="113"/>
      <c r="J51" s="113"/>
      <c r="K51" s="113"/>
      <c r="L51" s="114"/>
      <c r="M51" s="9"/>
    </row>
    <row r="52" spans="2:16" x14ac:dyDescent="0.25">
      <c r="B52" s="647" t="str">
        <f>D$33</f>
        <v>$ / tonne</v>
      </c>
      <c r="C52" s="648"/>
      <c r="D52" s="648"/>
      <c r="E52" s="123" t="str">
        <f>IF(E50=0,"-",E51/E50)</f>
        <v>-</v>
      </c>
      <c r="F52" s="123" t="str">
        <f t="shared" ref="F52:L52" si="6">IF(F50=0,"-",F51/F50)</f>
        <v>-</v>
      </c>
      <c r="G52" s="123" t="str">
        <f t="shared" si="6"/>
        <v>-</v>
      </c>
      <c r="H52" s="123" t="str">
        <f t="shared" si="6"/>
        <v>-</v>
      </c>
      <c r="I52" s="123" t="str">
        <f t="shared" si="6"/>
        <v>-</v>
      </c>
      <c r="J52" s="123" t="str">
        <f t="shared" si="6"/>
        <v>-</v>
      </c>
      <c r="K52" s="123" t="str">
        <f t="shared" si="6"/>
        <v>-</v>
      </c>
      <c r="L52" s="124" t="str">
        <f t="shared" si="6"/>
        <v>-</v>
      </c>
      <c r="M52" s="9"/>
    </row>
    <row r="53" spans="2:16" x14ac:dyDescent="0.25">
      <c r="B53" s="627" t="str">
        <f>IF(Intro!$G$21="English",O54,P54)</f>
        <v xml:space="preserve">Account 2 - </v>
      </c>
      <c r="C53" s="628"/>
      <c r="D53" s="628"/>
      <c r="E53" s="628"/>
      <c r="F53" s="628"/>
      <c r="G53" s="628"/>
      <c r="H53" s="628"/>
      <c r="I53" s="628"/>
      <c r="J53" s="628"/>
      <c r="K53" s="628"/>
      <c r="L53" s="629"/>
      <c r="M53" s="9"/>
    </row>
    <row r="54" spans="2:16" x14ac:dyDescent="0.25">
      <c r="B54" s="647" t="str">
        <f>D$31</f>
        <v>tonnes</v>
      </c>
      <c r="C54" s="648"/>
      <c r="D54" s="648"/>
      <c r="E54" s="113"/>
      <c r="F54" s="113"/>
      <c r="G54" s="113"/>
      <c r="H54" s="113"/>
      <c r="I54" s="113"/>
      <c r="J54" s="113"/>
      <c r="K54" s="113"/>
      <c r="L54" s="114"/>
      <c r="M54" s="9"/>
      <c r="O54" s="9" t="str">
        <f>"Account 2 - "&amp;Pro!C106</f>
        <v xml:space="preserve">Account 2 - </v>
      </c>
      <c r="P54" s="9" t="str">
        <f>"Client 2 - "&amp;Pro!C106</f>
        <v xml:space="preserve">Client 2 - </v>
      </c>
    </row>
    <row r="55" spans="2:16" x14ac:dyDescent="0.25">
      <c r="B55" s="647" t="str">
        <f>D$32</f>
        <v>net delivered selling value (CAD)</v>
      </c>
      <c r="C55" s="648"/>
      <c r="D55" s="648"/>
      <c r="E55" s="113"/>
      <c r="F55" s="113"/>
      <c r="G55" s="113"/>
      <c r="H55" s="113"/>
      <c r="I55" s="113"/>
      <c r="J55" s="113"/>
      <c r="K55" s="113"/>
      <c r="L55" s="114"/>
      <c r="M55" s="9"/>
    </row>
    <row r="56" spans="2:16" x14ac:dyDescent="0.25">
      <c r="B56" s="647" t="str">
        <f>D$33</f>
        <v>$ / tonne</v>
      </c>
      <c r="C56" s="648"/>
      <c r="D56" s="648"/>
      <c r="E56" s="123" t="str">
        <f>IF(E54=0,"-",E55/E54)</f>
        <v>-</v>
      </c>
      <c r="F56" s="123" t="str">
        <f t="shared" ref="F56:L56" si="7">IF(F54=0,"-",F55/F54)</f>
        <v>-</v>
      </c>
      <c r="G56" s="123" t="str">
        <f t="shared" si="7"/>
        <v>-</v>
      </c>
      <c r="H56" s="123" t="str">
        <f t="shared" si="7"/>
        <v>-</v>
      </c>
      <c r="I56" s="123" t="str">
        <f t="shared" si="7"/>
        <v>-</v>
      </c>
      <c r="J56" s="123" t="str">
        <f t="shared" si="7"/>
        <v>-</v>
      </c>
      <c r="K56" s="123" t="str">
        <f t="shared" si="7"/>
        <v>-</v>
      </c>
      <c r="L56" s="124" t="str">
        <f t="shared" si="7"/>
        <v>-</v>
      </c>
      <c r="M56" s="9"/>
    </row>
    <row r="57" spans="2:16" x14ac:dyDescent="0.25">
      <c r="B57" s="627" t="str">
        <f>IF(Intro!$G$21="English",O58,P58)</f>
        <v xml:space="preserve">Account 3 - </v>
      </c>
      <c r="C57" s="628"/>
      <c r="D57" s="628"/>
      <c r="E57" s="628"/>
      <c r="F57" s="628"/>
      <c r="G57" s="628"/>
      <c r="H57" s="628"/>
      <c r="I57" s="628"/>
      <c r="J57" s="628"/>
      <c r="K57" s="628"/>
      <c r="L57" s="629"/>
      <c r="M57" s="9"/>
    </row>
    <row r="58" spans="2:16" x14ac:dyDescent="0.25">
      <c r="B58" s="647" t="str">
        <f>D$31</f>
        <v>tonnes</v>
      </c>
      <c r="C58" s="648"/>
      <c r="D58" s="648"/>
      <c r="E58" s="113"/>
      <c r="F58" s="113"/>
      <c r="G58" s="113"/>
      <c r="H58" s="113"/>
      <c r="I58" s="113"/>
      <c r="J58" s="113"/>
      <c r="K58" s="113"/>
      <c r="L58" s="114"/>
      <c r="M58" s="9"/>
      <c r="O58" s="9" t="str">
        <f>"Account 3 - "&amp;Pro!C107</f>
        <v xml:space="preserve">Account 3 - </v>
      </c>
      <c r="P58" s="9" t="str">
        <f>"Client 3 - "&amp;Pro!C107</f>
        <v xml:space="preserve">Client 3 - </v>
      </c>
    </row>
    <row r="59" spans="2:16" x14ac:dyDescent="0.25">
      <c r="B59" s="647" t="str">
        <f>D$32</f>
        <v>net delivered selling value (CAD)</v>
      </c>
      <c r="C59" s="648"/>
      <c r="D59" s="648"/>
      <c r="E59" s="113"/>
      <c r="F59" s="113"/>
      <c r="G59" s="113"/>
      <c r="H59" s="113"/>
      <c r="I59" s="113"/>
      <c r="J59" s="113"/>
      <c r="K59" s="113"/>
      <c r="L59" s="114"/>
      <c r="M59" s="9"/>
    </row>
    <row r="60" spans="2:16" x14ac:dyDescent="0.25">
      <c r="B60" s="647" t="str">
        <f>D$33</f>
        <v>$ / tonne</v>
      </c>
      <c r="C60" s="648"/>
      <c r="D60" s="648"/>
      <c r="E60" s="123" t="str">
        <f>IF(E58=0,"-",E59/E58)</f>
        <v>-</v>
      </c>
      <c r="F60" s="123" t="str">
        <f t="shared" ref="F60:L60" si="8">IF(F58=0,"-",F59/F58)</f>
        <v>-</v>
      </c>
      <c r="G60" s="123" t="str">
        <f t="shared" si="8"/>
        <v>-</v>
      </c>
      <c r="H60" s="123" t="str">
        <f t="shared" si="8"/>
        <v>-</v>
      </c>
      <c r="I60" s="123" t="str">
        <f t="shared" si="8"/>
        <v>-</v>
      </c>
      <c r="J60" s="123" t="str">
        <f t="shared" si="8"/>
        <v>-</v>
      </c>
      <c r="K60" s="123" t="str">
        <f t="shared" si="8"/>
        <v>-</v>
      </c>
      <c r="L60" s="124" t="str">
        <f t="shared" si="8"/>
        <v>-</v>
      </c>
      <c r="M60" s="9"/>
    </row>
    <row r="61" spans="2:16" x14ac:dyDescent="0.25">
      <c r="B61" s="627" t="str">
        <f>IF(Intro!$G$21="English",O62,P62)</f>
        <v xml:space="preserve">Account 4 - </v>
      </c>
      <c r="C61" s="628"/>
      <c r="D61" s="628"/>
      <c r="E61" s="628"/>
      <c r="F61" s="628"/>
      <c r="G61" s="628"/>
      <c r="H61" s="628"/>
      <c r="I61" s="628"/>
      <c r="J61" s="628"/>
      <c r="K61" s="628"/>
      <c r="L61" s="629"/>
      <c r="M61" s="9"/>
    </row>
    <row r="62" spans="2:16" x14ac:dyDescent="0.25">
      <c r="B62" s="647" t="str">
        <f>D$31</f>
        <v>tonnes</v>
      </c>
      <c r="C62" s="648"/>
      <c r="D62" s="648"/>
      <c r="E62" s="113"/>
      <c r="F62" s="113"/>
      <c r="G62" s="113"/>
      <c r="H62" s="113"/>
      <c r="I62" s="113"/>
      <c r="J62" s="113"/>
      <c r="K62" s="113"/>
      <c r="L62" s="114"/>
      <c r="M62" s="9"/>
      <c r="O62" s="9" t="str">
        <f>"Account 4 - "&amp;Pro!C108</f>
        <v xml:space="preserve">Account 4 - </v>
      </c>
      <c r="P62" s="9" t="str">
        <f>"Client 4 - "&amp;Pro!C108</f>
        <v xml:space="preserve">Client 4 - </v>
      </c>
    </row>
    <row r="63" spans="2:16" x14ac:dyDescent="0.25">
      <c r="B63" s="647" t="str">
        <f>D$32</f>
        <v>net delivered selling value (CAD)</v>
      </c>
      <c r="C63" s="648"/>
      <c r="D63" s="648"/>
      <c r="E63" s="113"/>
      <c r="F63" s="113"/>
      <c r="G63" s="113"/>
      <c r="H63" s="113"/>
      <c r="I63" s="113"/>
      <c r="J63" s="113"/>
      <c r="K63" s="113"/>
      <c r="L63" s="114"/>
      <c r="M63" s="9"/>
    </row>
    <row r="64" spans="2:16" x14ac:dyDescent="0.25">
      <c r="B64" s="647" t="str">
        <f>D$33</f>
        <v>$ / tonne</v>
      </c>
      <c r="C64" s="648"/>
      <c r="D64" s="648"/>
      <c r="E64" s="123" t="str">
        <f>IF(E62=0,"-",E63/E62)</f>
        <v>-</v>
      </c>
      <c r="F64" s="123" t="str">
        <f t="shared" ref="F64:L64" si="9">IF(F62=0,"-",F63/F62)</f>
        <v>-</v>
      </c>
      <c r="G64" s="123" t="str">
        <f t="shared" si="9"/>
        <v>-</v>
      </c>
      <c r="H64" s="123" t="str">
        <f t="shared" si="9"/>
        <v>-</v>
      </c>
      <c r="I64" s="123" t="str">
        <f t="shared" si="9"/>
        <v>-</v>
      </c>
      <c r="J64" s="123" t="str">
        <f t="shared" si="9"/>
        <v>-</v>
      </c>
      <c r="K64" s="123" t="str">
        <f t="shared" si="9"/>
        <v>-</v>
      </c>
      <c r="L64" s="124" t="str">
        <f t="shared" si="9"/>
        <v>-</v>
      </c>
      <c r="M64" s="9"/>
    </row>
    <row r="65" spans="2:19" x14ac:dyDescent="0.25">
      <c r="B65" s="627" t="str">
        <f>IF(Intro!$G$21="English",O66,P66)</f>
        <v xml:space="preserve">Account 5 - </v>
      </c>
      <c r="C65" s="628"/>
      <c r="D65" s="628"/>
      <c r="E65" s="628"/>
      <c r="F65" s="628"/>
      <c r="G65" s="628"/>
      <c r="H65" s="628"/>
      <c r="I65" s="628"/>
      <c r="J65" s="628"/>
      <c r="K65" s="628"/>
      <c r="L65" s="629"/>
      <c r="M65" s="9"/>
    </row>
    <row r="66" spans="2:19" x14ac:dyDescent="0.25">
      <c r="B66" s="647" t="str">
        <f>D$31</f>
        <v>tonnes</v>
      </c>
      <c r="C66" s="648"/>
      <c r="D66" s="648"/>
      <c r="E66" s="113"/>
      <c r="F66" s="113"/>
      <c r="G66" s="113"/>
      <c r="H66" s="113"/>
      <c r="I66" s="113"/>
      <c r="J66" s="113"/>
      <c r="K66" s="113"/>
      <c r="L66" s="114"/>
      <c r="M66" s="9"/>
      <c r="O66" s="9" t="str">
        <f>"Account 5 - "&amp;Pro!C109</f>
        <v xml:space="preserve">Account 5 - </v>
      </c>
      <c r="P66" s="9" t="str">
        <f>"Client 5 - "&amp;Pro!C109</f>
        <v xml:space="preserve">Client 5 - </v>
      </c>
    </row>
    <row r="67" spans="2:19" x14ac:dyDescent="0.25">
      <c r="B67" s="647" t="str">
        <f>D$32</f>
        <v>net delivered selling value (CAD)</v>
      </c>
      <c r="C67" s="648"/>
      <c r="D67" s="648"/>
      <c r="E67" s="113"/>
      <c r="F67" s="113"/>
      <c r="G67" s="113"/>
      <c r="H67" s="113"/>
      <c r="I67" s="113"/>
      <c r="J67" s="113"/>
      <c r="K67" s="113"/>
      <c r="L67" s="114"/>
      <c r="M67" s="9"/>
    </row>
    <row r="68" spans="2:19" x14ac:dyDescent="0.25">
      <c r="B68" s="647" t="str">
        <f>D$33</f>
        <v>$ / tonne</v>
      </c>
      <c r="C68" s="648"/>
      <c r="D68" s="648"/>
      <c r="E68" s="123" t="str">
        <f>IF(E66=0,"-",E67/E66)</f>
        <v>-</v>
      </c>
      <c r="F68" s="123" t="str">
        <f t="shared" ref="F68:L68" si="10">IF(F66=0,"-",F67/F66)</f>
        <v>-</v>
      </c>
      <c r="G68" s="123" t="str">
        <f t="shared" si="10"/>
        <v>-</v>
      </c>
      <c r="H68" s="123" t="str">
        <f t="shared" si="10"/>
        <v>-</v>
      </c>
      <c r="I68" s="123" t="str">
        <f t="shared" si="10"/>
        <v>-</v>
      </c>
      <c r="J68" s="123" t="str">
        <f t="shared" si="10"/>
        <v>-</v>
      </c>
      <c r="K68" s="123" t="str">
        <f t="shared" si="10"/>
        <v>-</v>
      </c>
      <c r="L68" s="124" t="str">
        <f t="shared" si="10"/>
        <v>-</v>
      </c>
      <c r="M68" s="9"/>
    </row>
    <row r="69" spans="2:19" x14ac:dyDescent="0.25">
      <c r="B69" s="55"/>
      <c r="C69" s="56"/>
      <c r="D69" s="56"/>
      <c r="E69" s="28"/>
      <c r="F69" s="28"/>
      <c r="G69" s="28"/>
      <c r="H69" s="28"/>
      <c r="I69" s="28"/>
      <c r="J69" s="28"/>
      <c r="K69" s="28"/>
      <c r="L69" s="29"/>
      <c r="M69" s="9"/>
    </row>
    <row r="70" spans="2:19" x14ac:dyDescent="0.25">
      <c r="B70" s="401" t="str">
        <f>IF(Intro!$G$21="English",O70,P70)</f>
        <v>In the table below, “Error” means that the total sales to your firm’s top five accounts for that period exceed your firm’s total import sales for that period. Therefore, please modify the above data if necessary.</v>
      </c>
      <c r="C70" s="402"/>
      <c r="D70" s="402"/>
      <c r="E70" s="402"/>
      <c r="F70" s="402"/>
      <c r="G70" s="402"/>
      <c r="H70" s="402"/>
      <c r="I70" s="402"/>
      <c r="J70" s="402"/>
      <c r="K70" s="402"/>
      <c r="L70" s="403"/>
      <c r="M70" s="9"/>
      <c r="O70" s="9" t="s">
        <v>348</v>
      </c>
      <c r="P70" s="9" t="s">
        <v>349</v>
      </c>
      <c r="S70" s="34"/>
    </row>
    <row r="71" spans="2:19" x14ac:dyDescent="0.25">
      <c r="B71" s="401"/>
      <c r="C71" s="402"/>
      <c r="D71" s="402"/>
      <c r="E71" s="402"/>
      <c r="F71" s="402"/>
      <c r="G71" s="402"/>
      <c r="H71" s="402"/>
      <c r="I71" s="402"/>
      <c r="J71" s="402"/>
      <c r="K71" s="402"/>
      <c r="L71" s="403"/>
      <c r="M71" s="9"/>
      <c r="S71" s="34"/>
    </row>
    <row r="72" spans="2:19" x14ac:dyDescent="0.25">
      <c r="B72" s="55"/>
      <c r="C72" s="56"/>
      <c r="D72" s="56"/>
      <c r="E72" s="28"/>
      <c r="F72" s="28"/>
      <c r="G72" s="28"/>
      <c r="H72" s="28"/>
      <c r="I72" s="28"/>
      <c r="J72" s="28"/>
      <c r="K72" s="28"/>
      <c r="L72" s="29"/>
      <c r="M72" s="9"/>
      <c r="S72" s="34"/>
    </row>
    <row r="73" spans="2:19" ht="14.1" customHeight="1" x14ac:dyDescent="0.25">
      <c r="B73" s="681" t="str">
        <f>Variables!D64</f>
        <v>Verification - volume</v>
      </c>
      <c r="C73" s="529"/>
      <c r="D73" s="529"/>
      <c r="E73" s="529"/>
      <c r="F73" s="530"/>
      <c r="G73" s="101">
        <f>H73-1</f>
        <v>2024</v>
      </c>
      <c r="H73" s="101">
        <f>Variables!B8-1</f>
        <v>2025</v>
      </c>
      <c r="I73" s="101" t="str">
        <f>K25</f>
        <v>Jan-Mar 2026</v>
      </c>
      <c r="J73" s="34"/>
      <c r="K73" s="34"/>
      <c r="L73" s="64"/>
      <c r="M73" s="9"/>
      <c r="O73" s="9" t="s">
        <v>370</v>
      </c>
      <c r="P73" s="9" t="s">
        <v>371</v>
      </c>
    </row>
    <row r="74" spans="2:19" ht="14.1" customHeight="1" x14ac:dyDescent="0.25">
      <c r="B74" s="655" t="str">
        <f>D31</f>
        <v>tonnes</v>
      </c>
      <c r="C74" s="656"/>
      <c r="D74" s="656"/>
      <c r="E74" s="656"/>
      <c r="F74" s="657"/>
      <c r="G74" s="153" t="str">
        <f>IF(SUM(E50:G50,E54:G54,E58:G58,E62:G62,E66:G66)&gt;H37,Variables!$D$65,Variables!$D$66)</f>
        <v>Okay</v>
      </c>
      <c r="H74" s="153" t="str">
        <f>IF(SUM(H50:K50,H54:K54,H58:K58,H62:K62,H66:K66)&gt;I37,Variables!$D$65,Variables!$D$66)</f>
        <v>Okay</v>
      </c>
      <c r="I74" s="153" t="str">
        <f>IF(SUM(L50,L54,L58,L62,L66)&gt;K37,Variables!$D$65,Variables!$D$66)</f>
        <v>Okay</v>
      </c>
      <c r="J74" s="34"/>
      <c r="K74" s="34"/>
      <c r="L74" s="64"/>
      <c r="M74" s="9"/>
    </row>
    <row r="75" spans="2:19" ht="14.1" customHeight="1" x14ac:dyDescent="0.25">
      <c r="B75" s="658" t="str">
        <f>IF(Intro!$G$21="English",O75,P75)</f>
        <v>volume - total sales in Canada of imports to the top five accounts (Question 2)</v>
      </c>
      <c r="C75" s="659"/>
      <c r="D75" s="659"/>
      <c r="E75" s="659"/>
      <c r="F75" s="660"/>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58" t="str">
        <f>IF(Intro!$G$21="English",O76,P76)</f>
        <v>volume - total sales in Canada of imports (Question 1)</v>
      </c>
      <c r="C76" s="659"/>
      <c r="D76" s="659"/>
      <c r="E76" s="659"/>
      <c r="F76" s="660"/>
      <c r="G76" s="153">
        <f>H37</f>
        <v>0</v>
      </c>
      <c r="H76" s="153">
        <f>I37</f>
        <v>0</v>
      </c>
      <c r="I76" s="153">
        <f>K37</f>
        <v>0</v>
      </c>
      <c r="J76" s="34"/>
      <c r="K76" s="34"/>
      <c r="L76" s="64"/>
      <c r="M76" s="9"/>
      <c r="O76" s="9" t="s">
        <v>464</v>
      </c>
      <c r="P76" s="9" t="s">
        <v>466</v>
      </c>
    </row>
    <row r="77" spans="2:19" ht="14.1" customHeight="1" x14ac:dyDescent="0.25">
      <c r="B77" s="649" t="str">
        <f>Variables!D68</f>
        <v>Verification - value</v>
      </c>
      <c r="C77" s="650"/>
      <c r="D77" s="650"/>
      <c r="E77" s="650"/>
      <c r="F77" s="651"/>
      <c r="G77" s="101">
        <f>G73</f>
        <v>2024</v>
      </c>
      <c r="H77" s="101">
        <f>H73</f>
        <v>2025</v>
      </c>
      <c r="I77" s="101" t="str">
        <f>I73</f>
        <v>Jan-Mar 2026</v>
      </c>
      <c r="J77" s="34"/>
      <c r="K77" s="34"/>
      <c r="L77" s="64"/>
      <c r="M77" s="9"/>
    </row>
    <row r="78" spans="2:19" ht="14.1" customHeight="1" x14ac:dyDescent="0.25">
      <c r="B78" s="671" t="str">
        <f>D32</f>
        <v>net delivered selling value (CAD)</v>
      </c>
      <c r="C78" s="672"/>
      <c r="D78" s="672"/>
      <c r="E78" s="672"/>
      <c r="F78" s="673"/>
      <c r="G78" s="153" t="str">
        <f>IF(SUM(E51:G51,E55:G55,E59:G59,E63:G63,E67:G67)&gt;H38,Variables!$D$65,Variables!$D$66)</f>
        <v>Okay</v>
      </c>
      <c r="H78" s="153" t="str">
        <f>IF(SUM(H51:K51,H55:K55,H59:K59,H63:K63,H67:K67)&gt;I38,Variables!$D$65,Variables!$D$66)</f>
        <v>Okay</v>
      </c>
      <c r="I78" s="153" t="str">
        <f>IF(SUM(L51,L55,L59,L63,L67)&gt;K38,Variables!$D$65,Variables!$D$66)</f>
        <v>Okay</v>
      </c>
      <c r="J78" s="34"/>
      <c r="K78" s="34"/>
      <c r="L78" s="64"/>
      <c r="M78" s="9"/>
    </row>
    <row r="79" spans="2:19" ht="14.1" customHeight="1" x14ac:dyDescent="0.25">
      <c r="B79" s="674" t="str">
        <f>IF(Intro!$G$21="English",O79,P79)</f>
        <v>value - total sales in Canada of imports to the top five accounts (Question 2)</v>
      </c>
      <c r="C79" s="675"/>
      <c r="D79" s="675"/>
      <c r="E79" s="675"/>
      <c r="F79" s="676"/>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74" t="str">
        <f>IF(Intro!$G$21="English",O80,P80)</f>
        <v>value - total sales in Canada of imports (Question 1)</v>
      </c>
      <c r="C80" s="675"/>
      <c r="D80" s="675"/>
      <c r="E80" s="675"/>
      <c r="F80" s="676"/>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134"/>
      <c r="K81" s="134"/>
      <c r="L81" s="135"/>
      <c r="M81" s="9"/>
    </row>
    <row r="82" spans="1:16" s="10" customFormat="1" x14ac:dyDescent="0.25">
      <c r="A82" s="7"/>
      <c r="B82" s="30"/>
      <c r="C82" s="30"/>
      <c r="D82" s="75"/>
      <c r="E82" s="76"/>
      <c r="F82" s="76"/>
      <c r="G82" s="76"/>
      <c r="H82" s="76"/>
      <c r="I82" s="76"/>
      <c r="J82" s="76"/>
      <c r="K82" s="76"/>
      <c r="L82" s="76"/>
      <c r="M82" s="66"/>
    </row>
    <row r="83" spans="1:16" x14ac:dyDescent="0.25">
      <c r="B83" s="404" t="str">
        <f>IF(Intro!$G$21="English",O83,P83)</f>
        <v>IMPORTS OF BENCHMARK PRODUCTS</v>
      </c>
      <c r="C83" s="405"/>
      <c r="D83" s="405"/>
      <c r="E83" s="405"/>
      <c r="F83" s="405"/>
      <c r="G83" s="405"/>
      <c r="H83" s="405"/>
      <c r="I83" s="405"/>
      <c r="J83" s="405"/>
      <c r="K83" s="405"/>
      <c r="L83" s="406"/>
      <c r="M83" s="9"/>
      <c r="O83" s="87" t="s">
        <v>322</v>
      </c>
      <c r="P83" s="87" t="s">
        <v>417</v>
      </c>
    </row>
    <row r="84" spans="1:16" x14ac:dyDescent="0.25">
      <c r="B84" s="571" t="s">
        <v>16</v>
      </c>
      <c r="C84" s="572"/>
      <c r="D84" s="572"/>
      <c r="E84" s="572"/>
      <c r="F84" s="572"/>
      <c r="G84" s="572"/>
      <c r="H84" s="572"/>
      <c r="I84" s="572"/>
      <c r="J84" s="572"/>
      <c r="K84" s="572"/>
      <c r="L84" s="573"/>
      <c r="M84" s="9"/>
    </row>
    <row r="85" spans="1:16" x14ac:dyDescent="0.25">
      <c r="B85" s="15"/>
      <c r="C85" s="32"/>
      <c r="D85" s="32"/>
      <c r="E85" s="33"/>
      <c r="F85" s="33"/>
      <c r="G85" s="33"/>
      <c r="H85" s="33"/>
      <c r="I85" s="33"/>
      <c r="J85" s="33"/>
      <c r="K85" s="33"/>
      <c r="L85" s="16"/>
      <c r="M85" s="9"/>
    </row>
    <row r="86" spans="1:16" x14ac:dyDescent="0.25">
      <c r="B86" s="401" t="str">
        <f>IF(Intro!$G$21="English",O86,P86)</f>
        <v xml:space="preserve">Report the volume and value of imports for each benchmark product listed below : </v>
      </c>
      <c r="C86" s="402"/>
      <c r="D86" s="402"/>
      <c r="E86" s="402"/>
      <c r="F86" s="402"/>
      <c r="G86" s="402"/>
      <c r="H86" s="402"/>
      <c r="I86" s="402"/>
      <c r="J86" s="402"/>
      <c r="K86" s="402"/>
      <c r="L86" s="403"/>
      <c r="M86" s="9"/>
      <c r="O86" s="17" t="s">
        <v>189</v>
      </c>
      <c r="P86" s="9" t="s">
        <v>190</v>
      </c>
    </row>
    <row r="87" spans="1:16" x14ac:dyDescent="0.25">
      <c r="B87" s="55"/>
      <c r="C87" s="56"/>
      <c r="D87" s="32"/>
      <c r="E87" s="33"/>
      <c r="F87" s="33"/>
      <c r="G87" s="33"/>
      <c r="H87" s="33"/>
      <c r="I87" s="33"/>
      <c r="J87" s="33"/>
      <c r="K87" s="33"/>
      <c r="L87" s="16"/>
      <c r="M87" s="9"/>
      <c r="O87" s="17"/>
    </row>
    <row r="88" spans="1:16" x14ac:dyDescent="0.25">
      <c r="B88" s="639"/>
      <c r="C88" s="640"/>
      <c r="D88" s="641"/>
      <c r="E88" s="101" t="str">
        <f t="shared" ref="E88:L88" si="11">E48</f>
        <v>Q2 - 2024</v>
      </c>
      <c r="F88" s="101" t="str">
        <f t="shared" si="11"/>
        <v>Q3 - 2024</v>
      </c>
      <c r="G88" s="101" t="str">
        <f t="shared" si="11"/>
        <v>Q4 - 2024</v>
      </c>
      <c r="H88" s="101" t="str">
        <f t="shared" si="11"/>
        <v>Q1 - 2025</v>
      </c>
      <c r="I88" s="101" t="str">
        <f t="shared" si="11"/>
        <v>Q2 - 2025</v>
      </c>
      <c r="J88" s="101" t="str">
        <f t="shared" si="11"/>
        <v>Q3 - 2025</v>
      </c>
      <c r="K88" s="101" t="str">
        <f t="shared" si="11"/>
        <v>Q4 - 2025</v>
      </c>
      <c r="L88" s="112" t="str">
        <f t="shared" si="11"/>
        <v>Q1 - 2026</v>
      </c>
      <c r="M88" s="9"/>
      <c r="O88" s="17"/>
    </row>
    <row r="89" spans="1:16" x14ac:dyDescent="0.25">
      <c r="B89" s="663" t="str">
        <f>IF(Intro!$G$21="English",Variables!B30,Variables!C30)</f>
        <v>Roll formed step beam of 12–16 gauge steel, of any length, including beam connector/bracket, regardless of profile or connection type.</v>
      </c>
      <c r="C89" s="526"/>
      <c r="D89" s="526"/>
      <c r="E89" s="526"/>
      <c r="F89" s="526"/>
      <c r="G89" s="526"/>
      <c r="H89" s="526"/>
      <c r="I89" s="526"/>
      <c r="J89" s="526"/>
      <c r="K89" s="526"/>
      <c r="L89" s="664"/>
      <c r="M89" s="9"/>
    </row>
    <row r="90" spans="1:16" x14ac:dyDescent="0.25">
      <c r="B90" s="665"/>
      <c r="C90" s="532"/>
      <c r="D90" s="532"/>
      <c r="E90" s="532"/>
      <c r="F90" s="532"/>
      <c r="G90" s="532"/>
      <c r="H90" s="532"/>
      <c r="I90" s="532"/>
      <c r="J90" s="532"/>
      <c r="K90" s="532"/>
      <c r="L90" s="666"/>
      <c r="M90" s="9"/>
    </row>
    <row r="91" spans="1:16" x14ac:dyDescent="0.25">
      <c r="B91" s="647" t="str">
        <f>D$27</f>
        <v>tonnes</v>
      </c>
      <c r="C91" s="648"/>
      <c r="D91" s="648"/>
      <c r="E91" s="113"/>
      <c r="F91" s="113"/>
      <c r="G91" s="113"/>
      <c r="H91" s="113"/>
      <c r="I91" s="113"/>
      <c r="J91" s="113"/>
      <c r="K91" s="113"/>
      <c r="L91" s="114"/>
      <c r="M91" s="9"/>
    </row>
    <row r="92" spans="1:16" x14ac:dyDescent="0.25">
      <c r="B92" s="647" t="str">
        <f>D$28</f>
        <v>net delivered purchase value (CAD)</v>
      </c>
      <c r="C92" s="648"/>
      <c r="D92" s="648"/>
      <c r="E92" s="113"/>
      <c r="F92" s="113"/>
      <c r="G92" s="113"/>
      <c r="H92" s="113"/>
      <c r="I92" s="113"/>
      <c r="J92" s="113"/>
      <c r="K92" s="113"/>
      <c r="L92" s="114"/>
      <c r="M92" s="9"/>
    </row>
    <row r="93" spans="1:16" x14ac:dyDescent="0.25">
      <c r="B93" s="647" t="str">
        <f>D$29</f>
        <v>$ / tonne</v>
      </c>
      <c r="C93" s="648"/>
      <c r="D93" s="648"/>
      <c r="E93" s="123" t="str">
        <f t="shared" ref="E93:L93" si="12">IF(E91=0,"-",E92/E91)</f>
        <v>-</v>
      </c>
      <c r="F93" s="123" t="str">
        <f t="shared" si="12"/>
        <v>-</v>
      </c>
      <c r="G93" s="123" t="str">
        <f t="shared" si="12"/>
        <v>-</v>
      </c>
      <c r="H93" s="123" t="str">
        <f t="shared" si="12"/>
        <v>-</v>
      </c>
      <c r="I93" s="123" t="str">
        <f t="shared" si="12"/>
        <v>-</v>
      </c>
      <c r="J93" s="123" t="str">
        <f t="shared" si="12"/>
        <v>-</v>
      </c>
      <c r="K93" s="123" t="str">
        <f t="shared" si="12"/>
        <v>-</v>
      </c>
      <c r="L93" s="124" t="str">
        <f t="shared" si="12"/>
        <v>-</v>
      </c>
      <c r="M93" s="9"/>
    </row>
    <row r="94" spans="1:16" x14ac:dyDescent="0.25">
      <c r="B94" s="663" t="str">
        <f>IF(Intro!$G$21="English",Variables!B31,Variables!C31)</f>
        <v>Roll formed box beam of 12–16 gauge steel, of any length, including beam connector/bracket, regardless of profile or connection type.</v>
      </c>
      <c r="C94" s="526"/>
      <c r="D94" s="526"/>
      <c r="E94" s="526"/>
      <c r="F94" s="526"/>
      <c r="G94" s="526"/>
      <c r="H94" s="526"/>
      <c r="I94" s="526"/>
      <c r="J94" s="526"/>
      <c r="K94" s="526"/>
      <c r="L94" s="664"/>
      <c r="M94" s="9"/>
    </row>
    <row r="95" spans="1:16" x14ac:dyDescent="0.25">
      <c r="B95" s="665"/>
      <c r="C95" s="532"/>
      <c r="D95" s="532"/>
      <c r="E95" s="532"/>
      <c r="F95" s="532"/>
      <c r="G95" s="532"/>
      <c r="H95" s="532"/>
      <c r="I95" s="532"/>
      <c r="J95" s="532"/>
      <c r="K95" s="532"/>
      <c r="L95" s="666"/>
      <c r="M95" s="9"/>
    </row>
    <row r="96" spans="1:16" x14ac:dyDescent="0.25">
      <c r="B96" s="647" t="str">
        <f>D$27</f>
        <v>tonnes</v>
      </c>
      <c r="C96" s="648"/>
      <c r="D96" s="648"/>
      <c r="E96" s="113"/>
      <c r="F96" s="113"/>
      <c r="G96" s="113"/>
      <c r="H96" s="113"/>
      <c r="I96" s="113"/>
      <c r="J96" s="113"/>
      <c r="K96" s="113"/>
      <c r="L96" s="114"/>
      <c r="M96" s="9"/>
    </row>
    <row r="97" spans="2:19" x14ac:dyDescent="0.25">
      <c r="B97" s="647" t="str">
        <f>D$28</f>
        <v>net delivered purchase value (CAD)</v>
      </c>
      <c r="C97" s="648"/>
      <c r="D97" s="648"/>
      <c r="E97" s="113"/>
      <c r="F97" s="113"/>
      <c r="G97" s="113"/>
      <c r="H97" s="113"/>
      <c r="I97" s="113"/>
      <c r="J97" s="113"/>
      <c r="K97" s="113"/>
      <c r="L97" s="114"/>
      <c r="M97" s="9"/>
    </row>
    <row r="98" spans="2:19" x14ac:dyDescent="0.25">
      <c r="B98" s="647" t="str">
        <f>D$29</f>
        <v>$ / tonne</v>
      </c>
      <c r="C98" s="648"/>
      <c r="D98" s="648"/>
      <c r="E98" s="123" t="str">
        <f t="shared" ref="E98:L98" si="13">IF(E96=0,"-",E97/E96)</f>
        <v>-</v>
      </c>
      <c r="F98" s="123" t="str">
        <f t="shared" si="13"/>
        <v>-</v>
      </c>
      <c r="G98" s="123" t="str">
        <f t="shared" si="13"/>
        <v>-</v>
      </c>
      <c r="H98" s="123" t="str">
        <f t="shared" si="13"/>
        <v>-</v>
      </c>
      <c r="I98" s="123" t="str">
        <f t="shared" si="13"/>
        <v>-</v>
      </c>
      <c r="J98" s="123" t="str">
        <f t="shared" si="13"/>
        <v>-</v>
      </c>
      <c r="K98" s="123" t="str">
        <f t="shared" si="13"/>
        <v>-</v>
      </c>
      <c r="L98" s="124" t="str">
        <f t="shared" si="13"/>
        <v>-</v>
      </c>
      <c r="M98" s="9"/>
    </row>
    <row r="99" spans="2:19" x14ac:dyDescent="0.25">
      <c r="B99" s="663" t="str">
        <f>IF(Intro!$G$21="English",Variables!B32,Variables!C32)</f>
        <v>Roll formed safety bar, regardless of type/style (universal, clip-in, snap-in, hook-over, welded or other), dimensions or configuration.</v>
      </c>
      <c r="C99" s="526"/>
      <c r="D99" s="526"/>
      <c r="E99" s="526"/>
      <c r="F99" s="526"/>
      <c r="G99" s="526"/>
      <c r="H99" s="526"/>
      <c r="I99" s="526"/>
      <c r="J99" s="526"/>
      <c r="K99" s="526"/>
      <c r="L99" s="664"/>
      <c r="M99" s="9"/>
    </row>
    <row r="100" spans="2:19" x14ac:dyDescent="0.25">
      <c r="B100" s="665"/>
      <c r="C100" s="532"/>
      <c r="D100" s="532"/>
      <c r="E100" s="532"/>
      <c r="F100" s="532"/>
      <c r="G100" s="532"/>
      <c r="H100" s="532"/>
      <c r="I100" s="532"/>
      <c r="J100" s="532"/>
      <c r="K100" s="532"/>
      <c r="L100" s="666"/>
      <c r="M100" s="9"/>
    </row>
    <row r="101" spans="2:19" x14ac:dyDescent="0.25">
      <c r="B101" s="647" t="str">
        <f>D$27</f>
        <v>tonnes</v>
      </c>
      <c r="C101" s="648"/>
      <c r="D101" s="648"/>
      <c r="E101" s="113"/>
      <c r="F101" s="113"/>
      <c r="G101" s="113"/>
      <c r="H101" s="113"/>
      <c r="I101" s="113"/>
      <c r="J101" s="113"/>
      <c r="K101" s="113"/>
      <c r="L101" s="114"/>
      <c r="M101" s="9"/>
    </row>
    <row r="102" spans="2:19" x14ac:dyDescent="0.25">
      <c r="B102" s="647" t="str">
        <f>D$28</f>
        <v>net delivered purchase value (CAD)</v>
      </c>
      <c r="C102" s="648"/>
      <c r="D102" s="648"/>
      <c r="E102" s="113"/>
      <c r="F102" s="113"/>
      <c r="G102" s="113"/>
      <c r="H102" s="113"/>
      <c r="I102" s="113"/>
      <c r="J102" s="113"/>
      <c r="K102" s="113"/>
      <c r="L102" s="114"/>
      <c r="M102" s="9"/>
    </row>
    <row r="103" spans="2:19" x14ac:dyDescent="0.25">
      <c r="B103" s="647" t="str">
        <f>D$29</f>
        <v>$ / tonne</v>
      </c>
      <c r="C103" s="648"/>
      <c r="D103" s="648"/>
      <c r="E103" s="123" t="str">
        <f t="shared" ref="E103:L103" si="14">IF(E101=0,"-",E102/E101)</f>
        <v>-</v>
      </c>
      <c r="F103" s="123" t="str">
        <f t="shared" si="14"/>
        <v>-</v>
      </c>
      <c r="G103" s="123" t="str">
        <f t="shared" si="14"/>
        <v>-</v>
      </c>
      <c r="H103" s="123" t="str">
        <f t="shared" si="14"/>
        <v>-</v>
      </c>
      <c r="I103" s="123" t="str">
        <f t="shared" si="14"/>
        <v>-</v>
      </c>
      <c r="J103" s="123" t="str">
        <f t="shared" si="14"/>
        <v>-</v>
      </c>
      <c r="K103" s="123" t="str">
        <f t="shared" si="14"/>
        <v>-</v>
      </c>
      <c r="L103" s="124" t="str">
        <f t="shared" si="14"/>
        <v>-</v>
      </c>
      <c r="M103" s="9"/>
    </row>
    <row r="104" spans="2:19" x14ac:dyDescent="0.25">
      <c r="B104" s="55"/>
      <c r="C104" s="56"/>
      <c r="D104" s="56"/>
      <c r="E104" s="28"/>
      <c r="F104" s="28"/>
      <c r="G104" s="28"/>
      <c r="H104" s="28"/>
      <c r="I104" s="28"/>
      <c r="J104" s="28"/>
      <c r="K104" s="28"/>
      <c r="L104" s="29"/>
      <c r="M104" s="9"/>
    </row>
    <row r="105" spans="2:19" x14ac:dyDescent="0.25">
      <c r="B105" s="401" t="str">
        <f>IF(Intro!$G$21="English",O105,P105)</f>
        <v>In the table below, “Error” means that the total imports of your firm's benchmark products exceed your firm's total imports for that period. Therefore, please modify the above data if necessary.</v>
      </c>
      <c r="C105" s="402"/>
      <c r="D105" s="402"/>
      <c r="E105" s="402"/>
      <c r="F105" s="402"/>
      <c r="G105" s="402"/>
      <c r="H105" s="402"/>
      <c r="I105" s="402"/>
      <c r="J105" s="402"/>
      <c r="K105" s="402"/>
      <c r="L105" s="403"/>
      <c r="M105" s="9"/>
      <c r="O105" s="9" t="s">
        <v>350</v>
      </c>
      <c r="P105" s="9" t="s">
        <v>351</v>
      </c>
      <c r="S105" s="34"/>
    </row>
    <row r="106" spans="2:19" x14ac:dyDescent="0.25">
      <c r="B106" s="401"/>
      <c r="C106" s="402"/>
      <c r="D106" s="402"/>
      <c r="E106" s="402"/>
      <c r="F106" s="402"/>
      <c r="G106" s="402"/>
      <c r="H106" s="402"/>
      <c r="I106" s="402"/>
      <c r="J106" s="402"/>
      <c r="K106" s="402"/>
      <c r="L106" s="403"/>
      <c r="M106" s="9"/>
      <c r="S106" s="34"/>
    </row>
    <row r="107" spans="2:19" x14ac:dyDescent="0.25">
      <c r="B107" s="55"/>
      <c r="C107" s="56"/>
      <c r="D107" s="56"/>
      <c r="E107" s="28"/>
      <c r="F107" s="28"/>
      <c r="G107" s="28"/>
      <c r="H107" s="28"/>
      <c r="I107" s="28"/>
      <c r="J107" s="28"/>
      <c r="K107" s="28"/>
      <c r="L107" s="29"/>
      <c r="M107" s="9"/>
      <c r="S107" s="34"/>
    </row>
    <row r="108" spans="2:19" ht="39" customHeight="1" x14ac:dyDescent="0.25">
      <c r="B108" s="649" t="str">
        <f>Variables!D64</f>
        <v>Verification - volume</v>
      </c>
      <c r="C108" s="650"/>
      <c r="D108" s="650"/>
      <c r="E108" s="650"/>
      <c r="F108" s="651"/>
      <c r="G108" s="101">
        <f>G73</f>
        <v>2024</v>
      </c>
      <c r="H108" s="101">
        <f>H73</f>
        <v>2025</v>
      </c>
      <c r="I108" s="101" t="str">
        <f>I73</f>
        <v>Jan-Mar 2026</v>
      </c>
      <c r="J108" s="34"/>
      <c r="K108" s="34"/>
      <c r="L108" s="64"/>
      <c r="M108" s="9"/>
    </row>
    <row r="109" spans="2:19" ht="14.1" customHeight="1" x14ac:dyDescent="0.25">
      <c r="B109" s="652" t="str">
        <f>B91</f>
        <v>tonnes</v>
      </c>
      <c r="C109" s="653"/>
      <c r="D109" s="653"/>
      <c r="E109" s="653"/>
      <c r="F109" s="654"/>
      <c r="G109" s="153" t="str">
        <f>IF(SUM(E91:G91,E96:G96,E101:G101)&gt;H27,Variables!$D$65,Variables!$D$66)</f>
        <v>Okay</v>
      </c>
      <c r="H109" s="153" t="str">
        <f>IF(SUM(H91:K91,H96:K96,H101:K101)&gt;I27,Variables!$D$65,Variables!$D$66)</f>
        <v>Okay</v>
      </c>
      <c r="I109" s="153" t="str">
        <f>IF(SUM(L91,L96,L101)&gt;K27,Variables!$D$65,Variables!$D$66)</f>
        <v>Okay</v>
      </c>
      <c r="J109" s="34"/>
      <c r="K109" s="34"/>
      <c r="L109" s="64"/>
      <c r="M109" s="9"/>
    </row>
    <row r="110" spans="2:19" ht="14.1" customHeight="1" x14ac:dyDescent="0.25">
      <c r="B110" s="644" t="str">
        <f>IF(Intro!$G$21="English",O110,P110)</f>
        <v>volume - total imports of benchmark products (Question 3)</v>
      </c>
      <c r="C110" s="645"/>
      <c r="D110" s="645"/>
      <c r="E110" s="645"/>
      <c r="F110" s="646"/>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44" t="str">
        <f>IF(Intro!$G$21="English",O111,P111)</f>
        <v>volume - total imports (Question 1)</v>
      </c>
      <c r="C111" s="645"/>
      <c r="D111" s="645"/>
      <c r="E111" s="645"/>
      <c r="F111" s="646"/>
      <c r="G111" s="153">
        <f>H27</f>
        <v>0</v>
      </c>
      <c r="H111" s="153">
        <f>I27</f>
        <v>0</v>
      </c>
      <c r="I111" s="153">
        <f>K27</f>
        <v>0</v>
      </c>
      <c r="J111" s="34"/>
      <c r="K111" s="34"/>
      <c r="L111" s="64"/>
      <c r="M111" s="9"/>
      <c r="O111" s="9" t="s">
        <v>457</v>
      </c>
      <c r="P111" s="9" t="s">
        <v>458</v>
      </c>
    </row>
    <row r="112" spans="2:19" x14ac:dyDescent="0.25">
      <c r="B112" s="649" t="str">
        <f>Variables!D68</f>
        <v>Verification - value</v>
      </c>
      <c r="C112" s="650"/>
      <c r="D112" s="650"/>
      <c r="E112" s="650"/>
      <c r="F112" s="651"/>
      <c r="G112" s="101">
        <f>G108</f>
        <v>2024</v>
      </c>
      <c r="H112" s="101">
        <f>H108</f>
        <v>2025</v>
      </c>
      <c r="I112" s="101" t="str">
        <f>I108</f>
        <v>Jan-Mar 2026</v>
      </c>
      <c r="J112" s="34"/>
      <c r="K112" s="34"/>
      <c r="L112" s="64"/>
      <c r="M112" s="9"/>
    </row>
    <row r="113" spans="1:16" ht="14.1" customHeight="1" x14ac:dyDescent="0.25">
      <c r="B113" s="652"/>
      <c r="C113" s="653"/>
      <c r="D113" s="653"/>
      <c r="E113" s="653"/>
      <c r="F113" s="654"/>
      <c r="G113" s="153" t="str">
        <f>IF(SUM(E92:G92,E97:G97,E102:G102)&gt;H28,Variables!$D$65,Variables!$D$66)</f>
        <v>Okay</v>
      </c>
      <c r="H113" s="153" t="str">
        <f>IF(SUM(H92:K92,H97:K97,H102:K102)&gt;I28,Variables!$D$65,Variables!$D$66)</f>
        <v>Okay</v>
      </c>
      <c r="I113" s="153" t="str">
        <f>IF(SUM(L92,L97,L102)&gt;K28,Variables!$D$65,Variables!$D$66)</f>
        <v>Okay</v>
      </c>
      <c r="J113" s="34"/>
      <c r="K113" s="34"/>
      <c r="L113" s="64"/>
      <c r="M113" s="9"/>
    </row>
    <row r="114" spans="1:16" ht="14.1" customHeight="1" x14ac:dyDescent="0.25">
      <c r="B114" s="644" t="str">
        <f>IF(Intro!$G$21="English",O114,P114)</f>
        <v>value - total imports of benchmark products (Question 3)</v>
      </c>
      <c r="C114" s="645"/>
      <c r="D114" s="645"/>
      <c r="E114" s="645"/>
      <c r="F114" s="646"/>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44" t="str">
        <f>IF(Intro!$G$21="English",O115,P115)</f>
        <v>valeur - total imports (Question 1)</v>
      </c>
      <c r="C115" s="645"/>
      <c r="D115" s="645"/>
      <c r="E115" s="645"/>
      <c r="F115" s="646"/>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7"/>
      <c r="D117" s="75"/>
      <c r="E117" s="76"/>
      <c r="F117" s="76"/>
      <c r="G117" s="76"/>
      <c r="H117" s="76"/>
      <c r="I117" s="76"/>
      <c r="J117" s="76"/>
      <c r="K117" s="76"/>
      <c r="L117" s="76"/>
      <c r="M117" s="66"/>
    </row>
    <row r="118" spans="1:16" x14ac:dyDescent="0.25">
      <c r="B118" s="404" t="str">
        <f>IF(Intro!$G$21="English",O118,P118)</f>
        <v>SALES OF IMPORTS  IN CANADA OF BENCHMARK PRODUCTS</v>
      </c>
      <c r="C118" s="405"/>
      <c r="D118" s="405"/>
      <c r="E118" s="405"/>
      <c r="F118" s="405"/>
      <c r="G118" s="405"/>
      <c r="H118" s="405"/>
      <c r="I118" s="405"/>
      <c r="J118" s="405"/>
      <c r="K118" s="405"/>
      <c r="L118" s="406"/>
      <c r="M118" s="9"/>
      <c r="O118" s="87" t="s">
        <v>520</v>
      </c>
      <c r="P118" s="87" t="s">
        <v>521</v>
      </c>
    </row>
    <row r="119" spans="1:16" x14ac:dyDescent="0.25">
      <c r="B119" s="571" t="s">
        <v>17</v>
      </c>
      <c r="C119" s="572"/>
      <c r="D119" s="572"/>
      <c r="E119" s="572"/>
      <c r="F119" s="572"/>
      <c r="G119" s="572"/>
      <c r="H119" s="572"/>
      <c r="I119" s="572"/>
      <c r="J119" s="572"/>
      <c r="K119" s="572"/>
      <c r="L119" s="573"/>
      <c r="M119" s="9"/>
    </row>
    <row r="120" spans="1:16" x14ac:dyDescent="0.25">
      <c r="B120" s="15"/>
      <c r="C120" s="32"/>
      <c r="D120" s="32"/>
      <c r="E120" s="33"/>
      <c r="F120" s="33"/>
      <c r="G120" s="33"/>
      <c r="H120" s="33"/>
      <c r="I120" s="33"/>
      <c r="J120" s="33"/>
      <c r="K120" s="33"/>
      <c r="L120" s="16"/>
      <c r="M120" s="9"/>
    </row>
    <row r="121" spans="1:16" x14ac:dyDescent="0.25">
      <c r="B121" s="401" t="str">
        <f>IF(Intro!$G$21="English",O121,P121)</f>
        <v xml:space="preserve">Report the volume and value of sales of imports in Canada for each benchmark product listed below : </v>
      </c>
      <c r="C121" s="402"/>
      <c r="D121" s="402"/>
      <c r="E121" s="402"/>
      <c r="F121" s="402"/>
      <c r="G121" s="402"/>
      <c r="H121" s="402"/>
      <c r="I121" s="402"/>
      <c r="J121" s="402"/>
      <c r="K121" s="402"/>
      <c r="L121" s="403"/>
      <c r="M121" s="9"/>
      <c r="O121" s="17" t="s">
        <v>168</v>
      </c>
      <c r="P121" s="9" t="s">
        <v>418</v>
      </c>
    </row>
    <row r="122" spans="1:16" x14ac:dyDescent="0.25">
      <c r="B122" s="401" t="str">
        <f>Pro!B35</f>
        <v>Note - Only complete this question if your firm sold the goods between January 1, 2023, and March 31, 2026.</v>
      </c>
      <c r="C122" s="402"/>
      <c r="D122" s="402"/>
      <c r="E122" s="402"/>
      <c r="F122" s="402"/>
      <c r="G122" s="402"/>
      <c r="H122" s="402"/>
      <c r="I122" s="402"/>
      <c r="J122" s="402"/>
      <c r="K122" s="402"/>
      <c r="L122" s="403"/>
      <c r="M122" s="9"/>
      <c r="O122" s="17"/>
    </row>
    <row r="123" spans="1:16" x14ac:dyDescent="0.25">
      <c r="B123" s="55"/>
      <c r="C123" s="56"/>
      <c r="D123" s="32"/>
      <c r="E123" s="33"/>
      <c r="F123" s="33"/>
      <c r="G123" s="33"/>
      <c r="H123" s="33"/>
      <c r="I123" s="33"/>
      <c r="J123" s="33"/>
      <c r="K123" s="33"/>
      <c r="L123" s="16"/>
      <c r="M123" s="9"/>
      <c r="O123" s="17"/>
    </row>
    <row r="124" spans="1:16" x14ac:dyDescent="0.25">
      <c r="B124" s="639"/>
      <c r="C124" s="640"/>
      <c r="D124" s="641"/>
      <c r="E124" s="101" t="str">
        <f t="shared" ref="E124:L124" si="15">E88</f>
        <v>Q2 - 2024</v>
      </c>
      <c r="F124" s="101" t="str">
        <f t="shared" si="15"/>
        <v>Q3 - 2024</v>
      </c>
      <c r="G124" s="101" t="str">
        <f t="shared" si="15"/>
        <v>Q4 - 2024</v>
      </c>
      <c r="H124" s="101" t="str">
        <f t="shared" si="15"/>
        <v>Q1 - 2025</v>
      </c>
      <c r="I124" s="101" t="str">
        <f t="shared" si="15"/>
        <v>Q2 - 2025</v>
      </c>
      <c r="J124" s="101" t="str">
        <f t="shared" si="15"/>
        <v>Q3 - 2025</v>
      </c>
      <c r="K124" s="101" t="str">
        <f t="shared" si="15"/>
        <v>Q4 - 2025</v>
      </c>
      <c r="L124" s="112" t="str">
        <f t="shared" si="15"/>
        <v>Q1 - 2026</v>
      </c>
      <c r="M124" s="9"/>
      <c r="O124" s="17"/>
    </row>
    <row r="125" spans="1:16" x14ac:dyDescent="0.25">
      <c r="B125" s="663" t="str">
        <f>B89</f>
        <v>Roll formed step beam of 12–16 gauge steel, of any length, including beam connector/bracket, regardless of profile or connection type.</v>
      </c>
      <c r="C125" s="526"/>
      <c r="D125" s="526"/>
      <c r="E125" s="526"/>
      <c r="F125" s="526"/>
      <c r="G125" s="526"/>
      <c r="H125" s="526"/>
      <c r="I125" s="526"/>
      <c r="J125" s="526"/>
      <c r="K125" s="526"/>
      <c r="L125" s="664"/>
      <c r="M125" s="9"/>
    </row>
    <row r="126" spans="1:16" x14ac:dyDescent="0.25">
      <c r="B126" s="665"/>
      <c r="C126" s="532"/>
      <c r="D126" s="532"/>
      <c r="E126" s="532"/>
      <c r="F126" s="532"/>
      <c r="G126" s="532"/>
      <c r="H126" s="532"/>
      <c r="I126" s="532"/>
      <c r="J126" s="532"/>
      <c r="K126" s="532"/>
      <c r="L126" s="666"/>
      <c r="M126" s="9"/>
    </row>
    <row r="127" spans="1:16" x14ac:dyDescent="0.25">
      <c r="B127" s="647" t="str">
        <f>D$31</f>
        <v>tonnes</v>
      </c>
      <c r="C127" s="648"/>
      <c r="D127" s="648"/>
      <c r="E127" s="113"/>
      <c r="F127" s="113"/>
      <c r="G127" s="113"/>
      <c r="H127" s="113"/>
      <c r="I127" s="113"/>
      <c r="J127" s="113"/>
      <c r="K127" s="113"/>
      <c r="L127" s="114"/>
      <c r="M127" s="9"/>
    </row>
    <row r="128" spans="1:16" x14ac:dyDescent="0.25">
      <c r="B128" s="647" t="str">
        <f>D$32</f>
        <v>net delivered selling value (CAD)</v>
      </c>
      <c r="C128" s="648"/>
      <c r="D128" s="648"/>
      <c r="E128" s="113"/>
      <c r="F128" s="113"/>
      <c r="G128" s="113"/>
      <c r="H128" s="113"/>
      <c r="I128" s="113"/>
      <c r="J128" s="113"/>
      <c r="K128" s="113"/>
      <c r="L128" s="114"/>
      <c r="M128" s="9"/>
    </row>
    <row r="129" spans="2:19" x14ac:dyDescent="0.25">
      <c r="B129" s="647" t="str">
        <f>D$33</f>
        <v>$ / tonne</v>
      </c>
      <c r="C129" s="648"/>
      <c r="D129" s="648"/>
      <c r="E129" s="123" t="str">
        <f t="shared" ref="E129:L129" si="16">IF(E127=0,"-",E128/E127)</f>
        <v>-</v>
      </c>
      <c r="F129" s="123" t="str">
        <f t="shared" si="16"/>
        <v>-</v>
      </c>
      <c r="G129" s="123" t="str">
        <f t="shared" si="16"/>
        <v>-</v>
      </c>
      <c r="H129" s="123" t="str">
        <f t="shared" si="16"/>
        <v>-</v>
      </c>
      <c r="I129" s="123" t="str">
        <f t="shared" si="16"/>
        <v>-</v>
      </c>
      <c r="J129" s="123" t="str">
        <f t="shared" si="16"/>
        <v>-</v>
      </c>
      <c r="K129" s="123" t="str">
        <f t="shared" si="16"/>
        <v>-</v>
      </c>
      <c r="L129" s="124" t="str">
        <f t="shared" si="16"/>
        <v>-</v>
      </c>
      <c r="M129" s="9"/>
    </row>
    <row r="130" spans="2:19" x14ac:dyDescent="0.25">
      <c r="B130" s="663" t="str">
        <f>B94</f>
        <v>Roll formed box beam of 12–16 gauge steel, of any length, including beam connector/bracket, regardless of profile or connection type.</v>
      </c>
      <c r="C130" s="526"/>
      <c r="D130" s="526"/>
      <c r="E130" s="526"/>
      <c r="F130" s="526"/>
      <c r="G130" s="526"/>
      <c r="H130" s="526"/>
      <c r="I130" s="526"/>
      <c r="J130" s="526"/>
      <c r="K130" s="526"/>
      <c r="L130" s="664"/>
      <c r="M130" s="9"/>
    </row>
    <row r="131" spans="2:19" x14ac:dyDescent="0.25">
      <c r="B131" s="665"/>
      <c r="C131" s="532"/>
      <c r="D131" s="532"/>
      <c r="E131" s="532"/>
      <c r="F131" s="532"/>
      <c r="G131" s="532"/>
      <c r="H131" s="532"/>
      <c r="I131" s="532"/>
      <c r="J131" s="532"/>
      <c r="K131" s="532"/>
      <c r="L131" s="666"/>
      <c r="M131" s="9"/>
    </row>
    <row r="132" spans="2:19" x14ac:dyDescent="0.25">
      <c r="B132" s="647" t="str">
        <f>D$31</f>
        <v>tonnes</v>
      </c>
      <c r="C132" s="648"/>
      <c r="D132" s="648"/>
      <c r="E132" s="113"/>
      <c r="F132" s="113"/>
      <c r="G132" s="113"/>
      <c r="H132" s="113"/>
      <c r="I132" s="113"/>
      <c r="J132" s="113"/>
      <c r="K132" s="113"/>
      <c r="L132" s="114"/>
      <c r="M132" s="9"/>
    </row>
    <row r="133" spans="2:19" x14ac:dyDescent="0.25">
      <c r="B133" s="647" t="str">
        <f>D$32</f>
        <v>net delivered selling value (CAD)</v>
      </c>
      <c r="C133" s="648"/>
      <c r="D133" s="648"/>
      <c r="E133" s="113"/>
      <c r="F133" s="113"/>
      <c r="G133" s="113"/>
      <c r="H133" s="113"/>
      <c r="I133" s="113"/>
      <c r="J133" s="113"/>
      <c r="K133" s="113"/>
      <c r="L133" s="114"/>
      <c r="M133" s="9"/>
    </row>
    <row r="134" spans="2:19" x14ac:dyDescent="0.25">
      <c r="B134" s="647" t="str">
        <f>D$33</f>
        <v>$ / tonne</v>
      </c>
      <c r="C134" s="648"/>
      <c r="D134" s="648"/>
      <c r="E134" s="123" t="str">
        <f>IF(E132=0,"-",E133/E132)</f>
        <v>-</v>
      </c>
      <c r="F134" s="123" t="str">
        <f t="shared" ref="F134:L134" si="17">IF(F132=0,"-",F133/F132)</f>
        <v>-</v>
      </c>
      <c r="G134" s="123" t="str">
        <f t="shared" si="17"/>
        <v>-</v>
      </c>
      <c r="H134" s="123" t="str">
        <f t="shared" si="17"/>
        <v>-</v>
      </c>
      <c r="I134" s="123" t="str">
        <f t="shared" si="17"/>
        <v>-</v>
      </c>
      <c r="J134" s="123" t="str">
        <f t="shared" si="17"/>
        <v>-</v>
      </c>
      <c r="K134" s="123" t="str">
        <f t="shared" si="17"/>
        <v>-</v>
      </c>
      <c r="L134" s="124" t="str">
        <f t="shared" si="17"/>
        <v>-</v>
      </c>
      <c r="M134" s="9"/>
    </row>
    <row r="135" spans="2:19" x14ac:dyDescent="0.25">
      <c r="B135" s="663" t="str">
        <f>B99</f>
        <v>Roll formed safety bar, regardless of type/style (universal, clip-in, snap-in, hook-over, welded or other), dimensions or configuration.</v>
      </c>
      <c r="C135" s="526"/>
      <c r="D135" s="526"/>
      <c r="E135" s="526"/>
      <c r="F135" s="526"/>
      <c r="G135" s="526"/>
      <c r="H135" s="526"/>
      <c r="I135" s="526"/>
      <c r="J135" s="526"/>
      <c r="K135" s="526"/>
      <c r="L135" s="664"/>
      <c r="M135" s="9"/>
    </row>
    <row r="136" spans="2:19" x14ac:dyDescent="0.25">
      <c r="B136" s="665"/>
      <c r="C136" s="532"/>
      <c r="D136" s="532"/>
      <c r="E136" s="532"/>
      <c r="F136" s="532"/>
      <c r="G136" s="532"/>
      <c r="H136" s="532"/>
      <c r="I136" s="532"/>
      <c r="J136" s="532"/>
      <c r="K136" s="532"/>
      <c r="L136" s="666"/>
      <c r="M136" s="9"/>
    </row>
    <row r="137" spans="2:19" x14ac:dyDescent="0.25">
      <c r="B137" s="647" t="str">
        <f>D$31</f>
        <v>tonnes</v>
      </c>
      <c r="C137" s="648"/>
      <c r="D137" s="648"/>
      <c r="E137" s="113"/>
      <c r="F137" s="113"/>
      <c r="G137" s="113"/>
      <c r="H137" s="113"/>
      <c r="I137" s="113"/>
      <c r="J137" s="113"/>
      <c r="K137" s="113"/>
      <c r="L137" s="114"/>
      <c r="M137" s="9"/>
    </row>
    <row r="138" spans="2:19" x14ac:dyDescent="0.25">
      <c r="B138" s="647" t="str">
        <f>D$32</f>
        <v>net delivered selling value (CAD)</v>
      </c>
      <c r="C138" s="648"/>
      <c r="D138" s="648"/>
      <c r="E138" s="113"/>
      <c r="F138" s="113"/>
      <c r="G138" s="113"/>
      <c r="H138" s="113"/>
      <c r="I138" s="113"/>
      <c r="J138" s="113"/>
      <c r="K138" s="113"/>
      <c r="L138" s="114"/>
      <c r="M138" s="9"/>
    </row>
    <row r="139" spans="2:19" x14ac:dyDescent="0.25">
      <c r="B139" s="647" t="str">
        <f>D$33</f>
        <v>$ / tonne</v>
      </c>
      <c r="C139" s="648"/>
      <c r="D139" s="648"/>
      <c r="E139" s="123" t="str">
        <f>IF(E137=0,"-",E138/E137)</f>
        <v>-</v>
      </c>
      <c r="F139" s="123" t="str">
        <f t="shared" ref="F139:L139" si="18">IF(F137=0,"-",F138/F137)</f>
        <v>-</v>
      </c>
      <c r="G139" s="123" t="str">
        <f t="shared" si="18"/>
        <v>-</v>
      </c>
      <c r="H139" s="123" t="str">
        <f t="shared" si="18"/>
        <v>-</v>
      </c>
      <c r="I139" s="123" t="str">
        <f t="shared" si="18"/>
        <v>-</v>
      </c>
      <c r="J139" s="123" t="str">
        <f t="shared" si="18"/>
        <v>-</v>
      </c>
      <c r="K139" s="123" t="str">
        <f t="shared" si="18"/>
        <v>-</v>
      </c>
      <c r="L139" s="124" t="str">
        <f t="shared" si="18"/>
        <v>-</v>
      </c>
      <c r="M139" s="9"/>
    </row>
    <row r="140" spans="2:19" x14ac:dyDescent="0.25">
      <c r="B140" s="55"/>
      <c r="C140" s="56"/>
      <c r="D140" s="56"/>
      <c r="E140" s="28"/>
      <c r="F140" s="28"/>
      <c r="G140" s="28"/>
      <c r="H140" s="28"/>
      <c r="I140" s="28"/>
      <c r="J140" s="28"/>
      <c r="K140" s="28"/>
      <c r="L140" s="29"/>
      <c r="M140" s="9"/>
    </row>
    <row r="141" spans="2:19" x14ac:dyDescent="0.25">
      <c r="B141" s="398" t="str">
        <f>IF(Intro!$G$21="English",O141,P141)</f>
        <v>In the table below, “Error” means that the total sales of your firm's benchmark products exceed your firm's total import sales for that period. Therefore, please modify the above data if necessary.</v>
      </c>
      <c r="C141" s="399"/>
      <c r="D141" s="399"/>
      <c r="E141" s="399"/>
      <c r="F141" s="399"/>
      <c r="G141" s="399"/>
      <c r="H141" s="399"/>
      <c r="I141" s="399"/>
      <c r="J141" s="399"/>
      <c r="K141" s="399"/>
      <c r="L141" s="400"/>
      <c r="M141" s="9"/>
      <c r="O141" s="9" t="s">
        <v>352</v>
      </c>
      <c r="P141" s="9" t="s">
        <v>419</v>
      </c>
      <c r="S141" s="34"/>
    </row>
    <row r="142" spans="2:19" x14ac:dyDescent="0.25">
      <c r="B142" s="398"/>
      <c r="C142" s="399"/>
      <c r="D142" s="399"/>
      <c r="E142" s="399"/>
      <c r="F142" s="399"/>
      <c r="G142" s="399"/>
      <c r="H142" s="399"/>
      <c r="I142" s="399"/>
      <c r="J142" s="399"/>
      <c r="K142" s="399"/>
      <c r="L142" s="400"/>
      <c r="M142" s="9"/>
      <c r="S142" s="34"/>
    </row>
    <row r="143" spans="2:19" x14ac:dyDescent="0.25">
      <c r="B143" s="55"/>
      <c r="C143" s="56"/>
      <c r="D143" s="56"/>
      <c r="E143" s="28"/>
      <c r="F143" s="28"/>
      <c r="G143" s="28"/>
      <c r="H143" s="28"/>
      <c r="I143" s="28"/>
      <c r="J143" s="28"/>
      <c r="K143" s="28"/>
      <c r="L143" s="29"/>
      <c r="M143" s="9"/>
      <c r="S143" s="34"/>
    </row>
    <row r="144" spans="2:19" ht="14.1" customHeight="1" x14ac:dyDescent="0.25">
      <c r="B144" s="649" t="str">
        <f>Variables!D64</f>
        <v>Verification - volume</v>
      </c>
      <c r="C144" s="650"/>
      <c r="D144" s="650"/>
      <c r="E144" s="650"/>
      <c r="F144" s="651"/>
      <c r="G144" s="101">
        <f>G108</f>
        <v>2024</v>
      </c>
      <c r="H144" s="101">
        <f>H108</f>
        <v>2025</v>
      </c>
      <c r="I144" s="101" t="str">
        <f>I108</f>
        <v>Jan-Mar 2026</v>
      </c>
      <c r="J144" s="34"/>
      <c r="K144" s="34"/>
      <c r="L144" s="64"/>
      <c r="M144" s="9"/>
      <c r="O144" s="17"/>
    </row>
    <row r="145" spans="1:16" ht="14.1" customHeight="1" x14ac:dyDescent="0.25">
      <c r="B145" s="655" t="str">
        <f>B127</f>
        <v>tonnes</v>
      </c>
      <c r="C145" s="656"/>
      <c r="D145" s="656"/>
      <c r="E145" s="656"/>
      <c r="F145" s="657"/>
      <c r="G145" s="153" t="str">
        <f>IF(SUM(E127:G127,E132:G132,E137:G137)&gt;H37,Variables!$D$65,Variables!$D$66)</f>
        <v>Okay</v>
      </c>
      <c r="H145" s="153" t="str">
        <f>IF(SUM(H127:K127,H132:K132,H137:K137)&gt;I37,Variables!$D$65,Variables!$D$66)</f>
        <v>Okay</v>
      </c>
      <c r="I145" s="153" t="str">
        <f>IF(SUM(L127,L132,L137)&gt;K37,Variables!$D$65,Variables!$D$66)</f>
        <v>Okay</v>
      </c>
      <c r="J145" s="34"/>
      <c r="K145" s="34"/>
      <c r="L145" s="64"/>
      <c r="M145" s="9"/>
    </row>
    <row r="146" spans="1:16" ht="14.1" customHeight="1" x14ac:dyDescent="0.25">
      <c r="B146" s="644" t="str">
        <f>IF(Intro!$G$21="English",O146,P146)</f>
        <v>volume - total sales in Canada of imports of benchmark products (Question 4)</v>
      </c>
      <c r="C146" s="645"/>
      <c r="D146" s="645"/>
      <c r="E146" s="645"/>
      <c r="F146" s="646"/>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44" t="str">
        <f>IF(Intro!$G$21="English",O147,P147)</f>
        <v>volume - total sales in Canada of imports (Question 1)</v>
      </c>
      <c r="C147" s="645"/>
      <c r="D147" s="645"/>
      <c r="E147" s="645"/>
      <c r="F147" s="646"/>
      <c r="G147" s="153">
        <f>H37</f>
        <v>0</v>
      </c>
      <c r="H147" s="153">
        <f>I37</f>
        <v>0</v>
      </c>
      <c r="I147" s="153">
        <f>K37</f>
        <v>0</v>
      </c>
      <c r="J147" s="34"/>
      <c r="K147" s="34"/>
      <c r="L147" s="64"/>
      <c r="M147" s="9"/>
      <c r="O147" s="9" t="s">
        <v>464</v>
      </c>
      <c r="P147" s="9" t="s">
        <v>466</v>
      </c>
    </row>
    <row r="148" spans="1:16" x14ac:dyDescent="0.25">
      <c r="B148" s="649" t="str">
        <f>Variables!D68</f>
        <v>Verification - value</v>
      </c>
      <c r="C148" s="650"/>
      <c r="D148" s="650"/>
      <c r="E148" s="650"/>
      <c r="F148" s="651"/>
      <c r="G148" s="101">
        <f>G144</f>
        <v>2024</v>
      </c>
      <c r="H148" s="101">
        <f t="shared" ref="H148:I148" si="19">H144</f>
        <v>2025</v>
      </c>
      <c r="I148" s="101" t="str">
        <f t="shared" si="19"/>
        <v>Jan-Mar 2026</v>
      </c>
      <c r="J148" s="34"/>
      <c r="K148" s="34"/>
      <c r="L148" s="64"/>
      <c r="M148" s="9"/>
    </row>
    <row r="149" spans="1:16" ht="14.1" customHeight="1" x14ac:dyDescent="0.25">
      <c r="B149" s="655" t="str">
        <f>B128</f>
        <v>net delivered selling value (CAD)</v>
      </c>
      <c r="C149" s="656"/>
      <c r="D149" s="656"/>
      <c r="E149" s="656"/>
      <c r="F149" s="657"/>
      <c r="G149" s="153" t="str">
        <f>IF(SUM(E128:G128,E133:G133,E138:G138)&gt;H38,Variables!$D$65,Variables!$D$66)</f>
        <v>Okay</v>
      </c>
      <c r="H149" s="153" t="str">
        <f>IF(SUM(H128:K128,H133:K133,H138:K138)&gt;I38,Variables!$D$65,Variables!$D$66)</f>
        <v>Okay</v>
      </c>
      <c r="I149" s="153" t="str">
        <f>IF(SUM(L128,L133,L138)&gt;K38,Variables!$D$65,Variables!$D$66)</f>
        <v>Okay</v>
      </c>
      <c r="J149" s="34"/>
      <c r="K149" s="34"/>
      <c r="L149" s="64"/>
      <c r="M149" s="9"/>
    </row>
    <row r="150" spans="1:16" ht="14.1" customHeight="1" x14ac:dyDescent="0.25">
      <c r="B150" s="644" t="str">
        <f>IF(Intro!$G$21="English",O150,P150)</f>
        <v>value - total sales in Canada of imports of benchmark products (Question 4)</v>
      </c>
      <c r="C150" s="645"/>
      <c r="D150" s="645"/>
      <c r="E150" s="645"/>
      <c r="F150" s="646"/>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44" t="str">
        <f>IF(Intro!$G$21="English",O151,P151)</f>
        <v>value - total sales in Canada of imports (Question 1)</v>
      </c>
      <c r="C151" s="645"/>
      <c r="D151" s="645"/>
      <c r="E151" s="645"/>
      <c r="F151" s="646"/>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4"/>
      <c r="D153" s="69"/>
      <c r="E153" s="69"/>
      <c r="F153" s="69"/>
      <c r="G153" s="69"/>
      <c r="H153" s="69"/>
      <c r="I153" s="69"/>
      <c r="J153" s="69"/>
      <c r="K153" s="69"/>
      <c r="L153" s="69"/>
      <c r="N153" s="70"/>
    </row>
    <row r="154" spans="1:16" x14ac:dyDescent="0.25">
      <c r="B154" s="404" t="str">
        <f>UPPER(IF(Intro!$G$21="English",O154,P154))</f>
        <v>IMPORT DATA FOR MASSIVE IMPORTATION ANALYSIS</v>
      </c>
      <c r="C154" s="405"/>
      <c r="D154" s="405"/>
      <c r="E154" s="405"/>
      <c r="F154" s="405"/>
      <c r="G154" s="405"/>
      <c r="H154" s="405"/>
      <c r="I154" s="405"/>
      <c r="J154" s="405"/>
      <c r="K154" s="405"/>
      <c r="L154" s="406"/>
      <c r="M154" s="9"/>
      <c r="O154" s="87" t="s">
        <v>325</v>
      </c>
      <c r="P154" s="87" t="s">
        <v>420</v>
      </c>
    </row>
    <row r="155" spans="1:16" s="10" customFormat="1" x14ac:dyDescent="0.25">
      <c r="A155" s="7"/>
      <c r="B155" s="571" t="s">
        <v>18</v>
      </c>
      <c r="C155" s="572"/>
      <c r="D155" s="572"/>
      <c r="E155" s="572"/>
      <c r="F155" s="572"/>
      <c r="G155" s="572"/>
      <c r="H155" s="572"/>
      <c r="I155" s="572"/>
      <c r="J155" s="572"/>
      <c r="K155" s="572"/>
      <c r="L155" s="573"/>
      <c r="M155" s="66"/>
      <c r="O155" s="9"/>
    </row>
    <row r="156" spans="1:16" x14ac:dyDescent="0.25">
      <c r="B156" s="15"/>
      <c r="C156" s="32"/>
      <c r="D156" s="32"/>
      <c r="E156" s="33"/>
      <c r="F156" s="33"/>
      <c r="G156" s="33"/>
      <c r="H156" s="33"/>
      <c r="I156" s="33"/>
      <c r="J156" s="33"/>
      <c r="K156" s="33"/>
      <c r="L156" s="16"/>
      <c r="M156" s="9"/>
    </row>
    <row r="157" spans="1:16" x14ac:dyDescent="0.25">
      <c r="B157" s="401" t="str">
        <f>IF(Intro!$G$21="English",O157,P157)</f>
        <v xml:space="preserve">Report the volume of imports and the ending inventory in Canada of the goods originating from the exporter outlined above : </v>
      </c>
      <c r="C157" s="402"/>
      <c r="D157" s="402"/>
      <c r="E157" s="402"/>
      <c r="F157" s="402"/>
      <c r="G157" s="402"/>
      <c r="H157" s="402"/>
      <c r="I157" s="402"/>
      <c r="J157" s="402"/>
      <c r="K157" s="402"/>
      <c r="L157" s="403"/>
      <c r="M157" s="9"/>
      <c r="O157" s="17" t="s">
        <v>191</v>
      </c>
      <c r="P157" s="9" t="s">
        <v>422</v>
      </c>
    </row>
    <row r="158" spans="1:16" x14ac:dyDescent="0.25">
      <c r="B158" s="55"/>
      <c r="C158" s="56"/>
      <c r="D158" s="32"/>
      <c r="E158" s="33"/>
      <c r="F158" s="33"/>
      <c r="G158" s="33"/>
      <c r="H158" s="33"/>
      <c r="I158" s="33"/>
      <c r="J158" s="33"/>
      <c r="K158" s="33"/>
      <c r="L158" s="16"/>
      <c r="M158" s="9"/>
      <c r="O158" s="17"/>
    </row>
    <row r="159" spans="1:16" x14ac:dyDescent="0.25">
      <c r="B159" s="55"/>
      <c r="C159" s="56"/>
      <c r="D159" s="32"/>
      <c r="E159" s="144" t="str">
        <f>IF(Intro!$G$21="English","Q","T")&amp;IF(MID(F159,2,1)&lt;&gt;"1",MID(F159,2,1)-1&amp;" - "&amp;MID(F159,6,4),"4 - "&amp;MID(F159,6,4)-1)</f>
        <v>Q1 - 2025</v>
      </c>
      <c r="F159" s="144" t="str">
        <f>IF(Intro!$G$21="English","Q","T")&amp;IF(MID(G159,2,1)&lt;&gt;"1",MID(G159,2,1)-1&amp;" - "&amp;MID(G159,6,4),"4 - "&amp;MID(G159,6,4)-1)</f>
        <v>Q2 - 2025</v>
      </c>
      <c r="G159" s="144" t="str">
        <f>IF(Intro!$G$21="English","Q","T")&amp;IF(MID(H159,2,1)&lt;&gt;"1",MID(H159,2,1)-1&amp;" - "&amp;MID(H159,6,4),"4 - "&amp;MID(H159,6,4)-1)</f>
        <v>Q3 - 2025</v>
      </c>
      <c r="H159" s="144" t="str">
        <f>IF(Intro!$G$21="English","Q","T")&amp;IF(MID(I159,2,1)&lt;&gt;"1",MID(I159,2,1)-1&amp;" - "&amp;MID(I159,6,4),"4 - "&amp;MID(I159,6,4)-1)</f>
        <v>Q4 - 2025</v>
      </c>
      <c r="I159" s="144" t="str">
        <f>L124</f>
        <v>Q1 - 2026</v>
      </c>
      <c r="J159" s="145" t="str">
        <f>IF(Intro!$G$21="English",Variables!$B$44,Variables!$C$44)</f>
        <v>Q2 - 2026</v>
      </c>
      <c r="K159" s="34"/>
      <c r="L159" s="16"/>
      <c r="M159" s="9"/>
      <c r="O159" s="17"/>
    </row>
    <row r="160" spans="1:16" x14ac:dyDescent="0.25">
      <c r="B160" s="667" t="str">
        <f>B27</f>
        <v>Imports</v>
      </c>
      <c r="C160" s="668"/>
      <c r="D160" s="100" t="str">
        <f>B137</f>
        <v>tonnes</v>
      </c>
      <c r="E160" s="147"/>
      <c r="F160" s="147"/>
      <c r="G160" s="147"/>
      <c r="H160" s="147"/>
      <c r="I160" s="147"/>
      <c r="J160" s="147"/>
      <c r="K160" s="34"/>
      <c r="L160" s="64"/>
      <c r="M160" s="9"/>
    </row>
    <row r="161" spans="1:19" x14ac:dyDescent="0.25">
      <c r="B161" s="667" t="str">
        <f>IF(Intro!$G$21="English",O161,P161)</f>
        <v>Ending Inventories</v>
      </c>
      <c r="C161" s="668"/>
      <c r="D161" s="100" t="str">
        <f>D160</f>
        <v>tonnes</v>
      </c>
      <c r="E161" s="147"/>
      <c r="F161" s="147"/>
      <c r="G161" s="147"/>
      <c r="H161" s="147"/>
      <c r="I161" s="147"/>
      <c r="J161" s="147"/>
      <c r="K161" s="34"/>
      <c r="L161" s="64"/>
      <c r="M161" s="9"/>
      <c r="O161" s="9" t="s">
        <v>192</v>
      </c>
      <c r="P161" s="9" t="s">
        <v>421</v>
      </c>
    </row>
    <row r="162" spans="1:19" x14ac:dyDescent="0.25">
      <c r="B162" s="55"/>
      <c r="C162" s="56"/>
      <c r="D162" s="56"/>
      <c r="E162" s="28"/>
      <c r="F162" s="28"/>
      <c r="G162" s="28"/>
      <c r="H162" s="28"/>
      <c r="I162" s="28"/>
      <c r="J162" s="28"/>
      <c r="K162" s="28"/>
      <c r="L162" s="29"/>
      <c r="M162" s="9"/>
    </row>
    <row r="163" spans="1:19" x14ac:dyDescent="0.25">
      <c r="B163" s="398" t="str">
        <f>IF(Intro!$G$21="English",O163,P163)</f>
        <v>In the table below, “Error” means that the sum of the quarterly imports reported above exceeds the annual imports reported in Question 1. Therefore, please modify the data if necessary.</v>
      </c>
      <c r="C163" s="399"/>
      <c r="D163" s="399"/>
      <c r="E163" s="399"/>
      <c r="F163" s="399"/>
      <c r="G163" s="399"/>
      <c r="H163" s="399"/>
      <c r="I163" s="399"/>
      <c r="J163" s="399"/>
      <c r="K163" s="399"/>
      <c r="L163" s="400"/>
      <c r="M163" s="9"/>
      <c r="O163" s="9" t="s">
        <v>481</v>
      </c>
      <c r="P163" s="9" t="s">
        <v>482</v>
      </c>
      <c r="S163" s="34"/>
    </row>
    <row r="164" spans="1:19" x14ac:dyDescent="0.25">
      <c r="B164" s="398"/>
      <c r="C164" s="399"/>
      <c r="D164" s="399"/>
      <c r="E164" s="399"/>
      <c r="F164" s="399"/>
      <c r="G164" s="399"/>
      <c r="H164" s="399"/>
      <c r="I164" s="399"/>
      <c r="J164" s="399"/>
      <c r="K164" s="399"/>
      <c r="L164" s="400"/>
      <c r="M164" s="9"/>
      <c r="S164" s="34"/>
    </row>
    <row r="165" spans="1:19" x14ac:dyDescent="0.25">
      <c r="B165" s="141"/>
      <c r="C165" s="94"/>
      <c r="D165" s="94"/>
      <c r="E165" s="94"/>
      <c r="F165" s="94"/>
      <c r="G165" s="94"/>
      <c r="H165" s="94"/>
      <c r="I165" s="94"/>
      <c r="J165" s="94"/>
      <c r="K165" s="94"/>
      <c r="L165" s="142"/>
      <c r="M165" s="9"/>
      <c r="S165" s="34"/>
    </row>
    <row r="166" spans="1:19" x14ac:dyDescent="0.25">
      <c r="B166" s="158"/>
      <c r="C166" s="17"/>
      <c r="D166" s="159"/>
      <c r="E166" s="9"/>
      <c r="F166" s="101">
        <f>G166-1</f>
        <v>2025</v>
      </c>
      <c r="G166" s="101">
        <f>Variables!B8</f>
        <v>2026</v>
      </c>
      <c r="I166" s="34"/>
      <c r="J166" s="34"/>
      <c r="K166" s="34"/>
      <c r="L166" s="133"/>
      <c r="M166" s="9"/>
      <c r="O166" s="17"/>
    </row>
    <row r="167" spans="1:19" ht="14.45" customHeight="1" x14ac:dyDescent="0.25">
      <c r="B167" s="158"/>
      <c r="C167" s="26"/>
      <c r="D167" s="669" t="str">
        <f>B144</f>
        <v>Verification - volume</v>
      </c>
      <c r="E167" s="670"/>
      <c r="F167" s="153" t="str">
        <f>IF(SUM(E160:H160)&gt;I27,Variables!$D$65,Variables!$D$66)</f>
        <v>Okay</v>
      </c>
      <c r="G167" s="153" t="str">
        <f>IF(SUM(I160)&gt;K27,Variables!$D$65,Variables!$D$66)</f>
        <v>Okay</v>
      </c>
      <c r="I167" s="34"/>
      <c r="J167" s="34"/>
      <c r="K167" s="34"/>
      <c r="L167" s="133"/>
      <c r="M167" s="9"/>
    </row>
    <row r="168" spans="1:19" s="40" customFormat="1" x14ac:dyDescent="0.25">
      <c r="A168" s="68"/>
      <c r="B168" s="160"/>
      <c r="C168" s="4"/>
      <c r="D168" s="69"/>
      <c r="E168" s="69"/>
      <c r="F168" s="69"/>
      <c r="G168" s="69"/>
      <c r="H168" s="69"/>
      <c r="I168" s="69"/>
      <c r="J168" s="69"/>
      <c r="K168" s="69"/>
      <c r="L168" s="161"/>
      <c r="N168" s="70"/>
    </row>
    <row r="169" spans="1:19" s="10" customFormat="1" x14ac:dyDescent="0.25">
      <c r="A169" s="7"/>
      <c r="B169" s="20" t="s">
        <v>19</v>
      </c>
      <c r="C169" s="21"/>
      <c r="D169" s="21"/>
      <c r="E169" s="22"/>
      <c r="F169" s="22"/>
      <c r="G169" s="22"/>
      <c r="H169" s="22"/>
      <c r="I169" s="22"/>
      <c r="J169" s="22"/>
      <c r="K169" s="22"/>
      <c r="L169" s="23"/>
      <c r="M169" s="66"/>
    </row>
    <row r="170" spans="1:19" s="34" customFormat="1" x14ac:dyDescent="0.25">
      <c r="A170" s="43"/>
      <c r="B170" s="47"/>
      <c r="C170" s="78"/>
      <c r="D170" s="78"/>
      <c r="E170" s="78"/>
      <c r="F170" s="78"/>
      <c r="G170" s="78"/>
      <c r="H170" s="78"/>
      <c r="I170" s="78"/>
      <c r="J170" s="78"/>
      <c r="K170" s="78"/>
      <c r="L170" s="48"/>
      <c r="O170" s="9"/>
      <c r="P170" s="9"/>
      <c r="Q170" s="9"/>
      <c r="R170" s="9"/>
    </row>
    <row r="171" spans="1:19" s="34" customFormat="1" x14ac:dyDescent="0.25">
      <c r="A171" s="43"/>
      <c r="B171" s="398" t="str">
        <f>IF(Intro!$G$21="English",O171,P171)</f>
        <v>Describe any factors (for example, shipping delays, seasonality, etc.) which would explain the overall trend in your firm's quarterly import volumes and ending inventories, as reported in Question 6.</v>
      </c>
      <c r="C171" s="399"/>
      <c r="D171" s="399"/>
      <c r="E171" s="399"/>
      <c r="F171" s="399"/>
      <c r="G171" s="399"/>
      <c r="H171" s="399"/>
      <c r="I171" s="399"/>
      <c r="J171" s="399"/>
      <c r="K171" s="399"/>
      <c r="L171" s="400"/>
      <c r="O171" s="9" t="s">
        <v>364</v>
      </c>
      <c r="P171" s="9" t="s">
        <v>365</v>
      </c>
      <c r="Q171" s="9"/>
      <c r="R171" s="9"/>
    </row>
    <row r="172" spans="1:19" s="34" customFormat="1" x14ac:dyDescent="0.25">
      <c r="A172" s="43"/>
      <c r="B172" s="398"/>
      <c r="C172" s="399"/>
      <c r="D172" s="399"/>
      <c r="E172" s="399"/>
      <c r="F172" s="399"/>
      <c r="G172" s="399"/>
      <c r="H172" s="399"/>
      <c r="I172" s="399"/>
      <c r="J172" s="399"/>
      <c r="K172" s="399"/>
      <c r="L172" s="400"/>
      <c r="O172" s="9"/>
      <c r="P172" s="9"/>
      <c r="Q172" s="9"/>
      <c r="R172" s="9"/>
    </row>
    <row r="173" spans="1:19" s="34" customFormat="1" x14ac:dyDescent="0.25">
      <c r="A173" s="43"/>
      <c r="B173" s="47"/>
      <c r="C173" s="78"/>
      <c r="D173" s="78"/>
      <c r="E173" s="78"/>
      <c r="F173" s="78"/>
      <c r="G173" s="78"/>
      <c r="H173" s="78"/>
      <c r="I173" s="78"/>
      <c r="J173" s="78"/>
      <c r="K173" s="78"/>
      <c r="L173" s="48"/>
      <c r="O173" s="9"/>
      <c r="P173" s="9"/>
      <c r="Q173" s="9"/>
      <c r="R173" s="9"/>
    </row>
    <row r="174" spans="1:19" s="10" customFormat="1" x14ac:dyDescent="0.25">
      <c r="A174" s="7"/>
      <c r="B174" s="550"/>
      <c r="C174" s="551"/>
      <c r="D174" s="551"/>
      <c r="E174" s="551"/>
      <c r="F174" s="551"/>
      <c r="G174" s="551"/>
      <c r="H174" s="551"/>
      <c r="I174" s="551"/>
      <c r="J174" s="551"/>
      <c r="K174" s="551"/>
      <c r="L174" s="552"/>
      <c r="M174" s="34"/>
    </row>
    <row r="175" spans="1:19" s="10" customFormat="1" x14ac:dyDescent="0.25">
      <c r="A175" s="7"/>
      <c r="B175" s="550"/>
      <c r="C175" s="551"/>
      <c r="D175" s="551"/>
      <c r="E175" s="551"/>
      <c r="F175" s="551"/>
      <c r="G175" s="551"/>
      <c r="H175" s="551"/>
      <c r="I175" s="551"/>
      <c r="J175" s="551"/>
      <c r="K175" s="551"/>
      <c r="L175" s="552"/>
      <c r="M175" s="34"/>
    </row>
    <row r="176" spans="1:19" s="10" customFormat="1" x14ac:dyDescent="0.25">
      <c r="A176" s="7"/>
      <c r="B176" s="550"/>
      <c r="C176" s="551"/>
      <c r="D176" s="551"/>
      <c r="E176" s="551"/>
      <c r="F176" s="551"/>
      <c r="G176" s="551"/>
      <c r="H176" s="551"/>
      <c r="I176" s="551"/>
      <c r="J176" s="551"/>
      <c r="K176" s="551"/>
      <c r="L176" s="552"/>
      <c r="M176" s="34"/>
    </row>
    <row r="177" spans="1:18" s="10" customFormat="1" x14ac:dyDescent="0.25">
      <c r="A177" s="7"/>
      <c r="B177" s="550"/>
      <c r="C177" s="551"/>
      <c r="D177" s="551"/>
      <c r="E177" s="551"/>
      <c r="F177" s="551"/>
      <c r="G177" s="551"/>
      <c r="H177" s="551"/>
      <c r="I177" s="551"/>
      <c r="J177" s="551"/>
      <c r="K177" s="551"/>
      <c r="L177" s="552"/>
      <c r="M177" s="34"/>
    </row>
    <row r="178" spans="1:18" s="10" customFormat="1" x14ac:dyDescent="0.25">
      <c r="A178" s="7"/>
      <c r="B178" s="550"/>
      <c r="C178" s="551"/>
      <c r="D178" s="551"/>
      <c r="E178" s="551"/>
      <c r="F178" s="551"/>
      <c r="G178" s="551"/>
      <c r="H178" s="551"/>
      <c r="I178" s="551"/>
      <c r="J178" s="551"/>
      <c r="K178" s="551"/>
      <c r="L178" s="552"/>
      <c r="M178" s="34"/>
    </row>
    <row r="179" spans="1:18" s="10" customFormat="1" x14ac:dyDescent="0.25">
      <c r="A179" s="7"/>
      <c r="B179" s="550"/>
      <c r="C179" s="551"/>
      <c r="D179" s="551"/>
      <c r="E179" s="551"/>
      <c r="F179" s="551"/>
      <c r="G179" s="551"/>
      <c r="H179" s="551"/>
      <c r="I179" s="551"/>
      <c r="J179" s="551"/>
      <c r="K179" s="551"/>
      <c r="L179" s="552"/>
      <c r="M179" s="34"/>
    </row>
    <row r="180" spans="1:18" s="10" customFormat="1" x14ac:dyDescent="0.25">
      <c r="A180" s="7"/>
      <c r="B180" s="550"/>
      <c r="C180" s="551"/>
      <c r="D180" s="551"/>
      <c r="E180" s="551"/>
      <c r="F180" s="551"/>
      <c r="G180" s="551"/>
      <c r="H180" s="551"/>
      <c r="I180" s="551"/>
      <c r="J180" s="551"/>
      <c r="K180" s="551"/>
      <c r="L180" s="552"/>
      <c r="M180" s="34"/>
    </row>
    <row r="181" spans="1:18" s="10" customFormat="1" x14ac:dyDescent="0.25">
      <c r="A181" s="7"/>
      <c r="B181" s="550"/>
      <c r="C181" s="551"/>
      <c r="D181" s="551"/>
      <c r="E181" s="551"/>
      <c r="F181" s="551"/>
      <c r="G181" s="551"/>
      <c r="H181" s="551"/>
      <c r="I181" s="551"/>
      <c r="J181" s="551"/>
      <c r="K181" s="551"/>
      <c r="L181" s="552"/>
      <c r="M181" s="34"/>
    </row>
    <row r="182" spans="1:18" s="34" customFormat="1" x14ac:dyDescent="0.25">
      <c r="A182" s="43"/>
      <c r="B182" s="44"/>
      <c r="C182" s="45"/>
      <c r="D182" s="45"/>
      <c r="E182" s="45"/>
      <c r="F182" s="45"/>
      <c r="G182" s="45"/>
      <c r="H182" s="45"/>
      <c r="I182" s="45"/>
      <c r="J182" s="45"/>
      <c r="K182" s="45"/>
      <c r="L182" s="46"/>
      <c r="O182" s="9"/>
      <c r="P182" s="9"/>
      <c r="Q182" s="9"/>
      <c r="R182" s="9"/>
    </row>
  </sheetData>
  <sheetProtection algorithmName="SHA-512" hashValue="5rNVjgUcgWXOV671WpDH1Q0N4e0VwVev/P+tNFsTwGG+Da7B5f+1pshFJO2ucIO/e/jks6yO/A/sY68U8fq3wg==" saltValue="MWLa/jtpKi2S31vU6X8UMQ==" spinCount="100000" sheet="1" objects="1" scenarios="1" selectLockedCells="1"/>
  <mergeCells count="130">
    <mergeCell ref="B12:L12"/>
    <mergeCell ref="B13:L13"/>
    <mergeCell ref="B14:L14"/>
    <mergeCell ref="B15:L15"/>
    <mergeCell ref="B16:L16"/>
    <mergeCell ref="B17:L17"/>
    <mergeCell ref="B4:L4"/>
    <mergeCell ref="B5:L5"/>
    <mergeCell ref="B6:L6"/>
    <mergeCell ref="B8:L8"/>
    <mergeCell ref="B9:L9"/>
    <mergeCell ref="B10:L11"/>
    <mergeCell ref="B26:K26"/>
    <mergeCell ref="B27:C29"/>
    <mergeCell ref="D27:F27"/>
    <mergeCell ref="D28:F28"/>
    <mergeCell ref="D29:F29"/>
    <mergeCell ref="B30:K30"/>
    <mergeCell ref="B19:L19"/>
    <mergeCell ref="B20:L20"/>
    <mergeCell ref="B22:F22"/>
    <mergeCell ref="G22:K22"/>
    <mergeCell ref="B23:F23"/>
    <mergeCell ref="G23:K23"/>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52:D52"/>
    <mergeCell ref="B53:L53"/>
    <mergeCell ref="B54:D54"/>
    <mergeCell ref="B55:D55"/>
    <mergeCell ref="B56:D56"/>
    <mergeCell ref="B57:L57"/>
    <mergeCell ref="B45:L45"/>
    <mergeCell ref="B46:L46"/>
    <mergeCell ref="B48:D48"/>
    <mergeCell ref="B49:L49"/>
    <mergeCell ref="B50:D50"/>
    <mergeCell ref="B51:D51"/>
    <mergeCell ref="B64:D64"/>
    <mergeCell ref="B65:L65"/>
    <mergeCell ref="B66:D66"/>
    <mergeCell ref="B67:D67"/>
    <mergeCell ref="B68:D68"/>
    <mergeCell ref="B70:L71"/>
    <mergeCell ref="B58:D58"/>
    <mergeCell ref="B59:D59"/>
    <mergeCell ref="B60:D60"/>
    <mergeCell ref="B61:L61"/>
    <mergeCell ref="B62:D62"/>
    <mergeCell ref="B63:D63"/>
    <mergeCell ref="B79:F79"/>
    <mergeCell ref="B80:F80"/>
    <mergeCell ref="B83:L83"/>
    <mergeCell ref="B84:L84"/>
    <mergeCell ref="B86:L86"/>
    <mergeCell ref="B88:D88"/>
    <mergeCell ref="B73:F73"/>
    <mergeCell ref="B74:F74"/>
    <mergeCell ref="B75:F75"/>
    <mergeCell ref="B76:F76"/>
    <mergeCell ref="B77:F77"/>
    <mergeCell ref="B78:F78"/>
    <mergeCell ref="B97:D97"/>
    <mergeCell ref="B98:D98"/>
    <mergeCell ref="B99:L100"/>
    <mergeCell ref="B101:D101"/>
    <mergeCell ref="B102:D102"/>
    <mergeCell ref="B103:D103"/>
    <mergeCell ref="B89:L90"/>
    <mergeCell ref="B91:D91"/>
    <mergeCell ref="B92:D92"/>
    <mergeCell ref="B93:D93"/>
    <mergeCell ref="B94:L95"/>
    <mergeCell ref="B96:D96"/>
    <mergeCell ref="B113:F113"/>
    <mergeCell ref="B114:F114"/>
    <mergeCell ref="B115:F115"/>
    <mergeCell ref="B118:L118"/>
    <mergeCell ref="B119:L119"/>
    <mergeCell ref="B121:L121"/>
    <mergeCell ref="B105:L106"/>
    <mergeCell ref="B108:F108"/>
    <mergeCell ref="B109:F109"/>
    <mergeCell ref="B110:F110"/>
    <mergeCell ref="B111:F111"/>
    <mergeCell ref="B112:F112"/>
    <mergeCell ref="B130:L131"/>
    <mergeCell ref="B132:D132"/>
    <mergeCell ref="B133:D133"/>
    <mergeCell ref="B134:D134"/>
    <mergeCell ref="B135:L136"/>
    <mergeCell ref="B137:D137"/>
    <mergeCell ref="B122:L122"/>
    <mergeCell ref="B124:D124"/>
    <mergeCell ref="B125:L126"/>
    <mergeCell ref="B127:D127"/>
    <mergeCell ref="B128:D128"/>
    <mergeCell ref="B129:D129"/>
    <mergeCell ref="B147:F147"/>
    <mergeCell ref="B148:F148"/>
    <mergeCell ref="B149:F149"/>
    <mergeCell ref="B150:F150"/>
    <mergeCell ref="B151:F151"/>
    <mergeCell ref="B138:D138"/>
    <mergeCell ref="B139:D139"/>
    <mergeCell ref="B141:L142"/>
    <mergeCell ref="B144:F144"/>
    <mergeCell ref="B145:F145"/>
    <mergeCell ref="B146:F146"/>
    <mergeCell ref="D167:E167"/>
    <mergeCell ref="B171:L172"/>
    <mergeCell ref="B174:L181"/>
    <mergeCell ref="B154:L154"/>
    <mergeCell ref="B155:L155"/>
    <mergeCell ref="B157:L157"/>
    <mergeCell ref="B160:C160"/>
    <mergeCell ref="B161:C161"/>
    <mergeCell ref="B163:L164"/>
  </mergeCells>
  <conditionalFormatting sqref="F167:G167">
    <cfRule type="cellIs" dxfId="32" priority="1" operator="equal">
      <formula>"Error"</formula>
    </cfRule>
  </conditionalFormatting>
  <conditionalFormatting sqref="G74:I76 G78:I80 G109:I111 G113:I115 G149:I151">
    <cfRule type="cellIs" dxfId="31" priority="3" operator="equal">
      <formula>"Error"</formula>
    </cfRule>
  </conditionalFormatting>
  <conditionalFormatting sqref="G145:I147">
    <cfRule type="cellIs" dxfId="30"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ABF589A-4234-4221-8178-10EBC013FFD4}">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174:B176" xr:uid="{05649835-6F25-452C-AA98-EF3DE346FFF8}">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E60:L60 E64:L64 G36:K39 E56:L56 E52:L52 E68:L68 E93:L93 E98:L98 E103:L103 F167:G167 E129:L129 E134:L134 E139:L139 G149:I151 G29:K29 G33:K33 G109:I111 G74:I76 G78:I80 G145:I147 G113:I115" xr:uid="{8AEEFEF6-5711-47EE-BE58-321C74D2D9B0}">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0:J161 E137:L138 E132:L133 E127:L128 E101:L102 E96:L97 E91:L92 E66:L67 E62:L63 E58:L59 E54:L55 E50:L51 G34:K35 G31:K32 G27:K28" xr:uid="{389BB6F6-5F28-4ADF-8252-AC88A7D4B9D7}">
      <formula1>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F6EEB-282A-4769-BC4B-F42078D1DB40}">
  <sheetPr codeName="Sheet21">
    <tabColor rgb="FF92D050"/>
    <pageSetUpPr fitToPage="1"/>
  </sheetPr>
  <dimension ref="A1:S182"/>
  <sheetViews>
    <sheetView showGridLines="0" zoomScaleNormal="100" zoomScaleSheetLayoutView="5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PROTECTED</v>
      </c>
      <c r="C2" s="11"/>
      <c r="D2" s="11"/>
      <c r="O2" s="10" t="s">
        <v>93</v>
      </c>
      <c r="P2" s="10" t="s">
        <v>109</v>
      </c>
    </row>
    <row r="3" spans="1:16" x14ac:dyDescent="0.25">
      <c r="B3" s="12"/>
      <c r="C3" s="12"/>
      <c r="D3" s="12"/>
      <c r="O3" s="2"/>
      <c r="P3" s="2"/>
    </row>
    <row r="4" spans="1:16" s="2" customFormat="1" x14ac:dyDescent="0.25">
      <c r="A4" s="4"/>
      <c r="B4" s="470" t="str">
        <f>Info!B4</f>
        <v>IMPORTERS' QUESTIONNAIRE</v>
      </c>
      <c r="C4" s="471"/>
      <c r="D4" s="471"/>
      <c r="E4" s="471"/>
      <c r="F4" s="471"/>
      <c r="G4" s="471"/>
      <c r="H4" s="471"/>
      <c r="I4" s="471"/>
      <c r="J4" s="471"/>
      <c r="K4" s="471"/>
      <c r="L4" s="472"/>
      <c r="M4" s="24"/>
      <c r="N4" s="24"/>
      <c r="O4" s="18"/>
      <c r="P4" s="18"/>
    </row>
    <row r="5" spans="1:16" s="2" customFormat="1" x14ac:dyDescent="0.25">
      <c r="A5" s="4"/>
      <c r="B5" s="538" t="str">
        <f>Info!B5</f>
        <v>NQ-2026-005</v>
      </c>
      <c r="C5" s="539"/>
      <c r="D5" s="539"/>
      <c r="E5" s="539"/>
      <c r="F5" s="539"/>
      <c r="G5" s="539"/>
      <c r="H5" s="539"/>
      <c r="I5" s="539"/>
      <c r="J5" s="539"/>
      <c r="K5" s="539"/>
      <c r="L5" s="540"/>
      <c r="M5" s="24"/>
      <c r="N5" s="24"/>
      <c r="O5" s="18"/>
      <c r="P5" s="18"/>
    </row>
    <row r="6" spans="1:16" s="6" customFormat="1" x14ac:dyDescent="0.25">
      <c r="A6" s="4"/>
      <c r="B6" s="538" t="str">
        <f>Info!B6</f>
        <v>CERTAIN STEEL RACKS</v>
      </c>
      <c r="C6" s="539"/>
      <c r="D6" s="539"/>
      <c r="E6" s="539"/>
      <c r="F6" s="539"/>
      <c r="G6" s="539"/>
      <c r="H6" s="539"/>
      <c r="I6" s="539"/>
      <c r="J6" s="539"/>
      <c r="K6" s="539"/>
      <c r="L6" s="540"/>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44" t="str">
        <f>Public!B8</f>
        <v>The following questions refer to the goods as defined in the product description on the Intro tab.</v>
      </c>
      <c r="C8" s="545"/>
      <c r="D8" s="545"/>
      <c r="E8" s="545"/>
      <c r="F8" s="545"/>
      <c r="G8" s="545"/>
      <c r="H8" s="545"/>
      <c r="I8" s="545"/>
      <c r="J8" s="545"/>
      <c r="K8" s="545"/>
      <c r="L8" s="546"/>
      <c r="M8" s="18"/>
      <c r="N8" s="18"/>
      <c r="O8" s="14"/>
      <c r="P8" s="14"/>
    </row>
    <row r="9" spans="1:16" s="6" customFormat="1" x14ac:dyDescent="0.25">
      <c r="A9" s="4"/>
      <c r="B9" s="544" t="str">
        <f>Public!B9</f>
        <v xml:space="preserve">Product information and a glossary of terms can be found in the Info tab.
</v>
      </c>
      <c r="C9" s="545"/>
      <c r="D9" s="545"/>
      <c r="E9" s="545"/>
      <c r="F9" s="545"/>
      <c r="G9" s="545"/>
      <c r="H9" s="545"/>
      <c r="I9" s="545"/>
      <c r="J9" s="545"/>
      <c r="K9" s="545"/>
      <c r="L9" s="546"/>
      <c r="M9" s="18"/>
      <c r="N9" s="18"/>
      <c r="O9" s="14"/>
    </row>
    <row r="10" spans="1:16" s="6" customFormat="1" x14ac:dyDescent="0.25">
      <c r="A10" s="4"/>
      <c r="B10" s="544" t="str">
        <f>IF(Intro!$G$21="English",O10,P10)</f>
        <v>Use one numbered "Imp-Exp" tab for each exporter your firm imported from. To acquire additional "Imp-Exp" tabs, contact a case analyst identified on the "Intro" tab.</v>
      </c>
      <c r="C10" s="545"/>
      <c r="D10" s="545"/>
      <c r="E10" s="545"/>
      <c r="F10" s="545"/>
      <c r="G10" s="545"/>
      <c r="H10" s="545"/>
      <c r="I10" s="545"/>
      <c r="J10" s="545"/>
      <c r="K10" s="545"/>
      <c r="L10" s="546"/>
      <c r="M10" s="18"/>
      <c r="N10" s="18"/>
      <c r="O10" s="9" t="s">
        <v>327</v>
      </c>
      <c r="P10" s="9" t="s">
        <v>326</v>
      </c>
    </row>
    <row r="11" spans="1:16" s="6" customFormat="1" x14ac:dyDescent="0.25">
      <c r="A11" s="4"/>
      <c r="B11" s="544"/>
      <c r="C11" s="545"/>
      <c r="D11" s="545"/>
      <c r="E11" s="545"/>
      <c r="F11" s="545"/>
      <c r="G11" s="545"/>
      <c r="H11" s="545"/>
      <c r="I11" s="545"/>
      <c r="J11" s="545"/>
      <c r="K11" s="545"/>
      <c r="L11" s="546"/>
      <c r="M11" s="18"/>
      <c r="N11" s="18"/>
      <c r="O11" s="14"/>
      <c r="P11" s="14"/>
    </row>
    <row r="12" spans="1:16" s="6" customFormat="1" x14ac:dyDescent="0.25">
      <c r="A12" s="4"/>
      <c r="B12" s="544" t="str">
        <f>Pro!B12</f>
        <v>For the questions in this tab, note the following:</v>
      </c>
      <c r="C12" s="545"/>
      <c r="D12" s="545"/>
      <c r="E12" s="545"/>
      <c r="F12" s="545"/>
      <c r="G12" s="545"/>
      <c r="H12" s="545"/>
      <c r="I12" s="545"/>
      <c r="J12" s="545"/>
      <c r="K12" s="545"/>
      <c r="L12" s="546"/>
      <c r="M12" s="18"/>
      <c r="N12" s="18"/>
      <c r="O12" s="14"/>
      <c r="P12" s="14"/>
    </row>
    <row r="13" spans="1:16" s="6" customFormat="1" x14ac:dyDescent="0.25">
      <c r="A13" s="4"/>
      <c r="B13" s="622" t="str">
        <f>Pro!B13</f>
        <v>• Report only sales from your firm’s imports. Sales of goods purchased from Canadian producers must be excluded.</v>
      </c>
      <c r="C13" s="623"/>
      <c r="D13" s="623"/>
      <c r="E13" s="623"/>
      <c r="F13" s="623"/>
      <c r="G13" s="623"/>
      <c r="H13" s="623"/>
      <c r="I13" s="623"/>
      <c r="J13" s="623"/>
      <c r="K13" s="623"/>
      <c r="L13" s="624"/>
      <c r="M13" s="18"/>
      <c r="N13" s="18"/>
      <c r="O13" s="14"/>
      <c r="P13" s="14"/>
    </row>
    <row r="14" spans="1:16" s="6" customFormat="1" x14ac:dyDescent="0.25">
      <c r="A14" s="4"/>
      <c r="B14" s="544" t="str">
        <f>Pro!B14</f>
        <v>• Report all sales to Canadian and foreign associated firms.</v>
      </c>
      <c r="C14" s="545"/>
      <c r="D14" s="545"/>
      <c r="E14" s="545"/>
      <c r="F14" s="545"/>
      <c r="G14" s="545"/>
      <c r="H14" s="545"/>
      <c r="I14" s="545"/>
      <c r="J14" s="545"/>
      <c r="K14" s="545"/>
      <c r="L14" s="546"/>
      <c r="M14" s="18"/>
      <c r="N14" s="18"/>
      <c r="O14" s="14"/>
      <c r="P14" s="14"/>
    </row>
    <row r="15" spans="1:16" s="6" customFormat="1" x14ac:dyDescent="0.25">
      <c r="A15" s="4"/>
      <c r="B15" s="544" t="str">
        <f>Pro!B15</f>
        <v>• Report all sales as of the date of shipment to the customer or the customer’s warehouse.</v>
      </c>
      <c r="C15" s="545"/>
      <c r="D15" s="545"/>
      <c r="E15" s="545"/>
      <c r="F15" s="545"/>
      <c r="G15" s="545"/>
      <c r="H15" s="545"/>
      <c r="I15" s="545"/>
      <c r="J15" s="545"/>
      <c r="K15" s="545"/>
      <c r="L15" s="546"/>
      <c r="M15" s="18"/>
      <c r="N15" s="18"/>
      <c r="O15" s="14"/>
      <c r="P15" s="14"/>
    </row>
    <row r="16" spans="1:16" s="6" customFormat="1" x14ac:dyDescent="0.25">
      <c r="A16" s="4"/>
      <c r="B16" s="544" t="str">
        <f>Pro!B16</f>
        <v>• Report all values in Canadian dollars.</v>
      </c>
      <c r="C16" s="545"/>
      <c r="D16" s="545"/>
      <c r="E16" s="545"/>
      <c r="F16" s="545"/>
      <c r="G16" s="545"/>
      <c r="H16" s="545"/>
      <c r="I16" s="545"/>
      <c r="J16" s="545"/>
      <c r="K16" s="545"/>
      <c r="L16" s="546"/>
      <c r="M16" s="18"/>
      <c r="N16" s="18"/>
      <c r="O16" s="14"/>
      <c r="P16" s="14"/>
    </row>
    <row r="17" spans="1:16" s="6" customFormat="1" x14ac:dyDescent="0.25">
      <c r="A17" s="4"/>
      <c r="B17" s="547" t="str">
        <f>IF(Intro!$G$21="English",O17,P17)</f>
        <v>• If your firm is an end user or a retailer, your firm does not need to report sales of imports or inventories of imports.</v>
      </c>
      <c r="C17" s="548"/>
      <c r="D17" s="548"/>
      <c r="E17" s="548"/>
      <c r="F17" s="548"/>
      <c r="G17" s="548"/>
      <c r="H17" s="548"/>
      <c r="I17" s="548"/>
      <c r="J17" s="548"/>
      <c r="K17" s="548"/>
      <c r="L17" s="549"/>
      <c r="M17" s="18"/>
      <c r="N17" s="18"/>
      <c r="O17" s="14" t="s">
        <v>261</v>
      </c>
      <c r="P17" s="14" t="s">
        <v>262</v>
      </c>
    </row>
    <row r="18" spans="1:16" s="6" customFormat="1" x14ac:dyDescent="0.25">
      <c r="A18" s="4"/>
      <c r="B18" s="13"/>
      <c r="C18" s="13"/>
      <c r="D18" s="13"/>
      <c r="E18" s="3"/>
      <c r="F18" s="3"/>
      <c r="G18" s="3"/>
      <c r="H18" s="3"/>
      <c r="I18" s="3"/>
      <c r="J18" s="3"/>
      <c r="K18" s="3"/>
      <c r="L18" s="3"/>
      <c r="O18" s="14"/>
      <c r="P18" s="14"/>
    </row>
    <row r="19" spans="1:16" x14ac:dyDescent="0.25">
      <c r="B19" s="404" t="str">
        <f>IF(Intro!$G$21="English",O19,P19)</f>
        <v>IMPORTS AND SALES</v>
      </c>
      <c r="C19" s="405"/>
      <c r="D19" s="405"/>
      <c r="E19" s="405"/>
      <c r="F19" s="405"/>
      <c r="G19" s="405"/>
      <c r="H19" s="405"/>
      <c r="I19" s="405"/>
      <c r="J19" s="405"/>
      <c r="K19" s="405"/>
      <c r="L19" s="406"/>
      <c r="M19" s="9"/>
      <c r="O19" s="87" t="s">
        <v>323</v>
      </c>
      <c r="P19" s="87" t="s">
        <v>324</v>
      </c>
    </row>
    <row r="20" spans="1:16" x14ac:dyDescent="0.25">
      <c r="B20" s="571" t="s">
        <v>12</v>
      </c>
      <c r="C20" s="572"/>
      <c r="D20" s="572"/>
      <c r="E20" s="572"/>
      <c r="F20" s="572"/>
      <c r="G20" s="572"/>
      <c r="H20" s="572"/>
      <c r="I20" s="572"/>
      <c r="J20" s="572"/>
      <c r="K20" s="572"/>
      <c r="L20" s="573"/>
      <c r="M20" s="9"/>
    </row>
    <row r="21" spans="1:16" x14ac:dyDescent="0.25">
      <c r="B21" s="15"/>
      <c r="C21" s="32"/>
      <c r="D21" s="32"/>
      <c r="E21" s="33"/>
      <c r="F21" s="33"/>
      <c r="G21" s="33"/>
      <c r="H21" s="33"/>
      <c r="I21" s="33"/>
      <c r="J21" s="33"/>
      <c r="K21" s="33"/>
      <c r="L21" s="16"/>
      <c r="M21" s="9"/>
    </row>
    <row r="22" spans="1:16" ht="15.75" x14ac:dyDescent="0.25">
      <c r="B22" s="615" t="str">
        <f>IF(Intro!$G$21="English",O22,P22)</f>
        <v xml:space="preserve">Provide your firm's imports and sales of imports of the goods originating in: </v>
      </c>
      <c r="C22" s="617"/>
      <c r="D22" s="617"/>
      <c r="E22" s="617"/>
      <c r="F22" s="617"/>
      <c r="G22" s="633" t="str">
        <f>Variables!D47</f>
        <v>China</v>
      </c>
      <c r="H22" s="633"/>
      <c r="I22" s="633"/>
      <c r="J22" s="633"/>
      <c r="K22" s="633"/>
      <c r="L22" s="61"/>
      <c r="M22" s="9"/>
      <c r="O22" s="9" t="s">
        <v>506</v>
      </c>
      <c r="P22" s="9" t="s">
        <v>507</v>
      </c>
    </row>
    <row r="23" spans="1:16" ht="15.75" x14ac:dyDescent="0.25">
      <c r="B23" s="637" t="str">
        <f>IF(Intro!$G$21="English",O23,P23)</f>
        <v xml:space="preserve">Exporter name: </v>
      </c>
      <c r="C23" s="638"/>
      <c r="D23" s="638"/>
      <c r="E23" s="638"/>
      <c r="F23" s="638"/>
      <c r="G23" s="636"/>
      <c r="H23" s="636"/>
      <c r="I23" s="636"/>
      <c r="J23" s="636"/>
      <c r="K23" s="636"/>
      <c r="L23" s="61"/>
      <c r="M23" s="9"/>
      <c r="O23" s="9" t="s">
        <v>165</v>
      </c>
      <c r="P23" s="9" t="s">
        <v>166</v>
      </c>
    </row>
    <row r="24" spans="1:16" x14ac:dyDescent="0.25">
      <c r="B24" s="107"/>
      <c r="C24" s="108"/>
      <c r="D24" s="108"/>
      <c r="E24" s="108"/>
      <c r="F24" s="108"/>
      <c r="G24" s="33"/>
      <c r="H24" s="33"/>
      <c r="I24" s="33"/>
      <c r="J24" s="33"/>
      <c r="K24" s="33"/>
      <c r="L24" s="16"/>
      <c r="M24" s="9"/>
    </row>
    <row r="25" spans="1:16" x14ac:dyDescent="0.25">
      <c r="B25" s="107"/>
      <c r="C25" s="108"/>
      <c r="D25" s="108"/>
      <c r="E25" s="108"/>
      <c r="F25" s="108"/>
      <c r="G25" s="143">
        <f>Variables!$B$6</f>
        <v>2023</v>
      </c>
      <c r="H25" s="143">
        <f>G25+1</f>
        <v>2024</v>
      </c>
      <c r="I25" s="143">
        <f>H25+1</f>
        <v>2025</v>
      </c>
      <c r="J25" s="143" t="str">
        <f>IF(Intro!$G$21="English",Variables!B9,Variables!C9)</f>
        <v>Jan-Mar 2025</v>
      </c>
      <c r="K25" s="143" t="str">
        <f>IF(Intro!$G$21="English",Variables!B10,Variables!C10)</f>
        <v>Jan-Mar 2026</v>
      </c>
      <c r="L25" s="64"/>
      <c r="M25" s="9"/>
      <c r="O25" s="17"/>
    </row>
    <row r="26" spans="1:16" s="10" customFormat="1" x14ac:dyDescent="0.25">
      <c r="A26" s="31"/>
      <c r="B26" s="661" t="str">
        <f>IF(Intro!$G$21="English",O26,P26)</f>
        <v>Imports in Canada</v>
      </c>
      <c r="C26" s="662"/>
      <c r="D26" s="662"/>
      <c r="E26" s="662"/>
      <c r="F26" s="662"/>
      <c r="G26" s="662"/>
      <c r="H26" s="662"/>
      <c r="I26" s="662"/>
      <c r="J26" s="662"/>
      <c r="K26" s="662"/>
      <c r="L26" s="64"/>
      <c r="O26" s="25" t="s">
        <v>229</v>
      </c>
      <c r="P26" s="10" t="s">
        <v>230</v>
      </c>
    </row>
    <row r="27" spans="1:16" x14ac:dyDescent="0.25">
      <c r="B27" s="630" t="str">
        <f>IF(Intro!$G$21="English",O27,P27)</f>
        <v>Imports</v>
      </c>
      <c r="C27" s="631"/>
      <c r="D27" s="632" t="str">
        <f>IF(Intro!$G$21="English",Variables!$B$23,Variables!$C$23)</f>
        <v>tonnes</v>
      </c>
      <c r="E27" s="632"/>
      <c r="F27" s="632"/>
      <c r="G27" s="109"/>
      <c r="H27" s="109"/>
      <c r="I27" s="109"/>
      <c r="J27" s="109"/>
      <c r="K27" s="103"/>
      <c r="L27" s="64"/>
      <c r="M27" s="9"/>
      <c r="O27" s="9" t="s">
        <v>91</v>
      </c>
      <c r="P27" s="9" t="s">
        <v>167</v>
      </c>
    </row>
    <row r="28" spans="1:16" x14ac:dyDescent="0.25">
      <c r="B28" s="630"/>
      <c r="C28" s="631"/>
      <c r="D28" s="632" t="str">
        <f>IF(Intro!$G$21="English",O28,P28)</f>
        <v>net delivered purchase value (CAD)</v>
      </c>
      <c r="E28" s="632"/>
      <c r="F28" s="632"/>
      <c r="G28" s="109"/>
      <c r="H28" s="109"/>
      <c r="I28" s="109"/>
      <c r="J28" s="109"/>
      <c r="K28" s="103"/>
      <c r="L28" s="64"/>
      <c r="M28" s="9"/>
      <c r="O28" s="9" t="s">
        <v>329</v>
      </c>
      <c r="P28" s="9" t="s">
        <v>328</v>
      </c>
    </row>
    <row r="29" spans="1:16" x14ac:dyDescent="0.25">
      <c r="B29" s="630"/>
      <c r="C29" s="631"/>
      <c r="D29" s="632" t="str">
        <f>"$ / "&amp;IF(Intro!$G$21="English",Variables!$B$24,Variables!$C$24)</f>
        <v>$ / tonne</v>
      </c>
      <c r="E29" s="632"/>
      <c r="F29" s="632"/>
      <c r="G29" s="122" t="str">
        <f>IF(G27=0,"-",G28/G27)</f>
        <v>-</v>
      </c>
      <c r="H29" s="122" t="str">
        <f>IF(H27=0,"-",H28/H27)</f>
        <v>-</v>
      </c>
      <c r="I29" s="122" t="str">
        <f t="shared" ref="I29:K29" si="0">IF(I27=0,"-",I28/I27)</f>
        <v>-</v>
      </c>
      <c r="J29" s="122" t="str">
        <f t="shared" si="0"/>
        <v>-</v>
      </c>
      <c r="K29" s="122" t="str">
        <f t="shared" si="0"/>
        <v>-</v>
      </c>
      <c r="L29" s="64"/>
      <c r="M29" s="9"/>
    </row>
    <row r="30" spans="1:16" s="10" customFormat="1" x14ac:dyDescent="0.25">
      <c r="A30" s="31"/>
      <c r="B30" s="625" t="str">
        <f>IF(Intro!$G$21="English",O30,P30)</f>
        <v>Sales of imports in Canada</v>
      </c>
      <c r="C30" s="626"/>
      <c r="D30" s="626"/>
      <c r="E30" s="626"/>
      <c r="F30" s="626"/>
      <c r="G30" s="626"/>
      <c r="H30" s="626"/>
      <c r="I30" s="626"/>
      <c r="J30" s="626"/>
      <c r="K30" s="626"/>
      <c r="L30" s="64"/>
      <c r="O30" s="25" t="s">
        <v>515</v>
      </c>
      <c r="P30" s="10" t="s">
        <v>516</v>
      </c>
    </row>
    <row r="31" spans="1:16" x14ac:dyDescent="0.25">
      <c r="B31" s="429" t="str">
        <f>IF(Intro!$G$21="English",O31,P31)</f>
        <v>Sales to dealers / distributors in Canada</v>
      </c>
      <c r="C31" s="430"/>
      <c r="D31" s="632" t="str">
        <f>D27</f>
        <v>tonnes</v>
      </c>
      <c r="E31" s="632"/>
      <c r="F31" s="632"/>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429"/>
      <c r="C32" s="430"/>
      <c r="D32" s="632" t="str">
        <f>IF(Intro!$G$21="English",O32,P32)</f>
        <v>net delivered selling value (CAD)</v>
      </c>
      <c r="E32" s="632"/>
      <c r="F32" s="632"/>
      <c r="G32" s="109"/>
      <c r="H32" s="109"/>
      <c r="I32" s="109"/>
      <c r="J32" s="109"/>
      <c r="K32" s="103"/>
      <c r="L32" s="64"/>
      <c r="M32" s="9"/>
      <c r="O32" s="9" t="s">
        <v>331</v>
      </c>
      <c r="P32" s="9" t="s">
        <v>330</v>
      </c>
    </row>
    <row r="33" spans="1:16" ht="15" thickBot="1" x14ac:dyDescent="0.3">
      <c r="B33" s="677"/>
      <c r="C33" s="678"/>
      <c r="D33" s="634" t="str">
        <f>D29</f>
        <v>$ / tonne</v>
      </c>
      <c r="E33" s="634"/>
      <c r="F33" s="634"/>
      <c r="G33" s="122" t="str">
        <f>IF(G31=0,"-",G32/G31)</f>
        <v>-</v>
      </c>
      <c r="H33" s="122" t="str">
        <f>IF(H31=0,"-",H32/H31)</f>
        <v>-</v>
      </c>
      <c r="I33" s="122" t="str">
        <f t="shared" ref="I33:K33" si="1">IF(I31=0,"-",I32/I31)</f>
        <v>-</v>
      </c>
      <c r="J33" s="122" t="str">
        <f t="shared" si="1"/>
        <v>-</v>
      </c>
      <c r="K33" s="122" t="str">
        <f t="shared" si="1"/>
        <v>-</v>
      </c>
      <c r="L33" s="64"/>
      <c r="M33" s="9"/>
    </row>
    <row r="34" spans="1:16" x14ac:dyDescent="0.25">
      <c r="B34" s="679" t="str">
        <f>IF(Intro!$G$21="English",O34,P34)</f>
        <v>Sales to end users in Canada</v>
      </c>
      <c r="C34" s="680"/>
      <c r="D34" s="635" t="str">
        <f t="shared" ref="D34:D36" si="2">D31</f>
        <v>tonnes</v>
      </c>
      <c r="E34" s="635"/>
      <c r="F34" s="635"/>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429"/>
      <c r="C35" s="430"/>
      <c r="D35" s="632" t="str">
        <f t="shared" si="2"/>
        <v>net delivered selling value (CAD)</v>
      </c>
      <c r="E35" s="632"/>
      <c r="F35" s="632"/>
      <c r="G35" s="109"/>
      <c r="H35" s="109"/>
      <c r="I35" s="109"/>
      <c r="J35" s="109"/>
      <c r="K35" s="103"/>
      <c r="L35" s="64"/>
      <c r="M35" s="9"/>
    </row>
    <row r="36" spans="1:16" ht="15" thickBot="1" x14ac:dyDescent="0.3">
      <c r="B36" s="677"/>
      <c r="C36" s="678"/>
      <c r="D36" s="634" t="str">
        <f t="shared" si="2"/>
        <v>$ / tonne</v>
      </c>
      <c r="E36" s="634"/>
      <c r="F36" s="634"/>
      <c r="G36" s="122" t="str">
        <f>IF(G34=0,"-",G35/G34)</f>
        <v>-</v>
      </c>
      <c r="H36" s="122" t="str">
        <f>IF(H34=0,"-",H35/H34)</f>
        <v>-</v>
      </c>
      <c r="I36" s="122" t="str">
        <f t="shared" ref="I36:K36" si="3">IF(I34=0,"-",I35/I34)</f>
        <v>-</v>
      </c>
      <c r="J36" s="122" t="str">
        <f t="shared" si="3"/>
        <v>-</v>
      </c>
      <c r="K36" s="122" t="str">
        <f t="shared" si="3"/>
        <v>-</v>
      </c>
      <c r="L36" s="64"/>
      <c r="M36" s="9"/>
    </row>
    <row r="37" spans="1:16" x14ac:dyDescent="0.25">
      <c r="B37" s="519" t="str">
        <f>IF(Intro!$G$21="English",O37,P37)</f>
        <v>Total sales of imports in Canada</v>
      </c>
      <c r="C37" s="520"/>
      <c r="D37" s="642" t="str">
        <f>D34</f>
        <v>tonnes</v>
      </c>
      <c r="E37" s="642"/>
      <c r="F37" s="642"/>
      <c r="G37" s="111">
        <f t="shared" ref="G37:K38" si="4">G31+G34</f>
        <v>0</v>
      </c>
      <c r="H37" s="111">
        <f t="shared" si="4"/>
        <v>0</v>
      </c>
      <c r="I37" s="111">
        <f t="shared" si="4"/>
        <v>0</v>
      </c>
      <c r="J37" s="111">
        <f t="shared" si="4"/>
        <v>0</v>
      </c>
      <c r="K37" s="111">
        <f t="shared" si="4"/>
        <v>0</v>
      </c>
      <c r="L37" s="64"/>
      <c r="M37" s="9"/>
      <c r="O37" s="9" t="s">
        <v>517</v>
      </c>
      <c r="P37" s="9" t="s">
        <v>518</v>
      </c>
    </row>
    <row r="38" spans="1:16" x14ac:dyDescent="0.25">
      <c r="B38" s="508"/>
      <c r="C38" s="509"/>
      <c r="D38" s="643" t="str">
        <f>D35</f>
        <v>net delivered selling value (CAD)</v>
      </c>
      <c r="E38" s="643"/>
      <c r="F38" s="643"/>
      <c r="G38" s="110">
        <f t="shared" si="4"/>
        <v>0</v>
      </c>
      <c r="H38" s="110">
        <f t="shared" si="4"/>
        <v>0</v>
      </c>
      <c r="I38" s="110">
        <f t="shared" si="4"/>
        <v>0</v>
      </c>
      <c r="J38" s="110">
        <f t="shared" si="4"/>
        <v>0</v>
      </c>
      <c r="K38" s="110">
        <f t="shared" si="4"/>
        <v>0</v>
      </c>
      <c r="L38" s="64"/>
      <c r="M38" s="9"/>
    </row>
    <row r="39" spans="1:16" x14ac:dyDescent="0.25">
      <c r="B39" s="508"/>
      <c r="C39" s="509"/>
      <c r="D39" s="643" t="str">
        <f>D36</f>
        <v>$ / tonne</v>
      </c>
      <c r="E39" s="643"/>
      <c r="F39" s="643"/>
      <c r="G39" s="122" t="str">
        <f>IF(G37=0,"-",G38/G37)</f>
        <v>-</v>
      </c>
      <c r="H39" s="122" t="str">
        <f>IF(H37=0,"-",H38/H37)</f>
        <v>-</v>
      </c>
      <c r="I39" s="122" t="str">
        <f>IF(I37=0,"-",I38/I37)</f>
        <v>-</v>
      </c>
      <c r="J39" s="122" t="str">
        <f t="shared" ref="J39:K39" si="5">IF(J37=0,"-",J38/J37)</f>
        <v>-</v>
      </c>
      <c r="K39" s="122" t="str">
        <f t="shared" si="5"/>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30"/>
      <c r="D41" s="75"/>
      <c r="E41" s="76"/>
      <c r="F41" s="76"/>
      <c r="G41" s="76"/>
      <c r="H41" s="76"/>
      <c r="I41" s="76"/>
      <c r="J41" s="76"/>
      <c r="K41" s="76"/>
      <c r="L41" s="76"/>
      <c r="M41" s="66"/>
    </row>
    <row r="42" spans="1:16" x14ac:dyDescent="0.25">
      <c r="B42" s="404" t="str">
        <f>IF(Intro!$G$21="English",O42,P42)</f>
        <v>SALES OF IMPORTS IN CANADA TO YOUR TOP FIVE ACCOUNTS</v>
      </c>
      <c r="C42" s="405"/>
      <c r="D42" s="405"/>
      <c r="E42" s="405"/>
      <c r="F42" s="405"/>
      <c r="G42" s="405"/>
      <c r="H42" s="405"/>
      <c r="I42" s="405"/>
      <c r="J42" s="405"/>
      <c r="K42" s="405"/>
      <c r="L42" s="406"/>
      <c r="M42" s="9"/>
      <c r="O42" s="87" t="s">
        <v>519</v>
      </c>
      <c r="P42" s="87" t="s">
        <v>202</v>
      </c>
    </row>
    <row r="43" spans="1:16" s="10" customFormat="1" x14ac:dyDescent="0.25">
      <c r="A43" s="7"/>
      <c r="B43" s="571" t="s">
        <v>15</v>
      </c>
      <c r="C43" s="572"/>
      <c r="D43" s="572"/>
      <c r="E43" s="572"/>
      <c r="F43" s="572"/>
      <c r="G43" s="572"/>
      <c r="H43" s="572"/>
      <c r="I43" s="572"/>
      <c r="J43" s="572"/>
      <c r="K43" s="572"/>
      <c r="L43" s="573"/>
      <c r="M43" s="66"/>
      <c r="O43" s="9"/>
    </row>
    <row r="44" spans="1:16" x14ac:dyDescent="0.25">
      <c r="B44" s="15"/>
      <c r="C44" s="32"/>
      <c r="D44" s="32"/>
      <c r="E44" s="33"/>
      <c r="F44" s="33"/>
      <c r="G44" s="33"/>
      <c r="H44" s="33"/>
      <c r="I44" s="33"/>
      <c r="J44" s="33"/>
      <c r="K44" s="33"/>
      <c r="L44" s="16"/>
      <c r="M44" s="9"/>
    </row>
    <row r="45" spans="1:16" x14ac:dyDescent="0.25">
      <c r="B45" s="401" t="str">
        <f>IF(Intro!$G$21="English",O45,P45)</f>
        <v xml:space="preserve">Report the volume and value of sales of imports in Canada for each account listed below : </v>
      </c>
      <c r="C45" s="402"/>
      <c r="D45" s="402"/>
      <c r="E45" s="402"/>
      <c r="F45" s="402"/>
      <c r="G45" s="402"/>
      <c r="H45" s="402"/>
      <c r="I45" s="402"/>
      <c r="J45" s="402"/>
      <c r="K45" s="402"/>
      <c r="L45" s="403"/>
      <c r="M45" s="9"/>
      <c r="O45" s="17" t="s">
        <v>169</v>
      </c>
      <c r="P45" s="9" t="s">
        <v>170</v>
      </c>
    </row>
    <row r="46" spans="1:16" x14ac:dyDescent="0.25">
      <c r="B46" s="401" t="str">
        <f>Pro!B35</f>
        <v>Note - Only complete this question if your firm sold the goods between January 1, 2023, and March 31, 2026.</v>
      </c>
      <c r="C46" s="402"/>
      <c r="D46" s="402"/>
      <c r="E46" s="402"/>
      <c r="F46" s="402"/>
      <c r="G46" s="402"/>
      <c r="H46" s="402"/>
      <c r="I46" s="402"/>
      <c r="J46" s="402"/>
      <c r="K46" s="402"/>
      <c r="L46" s="403"/>
      <c r="M46" s="9"/>
      <c r="O46" s="17"/>
    </row>
    <row r="47" spans="1:16" x14ac:dyDescent="0.25">
      <c r="B47" s="55"/>
      <c r="C47" s="56"/>
      <c r="D47" s="32"/>
      <c r="E47" s="33"/>
      <c r="F47" s="33"/>
      <c r="G47" s="33"/>
      <c r="H47" s="33"/>
      <c r="I47" s="33"/>
      <c r="J47" s="33"/>
      <c r="K47" s="33"/>
      <c r="L47" s="16"/>
      <c r="M47" s="9"/>
      <c r="O47" s="17"/>
    </row>
    <row r="48" spans="1:16" x14ac:dyDescent="0.25">
      <c r="B48" s="639"/>
      <c r="C48" s="640"/>
      <c r="D48" s="641"/>
      <c r="E48" s="101" t="str">
        <f>IF(Intro!$G$21="English","Q","T")&amp;IF(MID(F48,2,1)&lt;&gt;"1",MID(F48,2,1)-1&amp;" - "&amp;MID(F48,6,4),"4 - "&amp;MID(F48,6,4)-1)</f>
        <v>Q2 - 2024</v>
      </c>
      <c r="F48" s="101" t="str">
        <f>IF(Intro!$G$21="English","Q","T")&amp;IF(MID(G48,2,1)&lt;&gt;"1",MID(G48,2,1)-1&amp;" - "&amp;MID(G48,6,4),"4 - "&amp;MID(G48,6,4)-1)</f>
        <v>Q3 - 2024</v>
      </c>
      <c r="G48" s="101" t="str">
        <f>IF(Intro!$G$21="English","Q","T")&amp;IF(MID(H48,2,1)&lt;&gt;"1",MID(H48,2,1)-1&amp;" - "&amp;MID(H48,6,4),"4 - "&amp;MID(H48,6,4)-1)</f>
        <v>Q4 - 2024</v>
      </c>
      <c r="H48" s="101" t="str">
        <f>IF(Intro!$G$21="English","Q","T")&amp;IF(MID(I48,2,1)&lt;&gt;"1",MID(I48,2,1)-1&amp;" - "&amp;MID(I48,6,4),"4 - "&amp;MID(I48,6,4)-1)</f>
        <v>Q1 - 2025</v>
      </c>
      <c r="I48" s="101" t="str">
        <f>IF(Intro!$G$21="English","Q","T")&amp;IF(MID(J48,2,1)&lt;&gt;"1",MID(J48,2,1)-1&amp;" - "&amp;MID(J48,6,4),"4 - "&amp;MID(J48,6,4)-1)</f>
        <v>Q2 - 2025</v>
      </c>
      <c r="J48" s="101" t="str">
        <f>IF(Intro!$G$21="English","Q","T")&amp;IF(MID(K48,2,1)&lt;&gt;"1",MID(K48,2,1)-1&amp;" - "&amp;MID(K48,6,4),"4 - "&amp;MID(K48,6,4)-1)</f>
        <v>Q3 - 2025</v>
      </c>
      <c r="K48" s="101" t="str">
        <f>IF(Intro!$G$21="English","Q","T")&amp;IF(MID(L48,2,1)&lt;&gt;"1",MID(L48,2,1)-1&amp;" - "&amp;MID(L48,6,4),"4 - "&amp;MID(L48,6,4)-1)</f>
        <v>Q4 - 2025</v>
      </c>
      <c r="L48" s="112" t="str">
        <f>IF(Intro!$G$21="English",Variables!B29&amp;" - ",Variables!C29&amp;" - ")&amp;Variables!B8</f>
        <v>Q1 - 2026</v>
      </c>
      <c r="M48" s="9"/>
      <c r="O48" s="17"/>
    </row>
    <row r="49" spans="2:16" x14ac:dyDescent="0.25">
      <c r="B49" s="627" t="str">
        <f>IF(Intro!$G$21="English",O50,P50)</f>
        <v xml:space="preserve">Account 1 - </v>
      </c>
      <c r="C49" s="628"/>
      <c r="D49" s="628"/>
      <c r="E49" s="628"/>
      <c r="F49" s="628"/>
      <c r="G49" s="628"/>
      <c r="H49" s="628"/>
      <c r="I49" s="628"/>
      <c r="J49" s="628"/>
      <c r="K49" s="628"/>
      <c r="L49" s="629"/>
      <c r="M49" s="9"/>
      <c r="O49" s="17"/>
    </row>
    <row r="50" spans="2:16" x14ac:dyDescent="0.25">
      <c r="B50" s="647" t="str">
        <f>D$31</f>
        <v>tonnes</v>
      </c>
      <c r="C50" s="648"/>
      <c r="D50" s="648"/>
      <c r="E50" s="113"/>
      <c r="F50" s="113"/>
      <c r="G50" s="113"/>
      <c r="H50" s="113"/>
      <c r="I50" s="113"/>
      <c r="J50" s="113"/>
      <c r="K50" s="113"/>
      <c r="L50" s="114"/>
      <c r="M50" s="9"/>
      <c r="O50" s="9" t="str">
        <f>"Account 1 - "&amp;Pro!C105</f>
        <v xml:space="preserve">Account 1 - </v>
      </c>
      <c r="P50" s="9" t="str">
        <f>"Client 1 - "&amp;Pro!C105</f>
        <v xml:space="preserve">Client 1 - </v>
      </c>
    </row>
    <row r="51" spans="2:16" x14ac:dyDescent="0.25">
      <c r="B51" s="647" t="str">
        <f>D$32</f>
        <v>net delivered selling value (CAD)</v>
      </c>
      <c r="C51" s="648"/>
      <c r="D51" s="648"/>
      <c r="E51" s="113"/>
      <c r="F51" s="113"/>
      <c r="G51" s="113"/>
      <c r="H51" s="113"/>
      <c r="I51" s="113"/>
      <c r="J51" s="113"/>
      <c r="K51" s="113"/>
      <c r="L51" s="114"/>
      <c r="M51" s="9"/>
    </row>
    <row r="52" spans="2:16" x14ac:dyDescent="0.25">
      <c r="B52" s="647" t="str">
        <f>D$33</f>
        <v>$ / tonne</v>
      </c>
      <c r="C52" s="648"/>
      <c r="D52" s="648"/>
      <c r="E52" s="123" t="str">
        <f>IF(E50=0,"-",E51/E50)</f>
        <v>-</v>
      </c>
      <c r="F52" s="123" t="str">
        <f t="shared" ref="F52:L52" si="6">IF(F50=0,"-",F51/F50)</f>
        <v>-</v>
      </c>
      <c r="G52" s="123" t="str">
        <f t="shared" si="6"/>
        <v>-</v>
      </c>
      <c r="H52" s="123" t="str">
        <f t="shared" si="6"/>
        <v>-</v>
      </c>
      <c r="I52" s="123" t="str">
        <f t="shared" si="6"/>
        <v>-</v>
      </c>
      <c r="J52" s="123" t="str">
        <f t="shared" si="6"/>
        <v>-</v>
      </c>
      <c r="K52" s="123" t="str">
        <f t="shared" si="6"/>
        <v>-</v>
      </c>
      <c r="L52" s="124" t="str">
        <f t="shared" si="6"/>
        <v>-</v>
      </c>
      <c r="M52" s="9"/>
    </row>
    <row r="53" spans="2:16" x14ac:dyDescent="0.25">
      <c r="B53" s="627" t="str">
        <f>IF(Intro!$G$21="English",O54,P54)</f>
        <v xml:space="preserve">Account 2 - </v>
      </c>
      <c r="C53" s="628"/>
      <c r="D53" s="628"/>
      <c r="E53" s="628"/>
      <c r="F53" s="628"/>
      <c r="G53" s="628"/>
      <c r="H53" s="628"/>
      <c r="I53" s="628"/>
      <c r="J53" s="628"/>
      <c r="K53" s="628"/>
      <c r="L53" s="629"/>
      <c r="M53" s="9"/>
    </row>
    <row r="54" spans="2:16" x14ac:dyDescent="0.25">
      <c r="B54" s="647" t="str">
        <f>D$31</f>
        <v>tonnes</v>
      </c>
      <c r="C54" s="648"/>
      <c r="D54" s="648"/>
      <c r="E54" s="113"/>
      <c r="F54" s="113"/>
      <c r="G54" s="113"/>
      <c r="H54" s="113"/>
      <c r="I54" s="113"/>
      <c r="J54" s="113"/>
      <c r="K54" s="113"/>
      <c r="L54" s="114"/>
      <c r="M54" s="9"/>
      <c r="O54" s="9" t="str">
        <f>"Account 2 - "&amp;Pro!C106</f>
        <v xml:space="preserve">Account 2 - </v>
      </c>
      <c r="P54" s="9" t="str">
        <f>"Client 2 - "&amp;Pro!C106</f>
        <v xml:space="preserve">Client 2 - </v>
      </c>
    </row>
    <row r="55" spans="2:16" x14ac:dyDescent="0.25">
      <c r="B55" s="647" t="str">
        <f>D$32</f>
        <v>net delivered selling value (CAD)</v>
      </c>
      <c r="C55" s="648"/>
      <c r="D55" s="648"/>
      <c r="E55" s="113"/>
      <c r="F55" s="113"/>
      <c r="G55" s="113"/>
      <c r="H55" s="113"/>
      <c r="I55" s="113"/>
      <c r="J55" s="113"/>
      <c r="K55" s="113"/>
      <c r="L55" s="114"/>
      <c r="M55" s="9"/>
    </row>
    <row r="56" spans="2:16" x14ac:dyDescent="0.25">
      <c r="B56" s="647" t="str">
        <f>D$33</f>
        <v>$ / tonne</v>
      </c>
      <c r="C56" s="648"/>
      <c r="D56" s="648"/>
      <c r="E56" s="123" t="str">
        <f>IF(E54=0,"-",E55/E54)</f>
        <v>-</v>
      </c>
      <c r="F56" s="123" t="str">
        <f t="shared" ref="F56:L56" si="7">IF(F54=0,"-",F55/F54)</f>
        <v>-</v>
      </c>
      <c r="G56" s="123" t="str">
        <f t="shared" si="7"/>
        <v>-</v>
      </c>
      <c r="H56" s="123" t="str">
        <f t="shared" si="7"/>
        <v>-</v>
      </c>
      <c r="I56" s="123" t="str">
        <f t="shared" si="7"/>
        <v>-</v>
      </c>
      <c r="J56" s="123" t="str">
        <f t="shared" si="7"/>
        <v>-</v>
      </c>
      <c r="K56" s="123" t="str">
        <f t="shared" si="7"/>
        <v>-</v>
      </c>
      <c r="L56" s="124" t="str">
        <f t="shared" si="7"/>
        <v>-</v>
      </c>
      <c r="M56" s="9"/>
    </row>
    <row r="57" spans="2:16" x14ac:dyDescent="0.25">
      <c r="B57" s="627" t="str">
        <f>IF(Intro!$G$21="English",O58,P58)</f>
        <v xml:space="preserve">Account 3 - </v>
      </c>
      <c r="C57" s="628"/>
      <c r="D57" s="628"/>
      <c r="E57" s="628"/>
      <c r="F57" s="628"/>
      <c r="G57" s="628"/>
      <c r="H57" s="628"/>
      <c r="I57" s="628"/>
      <c r="J57" s="628"/>
      <c r="K57" s="628"/>
      <c r="L57" s="629"/>
      <c r="M57" s="9"/>
    </row>
    <row r="58" spans="2:16" x14ac:dyDescent="0.25">
      <c r="B58" s="647" t="str">
        <f>D$31</f>
        <v>tonnes</v>
      </c>
      <c r="C58" s="648"/>
      <c r="D58" s="648"/>
      <c r="E58" s="113"/>
      <c r="F58" s="113"/>
      <c r="G58" s="113"/>
      <c r="H58" s="113"/>
      <c r="I58" s="113"/>
      <c r="J58" s="113"/>
      <c r="K58" s="113"/>
      <c r="L58" s="114"/>
      <c r="M58" s="9"/>
      <c r="O58" s="9" t="str">
        <f>"Account 3 - "&amp;Pro!C107</f>
        <v xml:space="preserve">Account 3 - </v>
      </c>
      <c r="P58" s="9" t="str">
        <f>"Client 3 - "&amp;Pro!C107</f>
        <v xml:space="preserve">Client 3 - </v>
      </c>
    </row>
    <row r="59" spans="2:16" x14ac:dyDescent="0.25">
      <c r="B59" s="647" t="str">
        <f>D$32</f>
        <v>net delivered selling value (CAD)</v>
      </c>
      <c r="C59" s="648"/>
      <c r="D59" s="648"/>
      <c r="E59" s="113"/>
      <c r="F59" s="113"/>
      <c r="G59" s="113"/>
      <c r="H59" s="113"/>
      <c r="I59" s="113"/>
      <c r="J59" s="113"/>
      <c r="K59" s="113"/>
      <c r="L59" s="114"/>
      <c r="M59" s="9"/>
    </row>
    <row r="60" spans="2:16" x14ac:dyDescent="0.25">
      <c r="B60" s="647" t="str">
        <f>D$33</f>
        <v>$ / tonne</v>
      </c>
      <c r="C60" s="648"/>
      <c r="D60" s="648"/>
      <c r="E60" s="123" t="str">
        <f>IF(E58=0,"-",E59/E58)</f>
        <v>-</v>
      </c>
      <c r="F60" s="123" t="str">
        <f t="shared" ref="F60:L60" si="8">IF(F58=0,"-",F59/F58)</f>
        <v>-</v>
      </c>
      <c r="G60" s="123" t="str">
        <f t="shared" si="8"/>
        <v>-</v>
      </c>
      <c r="H60" s="123" t="str">
        <f t="shared" si="8"/>
        <v>-</v>
      </c>
      <c r="I60" s="123" t="str">
        <f t="shared" si="8"/>
        <v>-</v>
      </c>
      <c r="J60" s="123" t="str">
        <f t="shared" si="8"/>
        <v>-</v>
      </c>
      <c r="K60" s="123" t="str">
        <f t="shared" si="8"/>
        <v>-</v>
      </c>
      <c r="L60" s="124" t="str">
        <f t="shared" si="8"/>
        <v>-</v>
      </c>
      <c r="M60" s="9"/>
    </row>
    <row r="61" spans="2:16" x14ac:dyDescent="0.25">
      <c r="B61" s="627" t="str">
        <f>IF(Intro!$G$21="English",O62,P62)</f>
        <v xml:space="preserve">Account 4 - </v>
      </c>
      <c r="C61" s="628"/>
      <c r="D61" s="628"/>
      <c r="E61" s="628"/>
      <c r="F61" s="628"/>
      <c r="G61" s="628"/>
      <c r="H61" s="628"/>
      <c r="I61" s="628"/>
      <c r="J61" s="628"/>
      <c r="K61" s="628"/>
      <c r="L61" s="629"/>
      <c r="M61" s="9"/>
    </row>
    <row r="62" spans="2:16" x14ac:dyDescent="0.25">
      <c r="B62" s="647" t="str">
        <f>D$31</f>
        <v>tonnes</v>
      </c>
      <c r="C62" s="648"/>
      <c r="D62" s="648"/>
      <c r="E62" s="113"/>
      <c r="F62" s="113"/>
      <c r="G62" s="113"/>
      <c r="H62" s="113"/>
      <c r="I62" s="113"/>
      <c r="J62" s="113"/>
      <c r="K62" s="113"/>
      <c r="L62" s="114"/>
      <c r="M62" s="9"/>
      <c r="O62" s="9" t="str">
        <f>"Account 4 - "&amp;Pro!C108</f>
        <v xml:space="preserve">Account 4 - </v>
      </c>
      <c r="P62" s="9" t="str">
        <f>"Client 4 - "&amp;Pro!C108</f>
        <v xml:space="preserve">Client 4 - </v>
      </c>
    </row>
    <row r="63" spans="2:16" x14ac:dyDescent="0.25">
      <c r="B63" s="647" t="str">
        <f>D$32</f>
        <v>net delivered selling value (CAD)</v>
      </c>
      <c r="C63" s="648"/>
      <c r="D63" s="648"/>
      <c r="E63" s="113"/>
      <c r="F63" s="113"/>
      <c r="G63" s="113"/>
      <c r="H63" s="113"/>
      <c r="I63" s="113"/>
      <c r="J63" s="113"/>
      <c r="K63" s="113"/>
      <c r="L63" s="114"/>
      <c r="M63" s="9"/>
    </row>
    <row r="64" spans="2:16" x14ac:dyDescent="0.25">
      <c r="B64" s="647" t="str">
        <f>D$33</f>
        <v>$ / tonne</v>
      </c>
      <c r="C64" s="648"/>
      <c r="D64" s="648"/>
      <c r="E64" s="123" t="str">
        <f>IF(E62=0,"-",E63/E62)</f>
        <v>-</v>
      </c>
      <c r="F64" s="123" t="str">
        <f t="shared" ref="F64:L64" si="9">IF(F62=0,"-",F63/F62)</f>
        <v>-</v>
      </c>
      <c r="G64" s="123" t="str">
        <f t="shared" si="9"/>
        <v>-</v>
      </c>
      <c r="H64" s="123" t="str">
        <f t="shared" si="9"/>
        <v>-</v>
      </c>
      <c r="I64" s="123" t="str">
        <f t="shared" si="9"/>
        <v>-</v>
      </c>
      <c r="J64" s="123" t="str">
        <f t="shared" si="9"/>
        <v>-</v>
      </c>
      <c r="K64" s="123" t="str">
        <f t="shared" si="9"/>
        <v>-</v>
      </c>
      <c r="L64" s="124" t="str">
        <f t="shared" si="9"/>
        <v>-</v>
      </c>
      <c r="M64" s="9"/>
    </row>
    <row r="65" spans="2:19" x14ac:dyDescent="0.25">
      <c r="B65" s="627" t="str">
        <f>IF(Intro!$G$21="English",O66,P66)</f>
        <v xml:space="preserve">Account 5 - </v>
      </c>
      <c r="C65" s="628"/>
      <c r="D65" s="628"/>
      <c r="E65" s="628"/>
      <c r="F65" s="628"/>
      <c r="G65" s="628"/>
      <c r="H65" s="628"/>
      <c r="I65" s="628"/>
      <c r="J65" s="628"/>
      <c r="K65" s="628"/>
      <c r="L65" s="629"/>
      <c r="M65" s="9"/>
    </row>
    <row r="66" spans="2:19" x14ac:dyDescent="0.25">
      <c r="B66" s="647" t="str">
        <f>D$31</f>
        <v>tonnes</v>
      </c>
      <c r="C66" s="648"/>
      <c r="D66" s="648"/>
      <c r="E66" s="113"/>
      <c r="F66" s="113"/>
      <c r="G66" s="113"/>
      <c r="H66" s="113"/>
      <c r="I66" s="113"/>
      <c r="J66" s="113"/>
      <c r="K66" s="113"/>
      <c r="L66" s="114"/>
      <c r="M66" s="9"/>
      <c r="O66" s="9" t="str">
        <f>"Account 5 - "&amp;Pro!C109</f>
        <v xml:space="preserve">Account 5 - </v>
      </c>
      <c r="P66" s="9" t="str">
        <f>"Client 5 - "&amp;Pro!C109</f>
        <v xml:space="preserve">Client 5 - </v>
      </c>
    </row>
    <row r="67" spans="2:19" x14ac:dyDescent="0.25">
      <c r="B67" s="647" t="str">
        <f>D$32</f>
        <v>net delivered selling value (CAD)</v>
      </c>
      <c r="C67" s="648"/>
      <c r="D67" s="648"/>
      <c r="E67" s="113"/>
      <c r="F67" s="113"/>
      <c r="G67" s="113"/>
      <c r="H67" s="113"/>
      <c r="I67" s="113"/>
      <c r="J67" s="113"/>
      <c r="K67" s="113"/>
      <c r="L67" s="114"/>
      <c r="M67" s="9"/>
    </row>
    <row r="68" spans="2:19" x14ac:dyDescent="0.25">
      <c r="B68" s="647" t="str">
        <f>D$33</f>
        <v>$ / tonne</v>
      </c>
      <c r="C68" s="648"/>
      <c r="D68" s="648"/>
      <c r="E68" s="123" t="str">
        <f>IF(E66=0,"-",E67/E66)</f>
        <v>-</v>
      </c>
      <c r="F68" s="123" t="str">
        <f t="shared" ref="F68:L68" si="10">IF(F66=0,"-",F67/F66)</f>
        <v>-</v>
      </c>
      <c r="G68" s="123" t="str">
        <f t="shared" si="10"/>
        <v>-</v>
      </c>
      <c r="H68" s="123" t="str">
        <f t="shared" si="10"/>
        <v>-</v>
      </c>
      <c r="I68" s="123" t="str">
        <f t="shared" si="10"/>
        <v>-</v>
      </c>
      <c r="J68" s="123" t="str">
        <f t="shared" si="10"/>
        <v>-</v>
      </c>
      <c r="K68" s="123" t="str">
        <f t="shared" si="10"/>
        <v>-</v>
      </c>
      <c r="L68" s="124" t="str">
        <f t="shared" si="10"/>
        <v>-</v>
      </c>
      <c r="M68" s="9"/>
    </row>
    <row r="69" spans="2:19" x14ac:dyDescent="0.25">
      <c r="B69" s="55"/>
      <c r="C69" s="56"/>
      <c r="D69" s="56"/>
      <c r="E69" s="28"/>
      <c r="F69" s="28"/>
      <c r="G69" s="28"/>
      <c r="H69" s="28"/>
      <c r="I69" s="28"/>
      <c r="J69" s="28"/>
      <c r="K69" s="28"/>
      <c r="L69" s="29"/>
      <c r="M69" s="9"/>
    </row>
    <row r="70" spans="2:19" x14ac:dyDescent="0.25">
      <c r="B70" s="401" t="str">
        <f>IF(Intro!$G$21="English",O70,P70)</f>
        <v>In the table below, “Error” means that the total sales to your firm’s top five accounts for that period exceed your firm’s total import sales for that period. Therefore, please modify the above data if necessary.</v>
      </c>
      <c r="C70" s="402"/>
      <c r="D70" s="402"/>
      <c r="E70" s="402"/>
      <c r="F70" s="402"/>
      <c r="G70" s="402"/>
      <c r="H70" s="402"/>
      <c r="I70" s="402"/>
      <c r="J70" s="402"/>
      <c r="K70" s="402"/>
      <c r="L70" s="403"/>
      <c r="M70" s="9"/>
      <c r="O70" s="9" t="s">
        <v>348</v>
      </c>
      <c r="P70" s="9" t="s">
        <v>349</v>
      </c>
      <c r="S70" s="34"/>
    </row>
    <row r="71" spans="2:19" x14ac:dyDescent="0.25">
      <c r="B71" s="401"/>
      <c r="C71" s="402"/>
      <c r="D71" s="402"/>
      <c r="E71" s="402"/>
      <c r="F71" s="402"/>
      <c r="G71" s="402"/>
      <c r="H71" s="402"/>
      <c r="I71" s="402"/>
      <c r="J71" s="402"/>
      <c r="K71" s="402"/>
      <c r="L71" s="403"/>
      <c r="M71" s="9"/>
      <c r="S71" s="34"/>
    </row>
    <row r="72" spans="2:19" x14ac:dyDescent="0.25">
      <c r="B72" s="55"/>
      <c r="C72" s="56"/>
      <c r="D72" s="56"/>
      <c r="E72" s="28"/>
      <c r="F72" s="28"/>
      <c r="G72" s="28"/>
      <c r="H72" s="28"/>
      <c r="I72" s="28"/>
      <c r="J72" s="28"/>
      <c r="K72" s="28"/>
      <c r="L72" s="29"/>
      <c r="M72" s="9"/>
      <c r="S72" s="34"/>
    </row>
    <row r="73" spans="2:19" ht="14.1" customHeight="1" x14ac:dyDescent="0.25">
      <c r="B73" s="681" t="str">
        <f>Variables!D64</f>
        <v>Verification - volume</v>
      </c>
      <c r="C73" s="529"/>
      <c r="D73" s="529"/>
      <c r="E73" s="529"/>
      <c r="F73" s="530"/>
      <c r="G73" s="101">
        <f>H73-1</f>
        <v>2024</v>
      </c>
      <c r="H73" s="101">
        <f>Variables!B8-1</f>
        <v>2025</v>
      </c>
      <c r="I73" s="101" t="str">
        <f>K25</f>
        <v>Jan-Mar 2026</v>
      </c>
      <c r="J73" s="34"/>
      <c r="K73" s="34"/>
      <c r="L73" s="64"/>
      <c r="M73" s="9"/>
      <c r="O73" s="9" t="s">
        <v>370</v>
      </c>
      <c r="P73" s="9" t="s">
        <v>371</v>
      </c>
    </row>
    <row r="74" spans="2:19" ht="14.1" customHeight="1" x14ac:dyDescent="0.25">
      <c r="B74" s="655" t="str">
        <f>D31</f>
        <v>tonnes</v>
      </c>
      <c r="C74" s="656"/>
      <c r="D74" s="656"/>
      <c r="E74" s="656"/>
      <c r="F74" s="657"/>
      <c r="G74" s="153" t="str">
        <f>IF(SUM(E50:G50,E54:G54,E58:G58,E62:G62,E66:G66)&gt;H37,Variables!$D$65,Variables!$D$66)</f>
        <v>Okay</v>
      </c>
      <c r="H74" s="153" t="str">
        <f>IF(SUM(H50:K50,H54:K54,H58:K58,H62:K62,H66:K66)&gt;I37,Variables!$D$65,Variables!$D$66)</f>
        <v>Okay</v>
      </c>
      <c r="I74" s="153" t="str">
        <f>IF(SUM(L50,L54,L58,L62,L66)&gt;K37,Variables!$D$65,Variables!$D$66)</f>
        <v>Okay</v>
      </c>
      <c r="J74" s="34"/>
      <c r="K74" s="34"/>
      <c r="L74" s="64"/>
      <c r="M74" s="9"/>
    </row>
    <row r="75" spans="2:19" ht="14.1" customHeight="1" x14ac:dyDescent="0.25">
      <c r="B75" s="658" t="str">
        <f>IF(Intro!$G$21="English",O75,P75)</f>
        <v>volume - total sales in Canada of imports to the top five accounts (Question 2)</v>
      </c>
      <c r="C75" s="659"/>
      <c r="D75" s="659"/>
      <c r="E75" s="659"/>
      <c r="F75" s="660"/>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58" t="str">
        <f>IF(Intro!$G$21="English",O76,P76)</f>
        <v>volume - total sales in Canada of imports (Question 1)</v>
      </c>
      <c r="C76" s="659"/>
      <c r="D76" s="659"/>
      <c r="E76" s="659"/>
      <c r="F76" s="660"/>
      <c r="G76" s="153">
        <f>H37</f>
        <v>0</v>
      </c>
      <c r="H76" s="153">
        <f>I37</f>
        <v>0</v>
      </c>
      <c r="I76" s="153">
        <f>K37</f>
        <v>0</v>
      </c>
      <c r="J76" s="34"/>
      <c r="K76" s="34"/>
      <c r="L76" s="64"/>
      <c r="M76" s="9"/>
      <c r="O76" s="9" t="s">
        <v>464</v>
      </c>
      <c r="P76" s="9" t="s">
        <v>466</v>
      </c>
    </row>
    <row r="77" spans="2:19" ht="14.1" customHeight="1" x14ac:dyDescent="0.25">
      <c r="B77" s="649" t="str">
        <f>Variables!D68</f>
        <v>Verification - value</v>
      </c>
      <c r="C77" s="650"/>
      <c r="D77" s="650"/>
      <c r="E77" s="650"/>
      <c r="F77" s="651"/>
      <c r="G77" s="101">
        <f>G73</f>
        <v>2024</v>
      </c>
      <c r="H77" s="101">
        <f>H73</f>
        <v>2025</v>
      </c>
      <c r="I77" s="101" t="str">
        <f>I73</f>
        <v>Jan-Mar 2026</v>
      </c>
      <c r="J77" s="34"/>
      <c r="K77" s="34"/>
      <c r="L77" s="64"/>
      <c r="M77" s="9"/>
    </row>
    <row r="78" spans="2:19" ht="14.1" customHeight="1" x14ac:dyDescent="0.25">
      <c r="B78" s="671" t="str">
        <f>D32</f>
        <v>net delivered selling value (CAD)</v>
      </c>
      <c r="C78" s="672"/>
      <c r="D78" s="672"/>
      <c r="E78" s="672"/>
      <c r="F78" s="673"/>
      <c r="G78" s="153" t="str">
        <f>IF(SUM(E51:G51,E55:G55,E59:G59,E63:G63,E67:G67)&gt;H38,Variables!$D$65,Variables!$D$66)</f>
        <v>Okay</v>
      </c>
      <c r="H78" s="153" t="str">
        <f>IF(SUM(H51:K51,H55:K55,H59:K59,H63:K63,H67:K67)&gt;I38,Variables!$D$65,Variables!$D$66)</f>
        <v>Okay</v>
      </c>
      <c r="I78" s="153" t="str">
        <f>IF(SUM(L51,L55,L59,L63,L67)&gt;K38,Variables!$D$65,Variables!$D$66)</f>
        <v>Okay</v>
      </c>
      <c r="J78" s="34"/>
      <c r="K78" s="34"/>
      <c r="L78" s="64"/>
      <c r="M78" s="9"/>
    </row>
    <row r="79" spans="2:19" ht="14.1" customHeight="1" x14ac:dyDescent="0.25">
      <c r="B79" s="674" t="str">
        <f>IF(Intro!$G$21="English",O79,P79)</f>
        <v>value - total sales in Canada of imports to the top five accounts (Question 2)</v>
      </c>
      <c r="C79" s="675"/>
      <c r="D79" s="675"/>
      <c r="E79" s="675"/>
      <c r="F79" s="676"/>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74" t="str">
        <f>IF(Intro!$G$21="English",O80,P80)</f>
        <v>value - total sales in Canada of imports (Question 1)</v>
      </c>
      <c r="C80" s="675"/>
      <c r="D80" s="675"/>
      <c r="E80" s="675"/>
      <c r="F80" s="676"/>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134"/>
      <c r="K81" s="134"/>
      <c r="L81" s="135"/>
      <c r="M81" s="9"/>
    </row>
    <row r="82" spans="1:16" s="10" customFormat="1" x14ac:dyDescent="0.25">
      <c r="A82" s="7"/>
      <c r="B82" s="30"/>
      <c r="C82" s="30"/>
      <c r="D82" s="75"/>
      <c r="E82" s="76"/>
      <c r="F82" s="76"/>
      <c r="G82" s="76"/>
      <c r="H82" s="76"/>
      <c r="I82" s="76"/>
      <c r="J82" s="76"/>
      <c r="K82" s="76"/>
      <c r="L82" s="76"/>
      <c r="M82" s="66"/>
    </row>
    <row r="83" spans="1:16" x14ac:dyDescent="0.25">
      <c r="B83" s="404" t="str">
        <f>IF(Intro!$G$21="English",O83,P83)</f>
        <v>IMPORTS OF BENCHMARK PRODUCTS</v>
      </c>
      <c r="C83" s="405"/>
      <c r="D83" s="405"/>
      <c r="E83" s="405"/>
      <c r="F83" s="405"/>
      <c r="G83" s="405"/>
      <c r="H83" s="405"/>
      <c r="I83" s="405"/>
      <c r="J83" s="405"/>
      <c r="K83" s="405"/>
      <c r="L83" s="406"/>
      <c r="M83" s="9"/>
      <c r="O83" s="87" t="s">
        <v>322</v>
      </c>
      <c r="P83" s="87" t="s">
        <v>417</v>
      </c>
    </row>
    <row r="84" spans="1:16" x14ac:dyDescent="0.25">
      <c r="B84" s="571" t="s">
        <v>16</v>
      </c>
      <c r="C84" s="572"/>
      <c r="D84" s="572"/>
      <c r="E84" s="572"/>
      <c r="F84" s="572"/>
      <c r="G84" s="572"/>
      <c r="H84" s="572"/>
      <c r="I84" s="572"/>
      <c r="J84" s="572"/>
      <c r="K84" s="572"/>
      <c r="L84" s="573"/>
      <c r="M84" s="9"/>
    </row>
    <row r="85" spans="1:16" x14ac:dyDescent="0.25">
      <c r="B85" s="15"/>
      <c r="C85" s="32"/>
      <c r="D85" s="32"/>
      <c r="E85" s="33"/>
      <c r="F85" s="33"/>
      <c r="G85" s="33"/>
      <c r="H85" s="33"/>
      <c r="I85" s="33"/>
      <c r="J85" s="33"/>
      <c r="K85" s="33"/>
      <c r="L85" s="16"/>
      <c r="M85" s="9"/>
    </row>
    <row r="86" spans="1:16" x14ac:dyDescent="0.25">
      <c r="B86" s="401" t="str">
        <f>IF(Intro!$G$21="English",O86,P86)</f>
        <v xml:space="preserve">Report the volume and value of imports for each benchmark product listed below : </v>
      </c>
      <c r="C86" s="402"/>
      <c r="D86" s="402"/>
      <c r="E86" s="402"/>
      <c r="F86" s="402"/>
      <c r="G86" s="402"/>
      <c r="H86" s="402"/>
      <c r="I86" s="402"/>
      <c r="J86" s="402"/>
      <c r="K86" s="402"/>
      <c r="L86" s="403"/>
      <c r="M86" s="9"/>
      <c r="O86" s="17" t="s">
        <v>189</v>
      </c>
      <c r="P86" s="9" t="s">
        <v>190</v>
      </c>
    </row>
    <row r="87" spans="1:16" x14ac:dyDescent="0.25">
      <c r="B87" s="55"/>
      <c r="C87" s="56"/>
      <c r="D87" s="32"/>
      <c r="E87" s="33"/>
      <c r="F87" s="33"/>
      <c r="G87" s="33"/>
      <c r="H87" s="33"/>
      <c r="I87" s="33"/>
      <c r="J87" s="33"/>
      <c r="K87" s="33"/>
      <c r="L87" s="16"/>
      <c r="M87" s="9"/>
      <c r="O87" s="17"/>
    </row>
    <row r="88" spans="1:16" x14ac:dyDescent="0.25">
      <c r="B88" s="639"/>
      <c r="C88" s="640"/>
      <c r="D88" s="641"/>
      <c r="E88" s="101" t="str">
        <f t="shared" ref="E88:L88" si="11">E48</f>
        <v>Q2 - 2024</v>
      </c>
      <c r="F88" s="101" t="str">
        <f t="shared" si="11"/>
        <v>Q3 - 2024</v>
      </c>
      <c r="G88" s="101" t="str">
        <f t="shared" si="11"/>
        <v>Q4 - 2024</v>
      </c>
      <c r="H88" s="101" t="str">
        <f t="shared" si="11"/>
        <v>Q1 - 2025</v>
      </c>
      <c r="I88" s="101" t="str">
        <f t="shared" si="11"/>
        <v>Q2 - 2025</v>
      </c>
      <c r="J88" s="101" t="str">
        <f t="shared" si="11"/>
        <v>Q3 - 2025</v>
      </c>
      <c r="K88" s="101" t="str">
        <f t="shared" si="11"/>
        <v>Q4 - 2025</v>
      </c>
      <c r="L88" s="112" t="str">
        <f t="shared" si="11"/>
        <v>Q1 - 2026</v>
      </c>
      <c r="M88" s="9"/>
      <c r="O88" s="17"/>
    </row>
    <row r="89" spans="1:16" x14ac:dyDescent="0.25">
      <c r="B89" s="663" t="str">
        <f>IF(Intro!$G$21="English",Variables!B30,Variables!C30)</f>
        <v>Roll formed step beam of 12–16 gauge steel, of any length, including beam connector/bracket, regardless of profile or connection type.</v>
      </c>
      <c r="C89" s="526"/>
      <c r="D89" s="526"/>
      <c r="E89" s="526"/>
      <c r="F89" s="526"/>
      <c r="G89" s="526"/>
      <c r="H89" s="526"/>
      <c r="I89" s="526"/>
      <c r="J89" s="526"/>
      <c r="K89" s="526"/>
      <c r="L89" s="664"/>
      <c r="M89" s="9"/>
    </row>
    <row r="90" spans="1:16" x14ac:dyDescent="0.25">
      <c r="B90" s="665"/>
      <c r="C90" s="532"/>
      <c r="D90" s="532"/>
      <c r="E90" s="532"/>
      <c r="F90" s="532"/>
      <c r="G90" s="532"/>
      <c r="H90" s="532"/>
      <c r="I90" s="532"/>
      <c r="J90" s="532"/>
      <c r="K90" s="532"/>
      <c r="L90" s="666"/>
      <c r="M90" s="9"/>
    </row>
    <row r="91" spans="1:16" x14ac:dyDescent="0.25">
      <c r="B91" s="647" t="str">
        <f>D$27</f>
        <v>tonnes</v>
      </c>
      <c r="C91" s="648"/>
      <c r="D91" s="648"/>
      <c r="E91" s="113"/>
      <c r="F91" s="113"/>
      <c r="G91" s="113"/>
      <c r="H91" s="113"/>
      <c r="I91" s="113"/>
      <c r="J91" s="113"/>
      <c r="K91" s="113"/>
      <c r="L91" s="114"/>
      <c r="M91" s="9"/>
    </row>
    <row r="92" spans="1:16" x14ac:dyDescent="0.25">
      <c r="B92" s="647" t="str">
        <f>D$28</f>
        <v>net delivered purchase value (CAD)</v>
      </c>
      <c r="C92" s="648"/>
      <c r="D92" s="648"/>
      <c r="E92" s="113"/>
      <c r="F92" s="113"/>
      <c r="G92" s="113"/>
      <c r="H92" s="113"/>
      <c r="I92" s="113"/>
      <c r="J92" s="113"/>
      <c r="K92" s="113"/>
      <c r="L92" s="114"/>
      <c r="M92" s="9"/>
    </row>
    <row r="93" spans="1:16" x14ac:dyDescent="0.25">
      <c r="B93" s="647" t="str">
        <f>D$29</f>
        <v>$ / tonne</v>
      </c>
      <c r="C93" s="648"/>
      <c r="D93" s="648"/>
      <c r="E93" s="123" t="str">
        <f t="shared" ref="E93:L93" si="12">IF(E91=0,"-",E92/E91)</f>
        <v>-</v>
      </c>
      <c r="F93" s="123" t="str">
        <f t="shared" si="12"/>
        <v>-</v>
      </c>
      <c r="G93" s="123" t="str">
        <f t="shared" si="12"/>
        <v>-</v>
      </c>
      <c r="H93" s="123" t="str">
        <f t="shared" si="12"/>
        <v>-</v>
      </c>
      <c r="I93" s="123" t="str">
        <f t="shared" si="12"/>
        <v>-</v>
      </c>
      <c r="J93" s="123" t="str">
        <f t="shared" si="12"/>
        <v>-</v>
      </c>
      <c r="K93" s="123" t="str">
        <f t="shared" si="12"/>
        <v>-</v>
      </c>
      <c r="L93" s="124" t="str">
        <f t="shared" si="12"/>
        <v>-</v>
      </c>
      <c r="M93" s="9"/>
    </row>
    <row r="94" spans="1:16" x14ac:dyDescent="0.25">
      <c r="B94" s="663" t="str">
        <f>IF(Intro!$G$21="English",Variables!B31,Variables!C31)</f>
        <v>Roll formed box beam of 12–16 gauge steel, of any length, including beam connector/bracket, regardless of profile or connection type.</v>
      </c>
      <c r="C94" s="526"/>
      <c r="D94" s="526"/>
      <c r="E94" s="526"/>
      <c r="F94" s="526"/>
      <c r="G94" s="526"/>
      <c r="H94" s="526"/>
      <c r="I94" s="526"/>
      <c r="J94" s="526"/>
      <c r="K94" s="526"/>
      <c r="L94" s="664"/>
      <c r="M94" s="9"/>
    </row>
    <row r="95" spans="1:16" x14ac:dyDescent="0.25">
      <c r="B95" s="665"/>
      <c r="C95" s="532"/>
      <c r="D95" s="532"/>
      <c r="E95" s="532"/>
      <c r="F95" s="532"/>
      <c r="G95" s="532"/>
      <c r="H95" s="532"/>
      <c r="I95" s="532"/>
      <c r="J95" s="532"/>
      <c r="K95" s="532"/>
      <c r="L95" s="666"/>
      <c r="M95" s="9"/>
    </row>
    <row r="96" spans="1:16" x14ac:dyDescent="0.25">
      <c r="B96" s="647" t="str">
        <f>D$27</f>
        <v>tonnes</v>
      </c>
      <c r="C96" s="648"/>
      <c r="D96" s="648"/>
      <c r="E96" s="113"/>
      <c r="F96" s="113"/>
      <c r="G96" s="113"/>
      <c r="H96" s="113"/>
      <c r="I96" s="113"/>
      <c r="J96" s="113"/>
      <c r="K96" s="113"/>
      <c r="L96" s="114"/>
      <c r="M96" s="9"/>
    </row>
    <row r="97" spans="2:19" x14ac:dyDescent="0.25">
      <c r="B97" s="647" t="str">
        <f>D$28</f>
        <v>net delivered purchase value (CAD)</v>
      </c>
      <c r="C97" s="648"/>
      <c r="D97" s="648"/>
      <c r="E97" s="113"/>
      <c r="F97" s="113"/>
      <c r="G97" s="113"/>
      <c r="H97" s="113"/>
      <c r="I97" s="113"/>
      <c r="J97" s="113"/>
      <c r="K97" s="113"/>
      <c r="L97" s="114"/>
      <c r="M97" s="9"/>
    </row>
    <row r="98" spans="2:19" x14ac:dyDescent="0.25">
      <c r="B98" s="647" t="str">
        <f>D$29</f>
        <v>$ / tonne</v>
      </c>
      <c r="C98" s="648"/>
      <c r="D98" s="648"/>
      <c r="E98" s="123" t="str">
        <f t="shared" ref="E98:L98" si="13">IF(E96=0,"-",E97/E96)</f>
        <v>-</v>
      </c>
      <c r="F98" s="123" t="str">
        <f t="shared" si="13"/>
        <v>-</v>
      </c>
      <c r="G98" s="123" t="str">
        <f t="shared" si="13"/>
        <v>-</v>
      </c>
      <c r="H98" s="123" t="str">
        <f t="shared" si="13"/>
        <v>-</v>
      </c>
      <c r="I98" s="123" t="str">
        <f t="shared" si="13"/>
        <v>-</v>
      </c>
      <c r="J98" s="123" t="str">
        <f t="shared" si="13"/>
        <v>-</v>
      </c>
      <c r="K98" s="123" t="str">
        <f t="shared" si="13"/>
        <v>-</v>
      </c>
      <c r="L98" s="124" t="str">
        <f t="shared" si="13"/>
        <v>-</v>
      </c>
      <c r="M98" s="9"/>
    </row>
    <row r="99" spans="2:19" x14ac:dyDescent="0.25">
      <c r="B99" s="663" t="str">
        <f>IF(Intro!$G$21="English",Variables!B32,Variables!C32)</f>
        <v>Roll formed safety bar, regardless of type/style (universal, clip-in, snap-in, hook-over, welded or other), dimensions or configuration.</v>
      </c>
      <c r="C99" s="526"/>
      <c r="D99" s="526"/>
      <c r="E99" s="526"/>
      <c r="F99" s="526"/>
      <c r="G99" s="526"/>
      <c r="H99" s="526"/>
      <c r="I99" s="526"/>
      <c r="J99" s="526"/>
      <c r="K99" s="526"/>
      <c r="L99" s="664"/>
      <c r="M99" s="9"/>
    </row>
    <row r="100" spans="2:19" x14ac:dyDescent="0.25">
      <c r="B100" s="665"/>
      <c r="C100" s="532"/>
      <c r="D100" s="532"/>
      <c r="E100" s="532"/>
      <c r="F100" s="532"/>
      <c r="G100" s="532"/>
      <c r="H100" s="532"/>
      <c r="I100" s="532"/>
      <c r="J100" s="532"/>
      <c r="K100" s="532"/>
      <c r="L100" s="666"/>
      <c r="M100" s="9"/>
    </row>
    <row r="101" spans="2:19" x14ac:dyDescent="0.25">
      <c r="B101" s="647" t="str">
        <f>D$27</f>
        <v>tonnes</v>
      </c>
      <c r="C101" s="648"/>
      <c r="D101" s="648"/>
      <c r="E101" s="113"/>
      <c r="F101" s="113"/>
      <c r="G101" s="113"/>
      <c r="H101" s="113"/>
      <c r="I101" s="113"/>
      <c r="J101" s="113"/>
      <c r="K101" s="113"/>
      <c r="L101" s="114"/>
      <c r="M101" s="9"/>
    </row>
    <row r="102" spans="2:19" x14ac:dyDescent="0.25">
      <c r="B102" s="647" t="str">
        <f>D$28</f>
        <v>net delivered purchase value (CAD)</v>
      </c>
      <c r="C102" s="648"/>
      <c r="D102" s="648"/>
      <c r="E102" s="113"/>
      <c r="F102" s="113"/>
      <c r="G102" s="113"/>
      <c r="H102" s="113"/>
      <c r="I102" s="113"/>
      <c r="J102" s="113"/>
      <c r="K102" s="113"/>
      <c r="L102" s="114"/>
      <c r="M102" s="9"/>
    </row>
    <row r="103" spans="2:19" x14ac:dyDescent="0.25">
      <c r="B103" s="647" t="str">
        <f>D$29</f>
        <v>$ / tonne</v>
      </c>
      <c r="C103" s="648"/>
      <c r="D103" s="648"/>
      <c r="E103" s="123" t="str">
        <f t="shared" ref="E103:L103" si="14">IF(E101=0,"-",E102/E101)</f>
        <v>-</v>
      </c>
      <c r="F103" s="123" t="str">
        <f t="shared" si="14"/>
        <v>-</v>
      </c>
      <c r="G103" s="123" t="str">
        <f t="shared" si="14"/>
        <v>-</v>
      </c>
      <c r="H103" s="123" t="str">
        <f t="shared" si="14"/>
        <v>-</v>
      </c>
      <c r="I103" s="123" t="str">
        <f t="shared" si="14"/>
        <v>-</v>
      </c>
      <c r="J103" s="123" t="str">
        <f t="shared" si="14"/>
        <v>-</v>
      </c>
      <c r="K103" s="123" t="str">
        <f t="shared" si="14"/>
        <v>-</v>
      </c>
      <c r="L103" s="124" t="str">
        <f t="shared" si="14"/>
        <v>-</v>
      </c>
      <c r="M103" s="9"/>
    </row>
    <row r="104" spans="2:19" x14ac:dyDescent="0.25">
      <c r="B104" s="55"/>
      <c r="C104" s="56"/>
      <c r="D104" s="56"/>
      <c r="E104" s="28"/>
      <c r="F104" s="28"/>
      <c r="G104" s="28"/>
      <c r="H104" s="28"/>
      <c r="I104" s="28"/>
      <c r="J104" s="28"/>
      <c r="K104" s="28"/>
      <c r="L104" s="29"/>
      <c r="M104" s="9"/>
    </row>
    <row r="105" spans="2:19" x14ac:dyDescent="0.25">
      <c r="B105" s="401" t="str">
        <f>IF(Intro!$G$21="English",O105,P105)</f>
        <v>In the table below, “Error” means that the total imports of your firm's benchmark products exceed your firm's total imports for that period. Therefore, please modify the above data if necessary.</v>
      </c>
      <c r="C105" s="402"/>
      <c r="D105" s="402"/>
      <c r="E105" s="402"/>
      <c r="F105" s="402"/>
      <c r="G105" s="402"/>
      <c r="H105" s="402"/>
      <c r="I105" s="402"/>
      <c r="J105" s="402"/>
      <c r="K105" s="402"/>
      <c r="L105" s="403"/>
      <c r="M105" s="9"/>
      <c r="O105" s="9" t="s">
        <v>350</v>
      </c>
      <c r="P105" s="9" t="s">
        <v>351</v>
      </c>
      <c r="S105" s="34"/>
    </row>
    <row r="106" spans="2:19" x14ac:dyDescent="0.25">
      <c r="B106" s="401"/>
      <c r="C106" s="402"/>
      <c r="D106" s="402"/>
      <c r="E106" s="402"/>
      <c r="F106" s="402"/>
      <c r="G106" s="402"/>
      <c r="H106" s="402"/>
      <c r="I106" s="402"/>
      <c r="J106" s="402"/>
      <c r="K106" s="402"/>
      <c r="L106" s="403"/>
      <c r="M106" s="9"/>
      <c r="S106" s="34"/>
    </row>
    <row r="107" spans="2:19" x14ac:dyDescent="0.25">
      <c r="B107" s="55"/>
      <c r="C107" s="56"/>
      <c r="D107" s="56"/>
      <c r="E107" s="28"/>
      <c r="F107" s="28"/>
      <c r="G107" s="28"/>
      <c r="H107" s="28"/>
      <c r="I107" s="28"/>
      <c r="J107" s="28"/>
      <c r="K107" s="28"/>
      <c r="L107" s="29"/>
      <c r="M107" s="9"/>
      <c r="S107" s="34"/>
    </row>
    <row r="108" spans="2:19" ht="39" customHeight="1" x14ac:dyDescent="0.25">
      <c r="B108" s="649" t="str">
        <f>Variables!D64</f>
        <v>Verification - volume</v>
      </c>
      <c r="C108" s="650"/>
      <c r="D108" s="650"/>
      <c r="E108" s="650"/>
      <c r="F108" s="651"/>
      <c r="G108" s="101">
        <f>G73</f>
        <v>2024</v>
      </c>
      <c r="H108" s="101">
        <f>H73</f>
        <v>2025</v>
      </c>
      <c r="I108" s="101" t="str">
        <f>I73</f>
        <v>Jan-Mar 2026</v>
      </c>
      <c r="J108" s="34"/>
      <c r="K108" s="34"/>
      <c r="L108" s="64"/>
      <c r="M108" s="9"/>
    </row>
    <row r="109" spans="2:19" ht="14.1" customHeight="1" x14ac:dyDescent="0.25">
      <c r="B109" s="652" t="str">
        <f>B91</f>
        <v>tonnes</v>
      </c>
      <c r="C109" s="653"/>
      <c r="D109" s="653"/>
      <c r="E109" s="653"/>
      <c r="F109" s="654"/>
      <c r="G109" s="153" t="str">
        <f>IF(SUM(E91:G91,E96:G96,E101:G101)&gt;H27,Variables!$D$65,Variables!$D$66)</f>
        <v>Okay</v>
      </c>
      <c r="H109" s="153" t="str">
        <f>IF(SUM(H91:K91,H96:K96,H101:K101)&gt;I27,Variables!$D$65,Variables!$D$66)</f>
        <v>Okay</v>
      </c>
      <c r="I109" s="153" t="str">
        <f>IF(SUM(L91,L96,L101)&gt;K27,Variables!$D$65,Variables!$D$66)</f>
        <v>Okay</v>
      </c>
      <c r="J109" s="34"/>
      <c r="K109" s="34"/>
      <c r="L109" s="64"/>
      <c r="M109" s="9"/>
    </row>
    <row r="110" spans="2:19" ht="14.1" customHeight="1" x14ac:dyDescent="0.25">
      <c r="B110" s="644" t="str">
        <f>IF(Intro!$G$21="English",O110,P110)</f>
        <v>volume - total imports of benchmark products (Question 3)</v>
      </c>
      <c r="C110" s="645"/>
      <c r="D110" s="645"/>
      <c r="E110" s="645"/>
      <c r="F110" s="646"/>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44" t="str">
        <f>IF(Intro!$G$21="English",O111,P111)</f>
        <v>volume - total imports (Question 1)</v>
      </c>
      <c r="C111" s="645"/>
      <c r="D111" s="645"/>
      <c r="E111" s="645"/>
      <c r="F111" s="646"/>
      <c r="G111" s="153">
        <f>H27</f>
        <v>0</v>
      </c>
      <c r="H111" s="153">
        <f>I27</f>
        <v>0</v>
      </c>
      <c r="I111" s="153">
        <f>K27</f>
        <v>0</v>
      </c>
      <c r="J111" s="34"/>
      <c r="K111" s="34"/>
      <c r="L111" s="64"/>
      <c r="M111" s="9"/>
      <c r="O111" s="9" t="s">
        <v>457</v>
      </c>
      <c r="P111" s="9" t="s">
        <v>458</v>
      </c>
    </row>
    <row r="112" spans="2:19" x14ac:dyDescent="0.25">
      <c r="B112" s="649" t="str">
        <f>Variables!D68</f>
        <v>Verification - value</v>
      </c>
      <c r="C112" s="650"/>
      <c r="D112" s="650"/>
      <c r="E112" s="650"/>
      <c r="F112" s="651"/>
      <c r="G112" s="101">
        <f>G108</f>
        <v>2024</v>
      </c>
      <c r="H112" s="101">
        <f>H108</f>
        <v>2025</v>
      </c>
      <c r="I112" s="101" t="str">
        <f>I108</f>
        <v>Jan-Mar 2026</v>
      </c>
      <c r="J112" s="34"/>
      <c r="K112" s="34"/>
      <c r="L112" s="64"/>
      <c r="M112" s="9"/>
    </row>
    <row r="113" spans="1:16" ht="14.1" customHeight="1" x14ac:dyDescent="0.25">
      <c r="B113" s="652"/>
      <c r="C113" s="653"/>
      <c r="D113" s="653"/>
      <c r="E113" s="653"/>
      <c r="F113" s="654"/>
      <c r="G113" s="153" t="str">
        <f>IF(SUM(E92:G92,E97:G97,E102:G102)&gt;H28,Variables!$D$65,Variables!$D$66)</f>
        <v>Okay</v>
      </c>
      <c r="H113" s="153" t="str">
        <f>IF(SUM(H92:K92,H97:K97,H102:K102)&gt;I28,Variables!$D$65,Variables!$D$66)</f>
        <v>Okay</v>
      </c>
      <c r="I113" s="153" t="str">
        <f>IF(SUM(L92,L97,L102)&gt;K28,Variables!$D$65,Variables!$D$66)</f>
        <v>Okay</v>
      </c>
      <c r="J113" s="34"/>
      <c r="K113" s="34"/>
      <c r="L113" s="64"/>
      <c r="M113" s="9"/>
    </row>
    <row r="114" spans="1:16" ht="14.1" customHeight="1" x14ac:dyDescent="0.25">
      <c r="B114" s="644" t="str">
        <f>IF(Intro!$G$21="English",O114,P114)</f>
        <v>value - total imports of benchmark products (Question 3)</v>
      </c>
      <c r="C114" s="645"/>
      <c r="D114" s="645"/>
      <c r="E114" s="645"/>
      <c r="F114" s="646"/>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44" t="str">
        <f>IF(Intro!$G$21="English",O115,P115)</f>
        <v>valeur - total imports (Question 1)</v>
      </c>
      <c r="C115" s="645"/>
      <c r="D115" s="645"/>
      <c r="E115" s="645"/>
      <c r="F115" s="646"/>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7"/>
      <c r="D117" s="75"/>
      <c r="E117" s="76"/>
      <c r="F117" s="76"/>
      <c r="G117" s="76"/>
      <c r="H117" s="76"/>
      <c r="I117" s="76"/>
      <c r="J117" s="76"/>
      <c r="K117" s="76"/>
      <c r="L117" s="76"/>
      <c r="M117" s="66"/>
    </row>
    <row r="118" spans="1:16" x14ac:dyDescent="0.25">
      <c r="B118" s="404" t="str">
        <f>IF(Intro!$G$21="English",O118,P118)</f>
        <v>SALES OF IMPORTS  IN CANADA OF BENCHMARK PRODUCTS</v>
      </c>
      <c r="C118" s="405"/>
      <c r="D118" s="405"/>
      <c r="E118" s="405"/>
      <c r="F118" s="405"/>
      <c r="G118" s="405"/>
      <c r="H118" s="405"/>
      <c r="I118" s="405"/>
      <c r="J118" s="405"/>
      <c r="K118" s="405"/>
      <c r="L118" s="406"/>
      <c r="M118" s="9"/>
      <c r="O118" s="87" t="s">
        <v>520</v>
      </c>
      <c r="P118" s="87" t="s">
        <v>521</v>
      </c>
    </row>
    <row r="119" spans="1:16" x14ac:dyDescent="0.25">
      <c r="B119" s="571" t="s">
        <v>17</v>
      </c>
      <c r="C119" s="572"/>
      <c r="D119" s="572"/>
      <c r="E119" s="572"/>
      <c r="F119" s="572"/>
      <c r="G119" s="572"/>
      <c r="H119" s="572"/>
      <c r="I119" s="572"/>
      <c r="J119" s="572"/>
      <c r="K119" s="572"/>
      <c r="L119" s="573"/>
      <c r="M119" s="9"/>
    </row>
    <row r="120" spans="1:16" x14ac:dyDescent="0.25">
      <c r="B120" s="15"/>
      <c r="C120" s="32"/>
      <c r="D120" s="32"/>
      <c r="E120" s="33"/>
      <c r="F120" s="33"/>
      <c r="G120" s="33"/>
      <c r="H120" s="33"/>
      <c r="I120" s="33"/>
      <c r="J120" s="33"/>
      <c r="K120" s="33"/>
      <c r="L120" s="16"/>
      <c r="M120" s="9"/>
    </row>
    <row r="121" spans="1:16" x14ac:dyDescent="0.25">
      <c r="B121" s="401" t="str">
        <f>IF(Intro!$G$21="English",O121,P121)</f>
        <v xml:space="preserve">Report the volume and value of sales of imports in Canada for each benchmark product listed below : </v>
      </c>
      <c r="C121" s="402"/>
      <c r="D121" s="402"/>
      <c r="E121" s="402"/>
      <c r="F121" s="402"/>
      <c r="G121" s="402"/>
      <c r="H121" s="402"/>
      <c r="I121" s="402"/>
      <c r="J121" s="402"/>
      <c r="K121" s="402"/>
      <c r="L121" s="403"/>
      <c r="M121" s="9"/>
      <c r="O121" s="17" t="s">
        <v>168</v>
      </c>
      <c r="P121" s="9" t="s">
        <v>418</v>
      </c>
    </row>
    <row r="122" spans="1:16" x14ac:dyDescent="0.25">
      <c r="B122" s="401" t="str">
        <f>Pro!B35</f>
        <v>Note - Only complete this question if your firm sold the goods between January 1, 2023, and March 31, 2026.</v>
      </c>
      <c r="C122" s="402"/>
      <c r="D122" s="402"/>
      <c r="E122" s="402"/>
      <c r="F122" s="402"/>
      <c r="G122" s="402"/>
      <c r="H122" s="402"/>
      <c r="I122" s="402"/>
      <c r="J122" s="402"/>
      <c r="K122" s="402"/>
      <c r="L122" s="403"/>
      <c r="M122" s="9"/>
      <c r="O122" s="17"/>
    </row>
    <row r="123" spans="1:16" x14ac:dyDescent="0.25">
      <c r="B123" s="55"/>
      <c r="C123" s="56"/>
      <c r="D123" s="32"/>
      <c r="E123" s="33"/>
      <c r="F123" s="33"/>
      <c r="G123" s="33"/>
      <c r="H123" s="33"/>
      <c r="I123" s="33"/>
      <c r="J123" s="33"/>
      <c r="K123" s="33"/>
      <c r="L123" s="16"/>
      <c r="M123" s="9"/>
      <c r="O123" s="17"/>
    </row>
    <row r="124" spans="1:16" x14ac:dyDescent="0.25">
      <c r="B124" s="639"/>
      <c r="C124" s="640"/>
      <c r="D124" s="641"/>
      <c r="E124" s="101" t="str">
        <f t="shared" ref="E124:L124" si="15">E88</f>
        <v>Q2 - 2024</v>
      </c>
      <c r="F124" s="101" t="str">
        <f t="shared" si="15"/>
        <v>Q3 - 2024</v>
      </c>
      <c r="G124" s="101" t="str">
        <f t="shared" si="15"/>
        <v>Q4 - 2024</v>
      </c>
      <c r="H124" s="101" t="str">
        <f t="shared" si="15"/>
        <v>Q1 - 2025</v>
      </c>
      <c r="I124" s="101" t="str">
        <f t="shared" si="15"/>
        <v>Q2 - 2025</v>
      </c>
      <c r="J124" s="101" t="str">
        <f t="shared" si="15"/>
        <v>Q3 - 2025</v>
      </c>
      <c r="K124" s="101" t="str">
        <f t="shared" si="15"/>
        <v>Q4 - 2025</v>
      </c>
      <c r="L124" s="112" t="str">
        <f t="shared" si="15"/>
        <v>Q1 - 2026</v>
      </c>
      <c r="M124" s="9"/>
      <c r="O124" s="17"/>
    </row>
    <row r="125" spans="1:16" x14ac:dyDescent="0.25">
      <c r="B125" s="663" t="str">
        <f>B89</f>
        <v>Roll formed step beam of 12–16 gauge steel, of any length, including beam connector/bracket, regardless of profile or connection type.</v>
      </c>
      <c r="C125" s="526"/>
      <c r="D125" s="526"/>
      <c r="E125" s="526"/>
      <c r="F125" s="526"/>
      <c r="G125" s="526"/>
      <c r="H125" s="526"/>
      <c r="I125" s="526"/>
      <c r="J125" s="526"/>
      <c r="K125" s="526"/>
      <c r="L125" s="664"/>
      <c r="M125" s="9"/>
    </row>
    <row r="126" spans="1:16" x14ac:dyDescent="0.25">
      <c r="B126" s="665"/>
      <c r="C126" s="532"/>
      <c r="D126" s="532"/>
      <c r="E126" s="532"/>
      <c r="F126" s="532"/>
      <c r="G126" s="532"/>
      <c r="H126" s="532"/>
      <c r="I126" s="532"/>
      <c r="J126" s="532"/>
      <c r="K126" s="532"/>
      <c r="L126" s="666"/>
      <c r="M126" s="9"/>
    </row>
    <row r="127" spans="1:16" x14ac:dyDescent="0.25">
      <c r="B127" s="647" t="str">
        <f>D$31</f>
        <v>tonnes</v>
      </c>
      <c r="C127" s="648"/>
      <c r="D127" s="648"/>
      <c r="E127" s="113"/>
      <c r="F127" s="113"/>
      <c r="G127" s="113"/>
      <c r="H127" s="113"/>
      <c r="I127" s="113"/>
      <c r="J127" s="113"/>
      <c r="K127" s="113"/>
      <c r="L127" s="114"/>
      <c r="M127" s="9"/>
    </row>
    <row r="128" spans="1:16" x14ac:dyDescent="0.25">
      <c r="B128" s="647" t="str">
        <f>D$32</f>
        <v>net delivered selling value (CAD)</v>
      </c>
      <c r="C128" s="648"/>
      <c r="D128" s="648"/>
      <c r="E128" s="113"/>
      <c r="F128" s="113"/>
      <c r="G128" s="113"/>
      <c r="H128" s="113"/>
      <c r="I128" s="113"/>
      <c r="J128" s="113"/>
      <c r="K128" s="113"/>
      <c r="L128" s="114"/>
      <c r="M128" s="9"/>
    </row>
    <row r="129" spans="2:19" x14ac:dyDescent="0.25">
      <c r="B129" s="647" t="str">
        <f>D$33</f>
        <v>$ / tonne</v>
      </c>
      <c r="C129" s="648"/>
      <c r="D129" s="648"/>
      <c r="E129" s="123" t="str">
        <f t="shared" ref="E129:L129" si="16">IF(E127=0,"-",E128/E127)</f>
        <v>-</v>
      </c>
      <c r="F129" s="123" t="str">
        <f t="shared" si="16"/>
        <v>-</v>
      </c>
      <c r="G129" s="123" t="str">
        <f t="shared" si="16"/>
        <v>-</v>
      </c>
      <c r="H129" s="123" t="str">
        <f t="shared" si="16"/>
        <v>-</v>
      </c>
      <c r="I129" s="123" t="str">
        <f t="shared" si="16"/>
        <v>-</v>
      </c>
      <c r="J129" s="123" t="str">
        <f t="shared" si="16"/>
        <v>-</v>
      </c>
      <c r="K129" s="123" t="str">
        <f t="shared" si="16"/>
        <v>-</v>
      </c>
      <c r="L129" s="124" t="str">
        <f t="shared" si="16"/>
        <v>-</v>
      </c>
      <c r="M129" s="9"/>
    </row>
    <row r="130" spans="2:19" x14ac:dyDescent="0.25">
      <c r="B130" s="663" t="str">
        <f>B94</f>
        <v>Roll formed box beam of 12–16 gauge steel, of any length, including beam connector/bracket, regardless of profile or connection type.</v>
      </c>
      <c r="C130" s="526"/>
      <c r="D130" s="526"/>
      <c r="E130" s="526"/>
      <c r="F130" s="526"/>
      <c r="G130" s="526"/>
      <c r="H130" s="526"/>
      <c r="I130" s="526"/>
      <c r="J130" s="526"/>
      <c r="K130" s="526"/>
      <c r="L130" s="664"/>
      <c r="M130" s="9"/>
    </row>
    <row r="131" spans="2:19" x14ac:dyDescent="0.25">
      <c r="B131" s="665"/>
      <c r="C131" s="532"/>
      <c r="D131" s="532"/>
      <c r="E131" s="532"/>
      <c r="F131" s="532"/>
      <c r="G131" s="532"/>
      <c r="H131" s="532"/>
      <c r="I131" s="532"/>
      <c r="J131" s="532"/>
      <c r="K131" s="532"/>
      <c r="L131" s="666"/>
      <c r="M131" s="9"/>
    </row>
    <row r="132" spans="2:19" x14ac:dyDescent="0.25">
      <c r="B132" s="647" t="str">
        <f>D$31</f>
        <v>tonnes</v>
      </c>
      <c r="C132" s="648"/>
      <c r="D132" s="648"/>
      <c r="E132" s="113"/>
      <c r="F132" s="113"/>
      <c r="G132" s="113"/>
      <c r="H132" s="113"/>
      <c r="I132" s="113"/>
      <c r="J132" s="113"/>
      <c r="K132" s="113"/>
      <c r="L132" s="114"/>
      <c r="M132" s="9"/>
    </row>
    <row r="133" spans="2:19" x14ac:dyDescent="0.25">
      <c r="B133" s="647" t="str">
        <f>D$32</f>
        <v>net delivered selling value (CAD)</v>
      </c>
      <c r="C133" s="648"/>
      <c r="D133" s="648"/>
      <c r="E133" s="113"/>
      <c r="F133" s="113"/>
      <c r="G133" s="113"/>
      <c r="H133" s="113"/>
      <c r="I133" s="113"/>
      <c r="J133" s="113"/>
      <c r="K133" s="113"/>
      <c r="L133" s="114"/>
      <c r="M133" s="9"/>
    </row>
    <row r="134" spans="2:19" x14ac:dyDescent="0.25">
      <c r="B134" s="647" t="str">
        <f>D$33</f>
        <v>$ / tonne</v>
      </c>
      <c r="C134" s="648"/>
      <c r="D134" s="648"/>
      <c r="E134" s="123" t="str">
        <f>IF(E132=0,"-",E133/E132)</f>
        <v>-</v>
      </c>
      <c r="F134" s="123" t="str">
        <f t="shared" ref="F134:L134" si="17">IF(F132=0,"-",F133/F132)</f>
        <v>-</v>
      </c>
      <c r="G134" s="123" t="str">
        <f t="shared" si="17"/>
        <v>-</v>
      </c>
      <c r="H134" s="123" t="str">
        <f t="shared" si="17"/>
        <v>-</v>
      </c>
      <c r="I134" s="123" t="str">
        <f t="shared" si="17"/>
        <v>-</v>
      </c>
      <c r="J134" s="123" t="str">
        <f t="shared" si="17"/>
        <v>-</v>
      </c>
      <c r="K134" s="123" t="str">
        <f t="shared" si="17"/>
        <v>-</v>
      </c>
      <c r="L134" s="124" t="str">
        <f t="shared" si="17"/>
        <v>-</v>
      </c>
      <c r="M134" s="9"/>
    </row>
    <row r="135" spans="2:19" x14ac:dyDescent="0.25">
      <c r="B135" s="663" t="str">
        <f>B99</f>
        <v>Roll formed safety bar, regardless of type/style (universal, clip-in, snap-in, hook-over, welded or other), dimensions or configuration.</v>
      </c>
      <c r="C135" s="526"/>
      <c r="D135" s="526"/>
      <c r="E135" s="526"/>
      <c r="F135" s="526"/>
      <c r="G135" s="526"/>
      <c r="H135" s="526"/>
      <c r="I135" s="526"/>
      <c r="J135" s="526"/>
      <c r="K135" s="526"/>
      <c r="L135" s="664"/>
      <c r="M135" s="9"/>
    </row>
    <row r="136" spans="2:19" x14ac:dyDescent="0.25">
      <c r="B136" s="665"/>
      <c r="C136" s="532"/>
      <c r="D136" s="532"/>
      <c r="E136" s="532"/>
      <c r="F136" s="532"/>
      <c r="G136" s="532"/>
      <c r="H136" s="532"/>
      <c r="I136" s="532"/>
      <c r="J136" s="532"/>
      <c r="K136" s="532"/>
      <c r="L136" s="666"/>
      <c r="M136" s="9"/>
    </row>
    <row r="137" spans="2:19" x14ac:dyDescent="0.25">
      <c r="B137" s="647" t="str">
        <f>D$31</f>
        <v>tonnes</v>
      </c>
      <c r="C137" s="648"/>
      <c r="D137" s="648"/>
      <c r="E137" s="113"/>
      <c r="F137" s="113"/>
      <c r="G137" s="113"/>
      <c r="H137" s="113"/>
      <c r="I137" s="113"/>
      <c r="J137" s="113"/>
      <c r="K137" s="113"/>
      <c r="L137" s="114"/>
      <c r="M137" s="9"/>
    </row>
    <row r="138" spans="2:19" x14ac:dyDescent="0.25">
      <c r="B138" s="647" t="str">
        <f>D$32</f>
        <v>net delivered selling value (CAD)</v>
      </c>
      <c r="C138" s="648"/>
      <c r="D138" s="648"/>
      <c r="E138" s="113"/>
      <c r="F138" s="113"/>
      <c r="G138" s="113"/>
      <c r="H138" s="113"/>
      <c r="I138" s="113"/>
      <c r="J138" s="113"/>
      <c r="K138" s="113"/>
      <c r="L138" s="114"/>
      <c r="M138" s="9"/>
    </row>
    <row r="139" spans="2:19" x14ac:dyDescent="0.25">
      <c r="B139" s="647" t="str">
        <f>D$33</f>
        <v>$ / tonne</v>
      </c>
      <c r="C139" s="648"/>
      <c r="D139" s="648"/>
      <c r="E139" s="123" t="str">
        <f>IF(E137=0,"-",E138/E137)</f>
        <v>-</v>
      </c>
      <c r="F139" s="123" t="str">
        <f t="shared" ref="F139:L139" si="18">IF(F137=0,"-",F138/F137)</f>
        <v>-</v>
      </c>
      <c r="G139" s="123" t="str">
        <f t="shared" si="18"/>
        <v>-</v>
      </c>
      <c r="H139" s="123" t="str">
        <f t="shared" si="18"/>
        <v>-</v>
      </c>
      <c r="I139" s="123" t="str">
        <f t="shared" si="18"/>
        <v>-</v>
      </c>
      <c r="J139" s="123" t="str">
        <f t="shared" si="18"/>
        <v>-</v>
      </c>
      <c r="K139" s="123" t="str">
        <f t="shared" si="18"/>
        <v>-</v>
      </c>
      <c r="L139" s="124" t="str">
        <f t="shared" si="18"/>
        <v>-</v>
      </c>
      <c r="M139" s="9"/>
    </row>
    <row r="140" spans="2:19" x14ac:dyDescent="0.25">
      <c r="B140" s="55"/>
      <c r="C140" s="56"/>
      <c r="D140" s="56"/>
      <c r="E140" s="28"/>
      <c r="F140" s="28"/>
      <c r="G140" s="28"/>
      <c r="H140" s="28"/>
      <c r="I140" s="28"/>
      <c r="J140" s="28"/>
      <c r="K140" s="28"/>
      <c r="L140" s="29"/>
      <c r="M140" s="9"/>
    </row>
    <row r="141" spans="2:19" x14ac:dyDescent="0.25">
      <c r="B141" s="398" t="str">
        <f>IF(Intro!$G$21="English",O141,P141)</f>
        <v>In the table below, “Error” means that the total sales of your firm's benchmark products exceed your firm's total import sales for that period. Therefore, please modify the above data if necessary.</v>
      </c>
      <c r="C141" s="399"/>
      <c r="D141" s="399"/>
      <c r="E141" s="399"/>
      <c r="F141" s="399"/>
      <c r="G141" s="399"/>
      <c r="H141" s="399"/>
      <c r="I141" s="399"/>
      <c r="J141" s="399"/>
      <c r="K141" s="399"/>
      <c r="L141" s="400"/>
      <c r="M141" s="9"/>
      <c r="O141" s="9" t="s">
        <v>352</v>
      </c>
      <c r="P141" s="9" t="s">
        <v>419</v>
      </c>
      <c r="S141" s="34"/>
    </row>
    <row r="142" spans="2:19" x14ac:dyDescent="0.25">
      <c r="B142" s="398"/>
      <c r="C142" s="399"/>
      <c r="D142" s="399"/>
      <c r="E142" s="399"/>
      <c r="F142" s="399"/>
      <c r="G142" s="399"/>
      <c r="H142" s="399"/>
      <c r="I142" s="399"/>
      <c r="J142" s="399"/>
      <c r="K142" s="399"/>
      <c r="L142" s="400"/>
      <c r="M142" s="9"/>
      <c r="S142" s="34"/>
    </row>
    <row r="143" spans="2:19" x14ac:dyDescent="0.25">
      <c r="B143" s="55"/>
      <c r="C143" s="56"/>
      <c r="D143" s="56"/>
      <c r="E143" s="28"/>
      <c r="F143" s="28"/>
      <c r="G143" s="28"/>
      <c r="H143" s="28"/>
      <c r="I143" s="28"/>
      <c r="J143" s="28"/>
      <c r="K143" s="28"/>
      <c r="L143" s="29"/>
      <c r="M143" s="9"/>
      <c r="S143" s="34"/>
    </row>
    <row r="144" spans="2:19" ht="14.1" customHeight="1" x14ac:dyDescent="0.25">
      <c r="B144" s="649" t="str">
        <f>Variables!D64</f>
        <v>Verification - volume</v>
      </c>
      <c r="C144" s="650"/>
      <c r="D144" s="650"/>
      <c r="E144" s="650"/>
      <c r="F144" s="651"/>
      <c r="G144" s="101">
        <f>G108</f>
        <v>2024</v>
      </c>
      <c r="H144" s="101">
        <f>H108</f>
        <v>2025</v>
      </c>
      <c r="I144" s="101" t="str">
        <f>I108</f>
        <v>Jan-Mar 2026</v>
      </c>
      <c r="J144" s="34"/>
      <c r="K144" s="34"/>
      <c r="L144" s="64"/>
      <c r="M144" s="9"/>
      <c r="O144" s="17"/>
    </row>
    <row r="145" spans="1:16" ht="14.1" customHeight="1" x14ac:dyDescent="0.25">
      <c r="B145" s="655" t="str">
        <f>B127</f>
        <v>tonnes</v>
      </c>
      <c r="C145" s="656"/>
      <c r="D145" s="656"/>
      <c r="E145" s="656"/>
      <c r="F145" s="657"/>
      <c r="G145" s="153" t="str">
        <f>IF(SUM(E127:G127,E132:G132,E137:G137)&gt;H37,Variables!$D$65,Variables!$D$66)</f>
        <v>Okay</v>
      </c>
      <c r="H145" s="153" t="str">
        <f>IF(SUM(H127:K127,H132:K132,H137:K137)&gt;I37,Variables!$D$65,Variables!$D$66)</f>
        <v>Okay</v>
      </c>
      <c r="I145" s="153" t="str">
        <f>IF(SUM(L127,L132,L137)&gt;K37,Variables!$D$65,Variables!$D$66)</f>
        <v>Okay</v>
      </c>
      <c r="J145" s="34"/>
      <c r="K145" s="34"/>
      <c r="L145" s="64"/>
      <c r="M145" s="9"/>
    </row>
    <row r="146" spans="1:16" ht="14.1" customHeight="1" x14ac:dyDescent="0.25">
      <c r="B146" s="644" t="str">
        <f>IF(Intro!$G$21="English",O146,P146)</f>
        <v>volume - total sales in Canada of imports of benchmark products (Question 4)</v>
      </c>
      <c r="C146" s="645"/>
      <c r="D146" s="645"/>
      <c r="E146" s="645"/>
      <c r="F146" s="646"/>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44" t="str">
        <f>IF(Intro!$G$21="English",O147,P147)</f>
        <v>volume - total sales in Canada of imports (Question 1)</v>
      </c>
      <c r="C147" s="645"/>
      <c r="D147" s="645"/>
      <c r="E147" s="645"/>
      <c r="F147" s="646"/>
      <c r="G147" s="153">
        <f>H37</f>
        <v>0</v>
      </c>
      <c r="H147" s="153">
        <f>I37</f>
        <v>0</v>
      </c>
      <c r="I147" s="153">
        <f>K37</f>
        <v>0</v>
      </c>
      <c r="J147" s="34"/>
      <c r="K147" s="34"/>
      <c r="L147" s="64"/>
      <c r="M147" s="9"/>
      <c r="O147" s="9" t="s">
        <v>464</v>
      </c>
      <c r="P147" s="9" t="s">
        <v>466</v>
      </c>
    </row>
    <row r="148" spans="1:16" x14ac:dyDescent="0.25">
      <c r="B148" s="649" t="str">
        <f>Variables!D68</f>
        <v>Verification - value</v>
      </c>
      <c r="C148" s="650"/>
      <c r="D148" s="650"/>
      <c r="E148" s="650"/>
      <c r="F148" s="651"/>
      <c r="G148" s="101">
        <f>G144</f>
        <v>2024</v>
      </c>
      <c r="H148" s="101">
        <f t="shared" ref="H148:I148" si="19">H144</f>
        <v>2025</v>
      </c>
      <c r="I148" s="101" t="str">
        <f t="shared" si="19"/>
        <v>Jan-Mar 2026</v>
      </c>
      <c r="J148" s="34"/>
      <c r="K148" s="34"/>
      <c r="L148" s="64"/>
      <c r="M148" s="9"/>
    </row>
    <row r="149" spans="1:16" ht="14.1" customHeight="1" x14ac:dyDescent="0.25">
      <c r="B149" s="655" t="str">
        <f>B128</f>
        <v>net delivered selling value (CAD)</v>
      </c>
      <c r="C149" s="656"/>
      <c r="D149" s="656"/>
      <c r="E149" s="656"/>
      <c r="F149" s="657"/>
      <c r="G149" s="153" t="str">
        <f>IF(SUM(E128:G128,E133:G133,E138:G138)&gt;H38,Variables!$D$65,Variables!$D$66)</f>
        <v>Okay</v>
      </c>
      <c r="H149" s="153" t="str">
        <f>IF(SUM(H128:K128,H133:K133,H138:K138)&gt;I38,Variables!$D$65,Variables!$D$66)</f>
        <v>Okay</v>
      </c>
      <c r="I149" s="153" t="str">
        <f>IF(SUM(L128,L133,L138)&gt;K38,Variables!$D$65,Variables!$D$66)</f>
        <v>Okay</v>
      </c>
      <c r="J149" s="34"/>
      <c r="K149" s="34"/>
      <c r="L149" s="64"/>
      <c r="M149" s="9"/>
    </row>
    <row r="150" spans="1:16" ht="14.1" customHeight="1" x14ac:dyDescent="0.25">
      <c r="B150" s="644" t="str">
        <f>IF(Intro!$G$21="English",O150,P150)</f>
        <v>value - total sales in Canada of imports of benchmark products (Question 4)</v>
      </c>
      <c r="C150" s="645"/>
      <c r="D150" s="645"/>
      <c r="E150" s="645"/>
      <c r="F150" s="646"/>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44" t="str">
        <f>IF(Intro!$G$21="English",O151,P151)</f>
        <v>value - total sales in Canada of imports (Question 1)</v>
      </c>
      <c r="C151" s="645"/>
      <c r="D151" s="645"/>
      <c r="E151" s="645"/>
      <c r="F151" s="646"/>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4"/>
      <c r="D153" s="69"/>
      <c r="E153" s="69"/>
      <c r="F153" s="69"/>
      <c r="G153" s="69"/>
      <c r="H153" s="69"/>
      <c r="I153" s="69"/>
      <c r="J153" s="69"/>
      <c r="K153" s="69"/>
      <c r="L153" s="69"/>
      <c r="N153" s="70"/>
    </row>
    <row r="154" spans="1:16" x14ac:dyDescent="0.25">
      <c r="B154" s="404" t="str">
        <f>UPPER(IF(Intro!$G$21="English",O154,P154))</f>
        <v>IMPORT DATA FOR MASSIVE IMPORTATION ANALYSIS</v>
      </c>
      <c r="C154" s="405"/>
      <c r="D154" s="405"/>
      <c r="E154" s="405"/>
      <c r="F154" s="405"/>
      <c r="G154" s="405"/>
      <c r="H154" s="405"/>
      <c r="I154" s="405"/>
      <c r="J154" s="405"/>
      <c r="K154" s="405"/>
      <c r="L154" s="406"/>
      <c r="M154" s="9"/>
      <c r="O154" s="87" t="s">
        <v>325</v>
      </c>
      <c r="P154" s="87" t="s">
        <v>420</v>
      </c>
    </row>
    <row r="155" spans="1:16" s="10" customFormat="1" x14ac:dyDescent="0.25">
      <c r="A155" s="7"/>
      <c r="B155" s="571" t="s">
        <v>18</v>
      </c>
      <c r="C155" s="572"/>
      <c r="D155" s="572"/>
      <c r="E155" s="572"/>
      <c r="F155" s="572"/>
      <c r="G155" s="572"/>
      <c r="H155" s="572"/>
      <c r="I155" s="572"/>
      <c r="J155" s="572"/>
      <c r="K155" s="572"/>
      <c r="L155" s="573"/>
      <c r="M155" s="66"/>
      <c r="O155" s="9"/>
    </row>
    <row r="156" spans="1:16" x14ac:dyDescent="0.25">
      <c r="B156" s="15"/>
      <c r="C156" s="32"/>
      <c r="D156" s="32"/>
      <c r="E156" s="33"/>
      <c r="F156" s="33"/>
      <c r="G156" s="33"/>
      <c r="H156" s="33"/>
      <c r="I156" s="33"/>
      <c r="J156" s="33"/>
      <c r="K156" s="33"/>
      <c r="L156" s="16"/>
      <c r="M156" s="9"/>
    </row>
    <row r="157" spans="1:16" x14ac:dyDescent="0.25">
      <c r="B157" s="401" t="str">
        <f>IF(Intro!$G$21="English",O157,P157)</f>
        <v xml:space="preserve">Report the volume of imports and the ending inventory in Canada of the goods originating from the exporter outlined above : </v>
      </c>
      <c r="C157" s="402"/>
      <c r="D157" s="402"/>
      <c r="E157" s="402"/>
      <c r="F157" s="402"/>
      <c r="G157" s="402"/>
      <c r="H157" s="402"/>
      <c r="I157" s="402"/>
      <c r="J157" s="402"/>
      <c r="K157" s="402"/>
      <c r="L157" s="403"/>
      <c r="M157" s="9"/>
      <c r="O157" s="17" t="s">
        <v>191</v>
      </c>
      <c r="P157" s="9" t="s">
        <v>422</v>
      </c>
    </row>
    <row r="158" spans="1:16" x14ac:dyDescent="0.25">
      <c r="B158" s="55"/>
      <c r="C158" s="56"/>
      <c r="D158" s="32"/>
      <c r="E158" s="33"/>
      <c r="F158" s="33"/>
      <c r="G158" s="33"/>
      <c r="H158" s="33"/>
      <c r="I158" s="33"/>
      <c r="J158" s="33"/>
      <c r="K158" s="33"/>
      <c r="L158" s="16"/>
      <c r="M158" s="9"/>
      <c r="O158" s="17"/>
    </row>
    <row r="159" spans="1:16" x14ac:dyDescent="0.25">
      <c r="B159" s="55"/>
      <c r="C159" s="56"/>
      <c r="D159" s="32"/>
      <c r="E159" s="144" t="str">
        <f>IF(Intro!$G$21="English","Q","T")&amp;IF(MID(F159,2,1)&lt;&gt;"1",MID(F159,2,1)-1&amp;" - "&amp;MID(F159,6,4),"4 - "&amp;MID(F159,6,4)-1)</f>
        <v>Q1 - 2025</v>
      </c>
      <c r="F159" s="144" t="str">
        <f>IF(Intro!$G$21="English","Q","T")&amp;IF(MID(G159,2,1)&lt;&gt;"1",MID(G159,2,1)-1&amp;" - "&amp;MID(G159,6,4),"4 - "&amp;MID(G159,6,4)-1)</f>
        <v>Q2 - 2025</v>
      </c>
      <c r="G159" s="144" t="str">
        <f>IF(Intro!$G$21="English","Q","T")&amp;IF(MID(H159,2,1)&lt;&gt;"1",MID(H159,2,1)-1&amp;" - "&amp;MID(H159,6,4),"4 - "&amp;MID(H159,6,4)-1)</f>
        <v>Q3 - 2025</v>
      </c>
      <c r="H159" s="144" t="str">
        <f>IF(Intro!$G$21="English","Q","T")&amp;IF(MID(I159,2,1)&lt;&gt;"1",MID(I159,2,1)-1&amp;" - "&amp;MID(I159,6,4),"4 - "&amp;MID(I159,6,4)-1)</f>
        <v>Q4 - 2025</v>
      </c>
      <c r="I159" s="144" t="str">
        <f>L124</f>
        <v>Q1 - 2026</v>
      </c>
      <c r="J159" s="145" t="str">
        <f>IF(Intro!$G$21="English",Variables!$B$44,Variables!$C$44)</f>
        <v>Q2 - 2026</v>
      </c>
      <c r="K159" s="34"/>
      <c r="L159" s="16"/>
      <c r="M159" s="9"/>
      <c r="O159" s="17"/>
    </row>
    <row r="160" spans="1:16" x14ac:dyDescent="0.25">
      <c r="B160" s="667" t="str">
        <f>B27</f>
        <v>Imports</v>
      </c>
      <c r="C160" s="668"/>
      <c r="D160" s="100" t="str">
        <f>B137</f>
        <v>tonnes</v>
      </c>
      <c r="E160" s="147"/>
      <c r="F160" s="147"/>
      <c r="G160" s="147"/>
      <c r="H160" s="147"/>
      <c r="I160" s="147"/>
      <c r="J160" s="147"/>
      <c r="K160" s="34"/>
      <c r="L160" s="64"/>
      <c r="M160" s="9"/>
    </row>
    <row r="161" spans="1:19" x14ac:dyDescent="0.25">
      <c r="B161" s="667" t="str">
        <f>IF(Intro!$G$21="English",O161,P161)</f>
        <v>Ending Inventories</v>
      </c>
      <c r="C161" s="668"/>
      <c r="D161" s="100" t="str">
        <f>D160</f>
        <v>tonnes</v>
      </c>
      <c r="E161" s="147"/>
      <c r="F161" s="147"/>
      <c r="G161" s="147"/>
      <c r="H161" s="147"/>
      <c r="I161" s="147"/>
      <c r="J161" s="147"/>
      <c r="K161" s="34"/>
      <c r="L161" s="64"/>
      <c r="M161" s="9"/>
      <c r="O161" s="9" t="s">
        <v>192</v>
      </c>
      <c r="P161" s="9" t="s">
        <v>421</v>
      </c>
    </row>
    <row r="162" spans="1:19" x14ac:dyDescent="0.25">
      <c r="B162" s="55"/>
      <c r="C162" s="56"/>
      <c r="D162" s="56"/>
      <c r="E162" s="28"/>
      <c r="F162" s="28"/>
      <c r="G162" s="28"/>
      <c r="H162" s="28"/>
      <c r="I162" s="28"/>
      <c r="J162" s="28"/>
      <c r="K162" s="28"/>
      <c r="L162" s="29"/>
      <c r="M162" s="9"/>
    </row>
    <row r="163" spans="1:19" x14ac:dyDescent="0.25">
      <c r="B163" s="398" t="str">
        <f>IF(Intro!$G$21="English",O163,P163)</f>
        <v>In the table below, “Error” means that the sum of the quarterly imports reported above exceeds the annual imports reported in Question 1. Therefore, please modify the data if necessary.</v>
      </c>
      <c r="C163" s="399"/>
      <c r="D163" s="399"/>
      <c r="E163" s="399"/>
      <c r="F163" s="399"/>
      <c r="G163" s="399"/>
      <c r="H163" s="399"/>
      <c r="I163" s="399"/>
      <c r="J163" s="399"/>
      <c r="K163" s="399"/>
      <c r="L163" s="400"/>
      <c r="M163" s="9"/>
      <c r="O163" s="9" t="s">
        <v>481</v>
      </c>
      <c r="P163" s="9" t="s">
        <v>482</v>
      </c>
      <c r="S163" s="34"/>
    </row>
    <row r="164" spans="1:19" x14ac:dyDescent="0.25">
      <c r="B164" s="398"/>
      <c r="C164" s="399"/>
      <c r="D164" s="399"/>
      <c r="E164" s="399"/>
      <c r="F164" s="399"/>
      <c r="G164" s="399"/>
      <c r="H164" s="399"/>
      <c r="I164" s="399"/>
      <c r="J164" s="399"/>
      <c r="K164" s="399"/>
      <c r="L164" s="400"/>
      <c r="M164" s="9"/>
      <c r="S164" s="34"/>
    </row>
    <row r="165" spans="1:19" x14ac:dyDescent="0.25">
      <c r="B165" s="141"/>
      <c r="C165" s="94"/>
      <c r="D165" s="94"/>
      <c r="E165" s="94"/>
      <c r="F165" s="94"/>
      <c r="G165" s="94"/>
      <c r="H165" s="94"/>
      <c r="I165" s="94"/>
      <c r="J165" s="94"/>
      <c r="K165" s="94"/>
      <c r="L165" s="142"/>
      <c r="M165" s="9"/>
      <c r="S165" s="34"/>
    </row>
    <row r="166" spans="1:19" x14ac:dyDescent="0.25">
      <c r="B166" s="158"/>
      <c r="C166" s="17"/>
      <c r="D166" s="159"/>
      <c r="E166" s="9"/>
      <c r="F166" s="101">
        <f>G166-1</f>
        <v>2025</v>
      </c>
      <c r="G166" s="101">
        <f>Variables!B8</f>
        <v>2026</v>
      </c>
      <c r="I166" s="34"/>
      <c r="J166" s="34"/>
      <c r="K166" s="34"/>
      <c r="L166" s="133"/>
      <c r="M166" s="9"/>
      <c r="O166" s="17"/>
    </row>
    <row r="167" spans="1:19" ht="14.45" customHeight="1" x14ac:dyDescent="0.25">
      <c r="B167" s="158"/>
      <c r="C167" s="26"/>
      <c r="D167" s="669" t="str">
        <f>B144</f>
        <v>Verification - volume</v>
      </c>
      <c r="E167" s="670"/>
      <c r="F167" s="153" t="str">
        <f>IF(SUM(E160:H160)&gt;I27,Variables!$D$65,Variables!$D$66)</f>
        <v>Okay</v>
      </c>
      <c r="G167" s="153" t="str">
        <f>IF(SUM(I160)&gt;K27,Variables!$D$65,Variables!$D$66)</f>
        <v>Okay</v>
      </c>
      <c r="I167" s="34"/>
      <c r="J167" s="34"/>
      <c r="K167" s="34"/>
      <c r="L167" s="133"/>
      <c r="M167" s="9"/>
    </row>
    <row r="168" spans="1:19" s="40" customFormat="1" x14ac:dyDescent="0.25">
      <c r="A168" s="68"/>
      <c r="B168" s="160"/>
      <c r="C168" s="4"/>
      <c r="D168" s="69"/>
      <c r="E168" s="69"/>
      <c r="F168" s="69"/>
      <c r="G168" s="69"/>
      <c r="H168" s="69"/>
      <c r="I168" s="69"/>
      <c r="J168" s="69"/>
      <c r="K168" s="69"/>
      <c r="L168" s="161"/>
      <c r="N168" s="70"/>
    </row>
    <row r="169" spans="1:19" s="10" customFormat="1" x14ac:dyDescent="0.25">
      <c r="A169" s="7"/>
      <c r="B169" s="20" t="s">
        <v>19</v>
      </c>
      <c r="C169" s="21"/>
      <c r="D169" s="21"/>
      <c r="E169" s="22"/>
      <c r="F169" s="22"/>
      <c r="G169" s="22"/>
      <c r="H169" s="22"/>
      <c r="I169" s="22"/>
      <c r="J169" s="22"/>
      <c r="K169" s="22"/>
      <c r="L169" s="23"/>
      <c r="M169" s="66"/>
    </row>
    <row r="170" spans="1:19" s="34" customFormat="1" x14ac:dyDescent="0.25">
      <c r="A170" s="43"/>
      <c r="B170" s="47"/>
      <c r="C170" s="78"/>
      <c r="D170" s="78"/>
      <c r="E170" s="78"/>
      <c r="F170" s="78"/>
      <c r="G170" s="78"/>
      <c r="H170" s="78"/>
      <c r="I170" s="78"/>
      <c r="J170" s="78"/>
      <c r="K170" s="78"/>
      <c r="L170" s="48"/>
      <c r="O170" s="9"/>
      <c r="P170" s="9"/>
      <c r="Q170" s="9"/>
      <c r="R170" s="9"/>
    </row>
    <row r="171" spans="1:19" s="34" customFormat="1" x14ac:dyDescent="0.25">
      <c r="A171" s="43"/>
      <c r="B171" s="398" t="str">
        <f>IF(Intro!$G$21="English",O171,P171)</f>
        <v>Describe any factors (for example, shipping delays, seasonality, etc.) which would explain the overall trend in your firm's quarterly import volumes and ending inventories, as reported in Question 6.</v>
      </c>
      <c r="C171" s="399"/>
      <c r="D171" s="399"/>
      <c r="E171" s="399"/>
      <c r="F171" s="399"/>
      <c r="G171" s="399"/>
      <c r="H171" s="399"/>
      <c r="I171" s="399"/>
      <c r="J171" s="399"/>
      <c r="K171" s="399"/>
      <c r="L171" s="400"/>
      <c r="O171" s="9" t="s">
        <v>364</v>
      </c>
      <c r="P171" s="9" t="s">
        <v>365</v>
      </c>
      <c r="Q171" s="9"/>
      <c r="R171" s="9"/>
    </row>
    <row r="172" spans="1:19" s="34" customFormat="1" x14ac:dyDescent="0.25">
      <c r="A172" s="43"/>
      <c r="B172" s="398"/>
      <c r="C172" s="399"/>
      <c r="D172" s="399"/>
      <c r="E172" s="399"/>
      <c r="F172" s="399"/>
      <c r="G172" s="399"/>
      <c r="H172" s="399"/>
      <c r="I172" s="399"/>
      <c r="J172" s="399"/>
      <c r="K172" s="399"/>
      <c r="L172" s="400"/>
      <c r="O172" s="9"/>
      <c r="P172" s="9"/>
      <c r="Q172" s="9"/>
      <c r="R172" s="9"/>
    </row>
    <row r="173" spans="1:19" s="34" customFormat="1" x14ac:dyDescent="0.25">
      <c r="A173" s="43"/>
      <c r="B173" s="47"/>
      <c r="C173" s="78"/>
      <c r="D173" s="78"/>
      <c r="E173" s="78"/>
      <c r="F173" s="78"/>
      <c r="G173" s="78"/>
      <c r="H173" s="78"/>
      <c r="I173" s="78"/>
      <c r="J173" s="78"/>
      <c r="K173" s="78"/>
      <c r="L173" s="48"/>
      <c r="O173" s="9"/>
      <c r="P173" s="9"/>
      <c r="Q173" s="9"/>
      <c r="R173" s="9"/>
    </row>
    <row r="174" spans="1:19" s="10" customFormat="1" x14ac:dyDescent="0.25">
      <c r="A174" s="7"/>
      <c r="B174" s="550"/>
      <c r="C174" s="551"/>
      <c r="D174" s="551"/>
      <c r="E174" s="551"/>
      <c r="F174" s="551"/>
      <c r="G174" s="551"/>
      <c r="H174" s="551"/>
      <c r="I174" s="551"/>
      <c r="J174" s="551"/>
      <c r="K174" s="551"/>
      <c r="L174" s="552"/>
      <c r="M174" s="34"/>
    </row>
    <row r="175" spans="1:19" s="10" customFormat="1" x14ac:dyDescent="0.25">
      <c r="A175" s="7"/>
      <c r="B175" s="550"/>
      <c r="C175" s="551"/>
      <c r="D175" s="551"/>
      <c r="E175" s="551"/>
      <c r="F175" s="551"/>
      <c r="G175" s="551"/>
      <c r="H175" s="551"/>
      <c r="I175" s="551"/>
      <c r="J175" s="551"/>
      <c r="K175" s="551"/>
      <c r="L175" s="552"/>
      <c r="M175" s="34"/>
    </row>
    <row r="176" spans="1:19" s="10" customFormat="1" x14ac:dyDescent="0.25">
      <c r="A176" s="7"/>
      <c r="B176" s="550"/>
      <c r="C176" s="551"/>
      <c r="D176" s="551"/>
      <c r="E176" s="551"/>
      <c r="F176" s="551"/>
      <c r="G176" s="551"/>
      <c r="H176" s="551"/>
      <c r="I176" s="551"/>
      <c r="J176" s="551"/>
      <c r="K176" s="551"/>
      <c r="L176" s="552"/>
      <c r="M176" s="34"/>
    </row>
    <row r="177" spans="1:18" s="10" customFormat="1" x14ac:dyDescent="0.25">
      <c r="A177" s="7"/>
      <c r="B177" s="550"/>
      <c r="C177" s="551"/>
      <c r="D177" s="551"/>
      <c r="E177" s="551"/>
      <c r="F177" s="551"/>
      <c r="G177" s="551"/>
      <c r="H177" s="551"/>
      <c r="I177" s="551"/>
      <c r="J177" s="551"/>
      <c r="K177" s="551"/>
      <c r="L177" s="552"/>
      <c r="M177" s="34"/>
    </row>
    <row r="178" spans="1:18" s="10" customFormat="1" x14ac:dyDescent="0.25">
      <c r="A178" s="7"/>
      <c r="B178" s="550"/>
      <c r="C178" s="551"/>
      <c r="D178" s="551"/>
      <c r="E178" s="551"/>
      <c r="F178" s="551"/>
      <c r="G178" s="551"/>
      <c r="H178" s="551"/>
      <c r="I178" s="551"/>
      <c r="J178" s="551"/>
      <c r="K178" s="551"/>
      <c r="L178" s="552"/>
      <c r="M178" s="34"/>
    </row>
    <row r="179" spans="1:18" s="10" customFormat="1" x14ac:dyDescent="0.25">
      <c r="A179" s="7"/>
      <c r="B179" s="550"/>
      <c r="C179" s="551"/>
      <c r="D179" s="551"/>
      <c r="E179" s="551"/>
      <c r="F179" s="551"/>
      <c r="G179" s="551"/>
      <c r="H179" s="551"/>
      <c r="I179" s="551"/>
      <c r="J179" s="551"/>
      <c r="K179" s="551"/>
      <c r="L179" s="552"/>
      <c r="M179" s="34"/>
    </row>
    <row r="180" spans="1:18" s="10" customFormat="1" x14ac:dyDescent="0.25">
      <c r="A180" s="7"/>
      <c r="B180" s="550"/>
      <c r="C180" s="551"/>
      <c r="D180" s="551"/>
      <c r="E180" s="551"/>
      <c r="F180" s="551"/>
      <c r="G180" s="551"/>
      <c r="H180" s="551"/>
      <c r="I180" s="551"/>
      <c r="J180" s="551"/>
      <c r="K180" s="551"/>
      <c r="L180" s="552"/>
      <c r="M180" s="34"/>
    </row>
    <row r="181" spans="1:18" s="10" customFormat="1" x14ac:dyDescent="0.25">
      <c r="A181" s="7"/>
      <c r="B181" s="550"/>
      <c r="C181" s="551"/>
      <c r="D181" s="551"/>
      <c r="E181" s="551"/>
      <c r="F181" s="551"/>
      <c r="G181" s="551"/>
      <c r="H181" s="551"/>
      <c r="I181" s="551"/>
      <c r="J181" s="551"/>
      <c r="K181" s="551"/>
      <c r="L181" s="552"/>
      <c r="M181" s="34"/>
    </row>
    <row r="182" spans="1:18" s="34" customFormat="1" x14ac:dyDescent="0.25">
      <c r="A182" s="43"/>
      <c r="B182" s="44"/>
      <c r="C182" s="45"/>
      <c r="D182" s="45"/>
      <c r="E182" s="45"/>
      <c r="F182" s="45"/>
      <c r="G182" s="45"/>
      <c r="H182" s="45"/>
      <c r="I182" s="45"/>
      <c r="J182" s="45"/>
      <c r="K182" s="45"/>
      <c r="L182" s="46"/>
      <c r="O182" s="9"/>
      <c r="P182" s="9"/>
      <c r="Q182" s="9"/>
      <c r="R182" s="9"/>
    </row>
  </sheetData>
  <sheetProtection algorithmName="SHA-512" hashValue="O8+XuUrWyswwXMUCQF4VSyFQZRPbVNlhJN8lztxvoO/A7nvuOkdAjWSzgluEsST4nOmvX6LaC2fzN5+QUiPU+w==" saltValue="m3+7+jOfOVJ+Lzq442uaZA==" spinCount="100000" sheet="1" objects="1" scenarios="1" selectLockedCells="1"/>
  <mergeCells count="130">
    <mergeCell ref="B12:L12"/>
    <mergeCell ref="B13:L13"/>
    <mergeCell ref="B14:L14"/>
    <mergeCell ref="B15:L15"/>
    <mergeCell ref="B16:L16"/>
    <mergeCell ref="B17:L17"/>
    <mergeCell ref="B4:L4"/>
    <mergeCell ref="B5:L5"/>
    <mergeCell ref="B6:L6"/>
    <mergeCell ref="B8:L8"/>
    <mergeCell ref="B9:L9"/>
    <mergeCell ref="B10:L11"/>
    <mergeCell ref="B26:K26"/>
    <mergeCell ref="B27:C29"/>
    <mergeCell ref="D27:F27"/>
    <mergeCell ref="D28:F28"/>
    <mergeCell ref="D29:F29"/>
    <mergeCell ref="B30:K30"/>
    <mergeCell ref="B19:L19"/>
    <mergeCell ref="B20:L20"/>
    <mergeCell ref="B22:F22"/>
    <mergeCell ref="G22:K22"/>
    <mergeCell ref="B23:F23"/>
    <mergeCell ref="G23:K23"/>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52:D52"/>
    <mergeCell ref="B53:L53"/>
    <mergeCell ref="B54:D54"/>
    <mergeCell ref="B55:D55"/>
    <mergeCell ref="B56:D56"/>
    <mergeCell ref="B57:L57"/>
    <mergeCell ref="B45:L45"/>
    <mergeCell ref="B46:L46"/>
    <mergeCell ref="B48:D48"/>
    <mergeCell ref="B49:L49"/>
    <mergeCell ref="B50:D50"/>
    <mergeCell ref="B51:D51"/>
    <mergeCell ref="B64:D64"/>
    <mergeCell ref="B65:L65"/>
    <mergeCell ref="B66:D66"/>
    <mergeCell ref="B67:D67"/>
    <mergeCell ref="B68:D68"/>
    <mergeCell ref="B70:L71"/>
    <mergeCell ref="B58:D58"/>
    <mergeCell ref="B59:D59"/>
    <mergeCell ref="B60:D60"/>
    <mergeCell ref="B61:L61"/>
    <mergeCell ref="B62:D62"/>
    <mergeCell ref="B63:D63"/>
    <mergeCell ref="B79:F79"/>
    <mergeCell ref="B80:F80"/>
    <mergeCell ref="B83:L83"/>
    <mergeCell ref="B84:L84"/>
    <mergeCell ref="B86:L86"/>
    <mergeCell ref="B88:D88"/>
    <mergeCell ref="B73:F73"/>
    <mergeCell ref="B74:F74"/>
    <mergeCell ref="B75:F75"/>
    <mergeCell ref="B76:F76"/>
    <mergeCell ref="B77:F77"/>
    <mergeCell ref="B78:F78"/>
    <mergeCell ref="B97:D97"/>
    <mergeCell ref="B98:D98"/>
    <mergeCell ref="B99:L100"/>
    <mergeCell ref="B101:D101"/>
    <mergeCell ref="B102:D102"/>
    <mergeCell ref="B103:D103"/>
    <mergeCell ref="B89:L90"/>
    <mergeCell ref="B91:D91"/>
    <mergeCell ref="B92:D92"/>
    <mergeCell ref="B93:D93"/>
    <mergeCell ref="B94:L95"/>
    <mergeCell ref="B96:D96"/>
    <mergeCell ref="B113:F113"/>
    <mergeCell ref="B114:F114"/>
    <mergeCell ref="B115:F115"/>
    <mergeCell ref="B118:L118"/>
    <mergeCell ref="B119:L119"/>
    <mergeCell ref="B121:L121"/>
    <mergeCell ref="B105:L106"/>
    <mergeCell ref="B108:F108"/>
    <mergeCell ref="B109:F109"/>
    <mergeCell ref="B110:F110"/>
    <mergeCell ref="B111:F111"/>
    <mergeCell ref="B112:F112"/>
    <mergeCell ref="B130:L131"/>
    <mergeCell ref="B132:D132"/>
    <mergeCell ref="B133:D133"/>
    <mergeCell ref="B134:D134"/>
    <mergeCell ref="B135:L136"/>
    <mergeCell ref="B137:D137"/>
    <mergeCell ref="B122:L122"/>
    <mergeCell ref="B124:D124"/>
    <mergeCell ref="B125:L126"/>
    <mergeCell ref="B127:D127"/>
    <mergeCell ref="B128:D128"/>
    <mergeCell ref="B129:D129"/>
    <mergeCell ref="B147:F147"/>
    <mergeCell ref="B148:F148"/>
    <mergeCell ref="B149:F149"/>
    <mergeCell ref="B150:F150"/>
    <mergeCell ref="B151:F151"/>
    <mergeCell ref="B138:D138"/>
    <mergeCell ref="B139:D139"/>
    <mergeCell ref="B141:L142"/>
    <mergeCell ref="B144:F144"/>
    <mergeCell ref="B145:F145"/>
    <mergeCell ref="B146:F146"/>
    <mergeCell ref="D167:E167"/>
    <mergeCell ref="B171:L172"/>
    <mergeCell ref="B174:L181"/>
    <mergeCell ref="B154:L154"/>
    <mergeCell ref="B155:L155"/>
    <mergeCell ref="B157:L157"/>
    <mergeCell ref="B160:C160"/>
    <mergeCell ref="B161:C161"/>
    <mergeCell ref="B163:L164"/>
  </mergeCells>
  <conditionalFormatting sqref="F167:G167">
    <cfRule type="cellIs" dxfId="29" priority="1" operator="equal">
      <formula>"Error"</formula>
    </cfRule>
  </conditionalFormatting>
  <conditionalFormatting sqref="G74:I76 G78:I80 G109:I111 G113:I115 G149:I151">
    <cfRule type="cellIs" dxfId="28" priority="3" operator="equal">
      <formula>"Error"</formula>
    </cfRule>
  </conditionalFormatting>
  <conditionalFormatting sqref="G145:I147">
    <cfRule type="cellIs" dxfId="27"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0:J161 E137:L138 E132:L133 E127:L128 E101:L102 E96:L97 E91:L92 E66:L67 E62:L63 E58:L59 E54:L55 E50:L51 G34:K35 G31:K32 G27:K28" xr:uid="{141F954D-C642-4318-8F70-EE45FEDC1A09}">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E60:L60 E64:L64 G36:K39 E56:L56 E52:L52 E68:L68 E93:L93 E98:L98 E103:L103 F167:G167 E129:L129 E134:L134 E139:L139 G149:I151 G29:K29 G33:K33 G109:I111 G74:I76 G78:I80 G145:I147 G113:I115" xr:uid="{81A0EC20-548D-48D5-9173-F7E37AC22F01}">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174:B176" xr:uid="{16E5502F-6430-47D1-8097-C107CE8140B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4F7A575C-7F89-42F9-9BC3-ED32BC21713D}">
      <formula1>1000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5411-0855-48FC-9E94-67527C35F8D4}">
  <sheetPr codeName="Sheet22">
    <tabColor rgb="FF92D050"/>
    <pageSetUpPr fitToPage="1"/>
  </sheetPr>
  <dimension ref="A1:S182"/>
  <sheetViews>
    <sheetView showGridLines="0" zoomScaleNormal="100" zoomScaleSheetLayoutView="5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PROTECTED</v>
      </c>
      <c r="C2" s="11"/>
      <c r="D2" s="11"/>
      <c r="O2" s="10" t="s">
        <v>93</v>
      </c>
      <c r="P2" s="10" t="s">
        <v>109</v>
      </c>
    </row>
    <row r="3" spans="1:16" x14ac:dyDescent="0.25">
      <c r="B3" s="12"/>
      <c r="C3" s="12"/>
      <c r="D3" s="12"/>
      <c r="O3" s="2"/>
      <c r="P3" s="2"/>
    </row>
    <row r="4" spans="1:16" s="2" customFormat="1" x14ac:dyDescent="0.25">
      <c r="A4" s="4"/>
      <c r="B4" s="470" t="str">
        <f>Info!B4</f>
        <v>IMPORTERS' QUESTIONNAIRE</v>
      </c>
      <c r="C4" s="471"/>
      <c r="D4" s="471"/>
      <c r="E4" s="471"/>
      <c r="F4" s="471"/>
      <c r="G4" s="471"/>
      <c r="H4" s="471"/>
      <c r="I4" s="471"/>
      <c r="J4" s="471"/>
      <c r="K4" s="471"/>
      <c r="L4" s="472"/>
      <c r="M4" s="24"/>
      <c r="N4" s="24"/>
      <c r="O4" s="18"/>
      <c r="P4" s="18"/>
    </row>
    <row r="5" spans="1:16" s="2" customFormat="1" x14ac:dyDescent="0.25">
      <c r="A5" s="4"/>
      <c r="B5" s="538" t="str">
        <f>Info!B5</f>
        <v>NQ-2026-005</v>
      </c>
      <c r="C5" s="539"/>
      <c r="D5" s="539"/>
      <c r="E5" s="539"/>
      <c r="F5" s="539"/>
      <c r="G5" s="539"/>
      <c r="H5" s="539"/>
      <c r="I5" s="539"/>
      <c r="J5" s="539"/>
      <c r="K5" s="539"/>
      <c r="L5" s="540"/>
      <c r="M5" s="24"/>
      <c r="N5" s="24"/>
      <c r="O5" s="18"/>
      <c r="P5" s="18"/>
    </row>
    <row r="6" spans="1:16" s="6" customFormat="1" x14ac:dyDescent="0.25">
      <c r="A6" s="4"/>
      <c r="B6" s="538" t="str">
        <f>Info!B6</f>
        <v>CERTAIN STEEL RACKS</v>
      </c>
      <c r="C6" s="539"/>
      <c r="D6" s="539"/>
      <c r="E6" s="539"/>
      <c r="F6" s="539"/>
      <c r="G6" s="539"/>
      <c r="H6" s="539"/>
      <c r="I6" s="539"/>
      <c r="J6" s="539"/>
      <c r="K6" s="539"/>
      <c r="L6" s="540"/>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44" t="str">
        <f>Public!B8</f>
        <v>The following questions refer to the goods as defined in the product description on the Intro tab.</v>
      </c>
      <c r="C8" s="545"/>
      <c r="D8" s="545"/>
      <c r="E8" s="545"/>
      <c r="F8" s="545"/>
      <c r="G8" s="545"/>
      <c r="H8" s="545"/>
      <c r="I8" s="545"/>
      <c r="J8" s="545"/>
      <c r="K8" s="545"/>
      <c r="L8" s="546"/>
      <c r="M8" s="18"/>
      <c r="N8" s="18"/>
      <c r="O8" s="14"/>
      <c r="P8" s="14"/>
    </row>
    <row r="9" spans="1:16" s="6" customFormat="1" x14ac:dyDescent="0.25">
      <c r="A9" s="4"/>
      <c r="B9" s="544" t="str">
        <f>Public!B9</f>
        <v xml:space="preserve">Product information and a glossary of terms can be found in the Info tab.
</v>
      </c>
      <c r="C9" s="545"/>
      <c r="D9" s="545"/>
      <c r="E9" s="545"/>
      <c r="F9" s="545"/>
      <c r="G9" s="545"/>
      <c r="H9" s="545"/>
      <c r="I9" s="545"/>
      <c r="J9" s="545"/>
      <c r="K9" s="545"/>
      <c r="L9" s="546"/>
      <c r="M9" s="18"/>
      <c r="N9" s="18"/>
      <c r="O9" s="14"/>
    </row>
    <row r="10" spans="1:16" s="6" customFormat="1" x14ac:dyDescent="0.25">
      <c r="A10" s="4"/>
      <c r="B10" s="544" t="str">
        <f>IF(Intro!$G$21="English",O10,P10)</f>
        <v>Use one numbered "Imp-Exp" tab for each exporter your firm imported from. To acquire additional "Imp-Exp" tabs, contact a case analyst identified on the "Intro" tab.</v>
      </c>
      <c r="C10" s="545"/>
      <c r="D10" s="545"/>
      <c r="E10" s="545"/>
      <c r="F10" s="545"/>
      <c r="G10" s="545"/>
      <c r="H10" s="545"/>
      <c r="I10" s="545"/>
      <c r="J10" s="545"/>
      <c r="K10" s="545"/>
      <c r="L10" s="546"/>
      <c r="M10" s="18"/>
      <c r="N10" s="18"/>
      <c r="O10" s="9" t="s">
        <v>327</v>
      </c>
      <c r="P10" s="9" t="s">
        <v>326</v>
      </c>
    </row>
    <row r="11" spans="1:16" s="6" customFormat="1" x14ac:dyDescent="0.25">
      <c r="A11" s="4"/>
      <c r="B11" s="544"/>
      <c r="C11" s="545"/>
      <c r="D11" s="545"/>
      <c r="E11" s="545"/>
      <c r="F11" s="545"/>
      <c r="G11" s="545"/>
      <c r="H11" s="545"/>
      <c r="I11" s="545"/>
      <c r="J11" s="545"/>
      <c r="K11" s="545"/>
      <c r="L11" s="546"/>
      <c r="M11" s="18"/>
      <c r="N11" s="18"/>
      <c r="O11" s="14"/>
      <c r="P11" s="14"/>
    </row>
    <row r="12" spans="1:16" s="6" customFormat="1" x14ac:dyDescent="0.25">
      <c r="A12" s="4"/>
      <c r="B12" s="544" t="str">
        <f>Pro!B12</f>
        <v>For the questions in this tab, note the following:</v>
      </c>
      <c r="C12" s="545"/>
      <c r="D12" s="545"/>
      <c r="E12" s="545"/>
      <c r="F12" s="545"/>
      <c r="G12" s="545"/>
      <c r="H12" s="545"/>
      <c r="I12" s="545"/>
      <c r="J12" s="545"/>
      <c r="K12" s="545"/>
      <c r="L12" s="546"/>
      <c r="M12" s="18"/>
      <c r="N12" s="18"/>
      <c r="O12" s="14"/>
      <c r="P12" s="14"/>
    </row>
    <row r="13" spans="1:16" s="6" customFormat="1" x14ac:dyDescent="0.25">
      <c r="A13" s="4"/>
      <c r="B13" s="622" t="str">
        <f>Pro!B13</f>
        <v>• Report only sales from your firm’s imports. Sales of goods purchased from Canadian producers must be excluded.</v>
      </c>
      <c r="C13" s="623"/>
      <c r="D13" s="623"/>
      <c r="E13" s="623"/>
      <c r="F13" s="623"/>
      <c r="G13" s="623"/>
      <c r="H13" s="623"/>
      <c r="I13" s="623"/>
      <c r="J13" s="623"/>
      <c r="K13" s="623"/>
      <c r="L13" s="624"/>
      <c r="M13" s="18"/>
      <c r="N13" s="18"/>
      <c r="O13" s="14"/>
      <c r="P13" s="14"/>
    </row>
    <row r="14" spans="1:16" s="6" customFormat="1" x14ac:dyDescent="0.25">
      <c r="A14" s="4"/>
      <c r="B14" s="544" t="str">
        <f>Pro!B14</f>
        <v>• Report all sales to Canadian and foreign associated firms.</v>
      </c>
      <c r="C14" s="545"/>
      <c r="D14" s="545"/>
      <c r="E14" s="545"/>
      <c r="F14" s="545"/>
      <c r="G14" s="545"/>
      <c r="H14" s="545"/>
      <c r="I14" s="545"/>
      <c r="J14" s="545"/>
      <c r="K14" s="545"/>
      <c r="L14" s="546"/>
      <c r="M14" s="18"/>
      <c r="N14" s="18"/>
      <c r="O14" s="14"/>
      <c r="P14" s="14"/>
    </row>
    <row r="15" spans="1:16" s="6" customFormat="1" x14ac:dyDescent="0.25">
      <c r="A15" s="4"/>
      <c r="B15" s="544" t="str">
        <f>Pro!B15</f>
        <v>• Report all sales as of the date of shipment to the customer or the customer’s warehouse.</v>
      </c>
      <c r="C15" s="545"/>
      <c r="D15" s="545"/>
      <c r="E15" s="545"/>
      <c r="F15" s="545"/>
      <c r="G15" s="545"/>
      <c r="H15" s="545"/>
      <c r="I15" s="545"/>
      <c r="J15" s="545"/>
      <c r="K15" s="545"/>
      <c r="L15" s="546"/>
      <c r="M15" s="18"/>
      <c r="N15" s="18"/>
      <c r="O15" s="14"/>
      <c r="P15" s="14"/>
    </row>
    <row r="16" spans="1:16" s="6" customFormat="1" x14ac:dyDescent="0.25">
      <c r="A16" s="4"/>
      <c r="B16" s="544" t="str">
        <f>Pro!B16</f>
        <v>• Report all values in Canadian dollars.</v>
      </c>
      <c r="C16" s="545"/>
      <c r="D16" s="545"/>
      <c r="E16" s="545"/>
      <c r="F16" s="545"/>
      <c r="G16" s="545"/>
      <c r="H16" s="545"/>
      <c r="I16" s="545"/>
      <c r="J16" s="545"/>
      <c r="K16" s="545"/>
      <c r="L16" s="546"/>
      <c r="M16" s="18"/>
      <c r="N16" s="18"/>
      <c r="O16" s="14"/>
      <c r="P16" s="14"/>
    </row>
    <row r="17" spans="1:16" s="6" customFormat="1" x14ac:dyDescent="0.25">
      <c r="A17" s="4"/>
      <c r="B17" s="547" t="str">
        <f>IF(Intro!$G$21="English",O17,P17)</f>
        <v>• If your firm is an end user or a retailer, your firm does not need to report sales of imports or inventories of imports.</v>
      </c>
      <c r="C17" s="548"/>
      <c r="D17" s="548"/>
      <c r="E17" s="548"/>
      <c r="F17" s="548"/>
      <c r="G17" s="548"/>
      <c r="H17" s="548"/>
      <c r="I17" s="548"/>
      <c r="J17" s="548"/>
      <c r="K17" s="548"/>
      <c r="L17" s="549"/>
      <c r="M17" s="18"/>
      <c r="N17" s="18"/>
      <c r="O17" s="14" t="s">
        <v>261</v>
      </c>
      <c r="P17" s="14" t="s">
        <v>262</v>
      </c>
    </row>
    <row r="18" spans="1:16" s="6" customFormat="1" x14ac:dyDescent="0.25">
      <c r="A18" s="4"/>
      <c r="B18" s="13"/>
      <c r="C18" s="13"/>
      <c r="D18" s="13"/>
      <c r="E18" s="3"/>
      <c r="F18" s="3"/>
      <c r="G18" s="3"/>
      <c r="H18" s="3"/>
      <c r="I18" s="3"/>
      <c r="J18" s="3"/>
      <c r="K18" s="3"/>
      <c r="L18" s="3"/>
      <c r="O18" s="14"/>
      <c r="P18" s="14"/>
    </row>
    <row r="19" spans="1:16" x14ac:dyDescent="0.25">
      <c r="B19" s="404" t="str">
        <f>IF(Intro!$G$21="English",O19,P19)</f>
        <v>IMPORTS AND SALES</v>
      </c>
      <c r="C19" s="405"/>
      <c r="D19" s="405"/>
      <c r="E19" s="405"/>
      <c r="F19" s="405"/>
      <c r="G19" s="405"/>
      <c r="H19" s="405"/>
      <c r="I19" s="405"/>
      <c r="J19" s="405"/>
      <c r="K19" s="405"/>
      <c r="L19" s="406"/>
      <c r="M19" s="9"/>
      <c r="O19" s="87" t="s">
        <v>323</v>
      </c>
      <c r="P19" s="87" t="s">
        <v>324</v>
      </c>
    </row>
    <row r="20" spans="1:16" x14ac:dyDescent="0.25">
      <c r="B20" s="571" t="s">
        <v>12</v>
      </c>
      <c r="C20" s="572"/>
      <c r="D20" s="572"/>
      <c r="E20" s="572"/>
      <c r="F20" s="572"/>
      <c r="G20" s="572"/>
      <c r="H20" s="572"/>
      <c r="I20" s="572"/>
      <c r="J20" s="572"/>
      <c r="K20" s="572"/>
      <c r="L20" s="573"/>
      <c r="M20" s="9"/>
    </row>
    <row r="21" spans="1:16" x14ac:dyDescent="0.25">
      <c r="B21" s="15"/>
      <c r="C21" s="32"/>
      <c r="D21" s="32"/>
      <c r="E21" s="33"/>
      <c r="F21" s="33"/>
      <c r="G21" s="33"/>
      <c r="H21" s="33"/>
      <c r="I21" s="33"/>
      <c r="J21" s="33"/>
      <c r="K21" s="33"/>
      <c r="L21" s="16"/>
      <c r="M21" s="9"/>
    </row>
    <row r="22" spans="1:16" ht="15.75" x14ac:dyDescent="0.25">
      <c r="B22" s="615" t="str">
        <f>IF(Intro!$G$21="English",O22,P22)</f>
        <v xml:space="preserve">Provide your firm's imports and sales of imports of the goods originating in: </v>
      </c>
      <c r="C22" s="617"/>
      <c r="D22" s="617"/>
      <c r="E22" s="617"/>
      <c r="F22" s="617"/>
      <c r="G22" s="633" t="str">
        <f>Variables!D47</f>
        <v>China</v>
      </c>
      <c r="H22" s="633"/>
      <c r="I22" s="633"/>
      <c r="J22" s="633"/>
      <c r="K22" s="633"/>
      <c r="L22" s="61"/>
      <c r="M22" s="9"/>
      <c r="O22" s="9" t="s">
        <v>506</v>
      </c>
      <c r="P22" s="9" t="s">
        <v>507</v>
      </c>
    </row>
    <row r="23" spans="1:16" ht="15.75" x14ac:dyDescent="0.25">
      <c r="B23" s="637" t="str">
        <f>IF(Intro!$G$21="English",O23,P23)</f>
        <v xml:space="preserve">Exporter name: </v>
      </c>
      <c r="C23" s="638"/>
      <c r="D23" s="638"/>
      <c r="E23" s="638"/>
      <c r="F23" s="638"/>
      <c r="G23" s="636"/>
      <c r="H23" s="636"/>
      <c r="I23" s="636"/>
      <c r="J23" s="636"/>
      <c r="K23" s="636"/>
      <c r="L23" s="61"/>
      <c r="M23" s="9"/>
      <c r="O23" s="9" t="s">
        <v>165</v>
      </c>
      <c r="P23" s="9" t="s">
        <v>166</v>
      </c>
    </row>
    <row r="24" spans="1:16" x14ac:dyDescent="0.25">
      <c r="B24" s="107"/>
      <c r="C24" s="108"/>
      <c r="D24" s="108"/>
      <c r="E24" s="108"/>
      <c r="F24" s="108"/>
      <c r="G24" s="33"/>
      <c r="H24" s="33"/>
      <c r="I24" s="33"/>
      <c r="J24" s="33"/>
      <c r="K24" s="33"/>
      <c r="L24" s="16"/>
      <c r="M24" s="9"/>
    </row>
    <row r="25" spans="1:16" x14ac:dyDescent="0.25">
      <c r="B25" s="107"/>
      <c r="C25" s="108"/>
      <c r="D25" s="108"/>
      <c r="E25" s="108"/>
      <c r="F25" s="108"/>
      <c r="G25" s="143">
        <f>Variables!$B$6</f>
        <v>2023</v>
      </c>
      <c r="H25" s="143">
        <f>G25+1</f>
        <v>2024</v>
      </c>
      <c r="I25" s="143">
        <f>H25+1</f>
        <v>2025</v>
      </c>
      <c r="J25" s="143" t="str">
        <f>IF(Intro!$G$21="English",Variables!B9,Variables!C9)</f>
        <v>Jan-Mar 2025</v>
      </c>
      <c r="K25" s="143" t="str">
        <f>IF(Intro!$G$21="English",Variables!B10,Variables!C10)</f>
        <v>Jan-Mar 2026</v>
      </c>
      <c r="L25" s="64"/>
      <c r="M25" s="9"/>
      <c r="O25" s="17"/>
    </row>
    <row r="26" spans="1:16" s="10" customFormat="1" x14ac:dyDescent="0.25">
      <c r="A26" s="31"/>
      <c r="B26" s="661" t="str">
        <f>IF(Intro!$G$21="English",O26,P26)</f>
        <v>Imports in Canada</v>
      </c>
      <c r="C26" s="662"/>
      <c r="D26" s="662"/>
      <c r="E26" s="662"/>
      <c r="F26" s="662"/>
      <c r="G26" s="662"/>
      <c r="H26" s="662"/>
      <c r="I26" s="662"/>
      <c r="J26" s="662"/>
      <c r="K26" s="662"/>
      <c r="L26" s="64"/>
      <c r="O26" s="25" t="s">
        <v>229</v>
      </c>
      <c r="P26" s="10" t="s">
        <v>230</v>
      </c>
    </row>
    <row r="27" spans="1:16" x14ac:dyDescent="0.25">
      <c r="B27" s="630" t="str">
        <f>IF(Intro!$G$21="English",O27,P27)</f>
        <v>Imports</v>
      </c>
      <c r="C27" s="631"/>
      <c r="D27" s="632" t="str">
        <f>IF(Intro!$G$21="English",Variables!$B$23,Variables!$C$23)</f>
        <v>tonnes</v>
      </c>
      <c r="E27" s="632"/>
      <c r="F27" s="632"/>
      <c r="G27" s="109"/>
      <c r="H27" s="109"/>
      <c r="I27" s="109"/>
      <c r="J27" s="109"/>
      <c r="K27" s="103"/>
      <c r="L27" s="64"/>
      <c r="M27" s="9"/>
      <c r="O27" s="9" t="s">
        <v>91</v>
      </c>
      <c r="P27" s="9" t="s">
        <v>167</v>
      </c>
    </row>
    <row r="28" spans="1:16" x14ac:dyDescent="0.25">
      <c r="B28" s="630"/>
      <c r="C28" s="631"/>
      <c r="D28" s="632" t="str">
        <f>IF(Intro!$G$21="English",O28,P28)</f>
        <v>net delivered purchase value (CAD)</v>
      </c>
      <c r="E28" s="632"/>
      <c r="F28" s="632"/>
      <c r="G28" s="109"/>
      <c r="H28" s="109"/>
      <c r="I28" s="109"/>
      <c r="J28" s="109"/>
      <c r="K28" s="103"/>
      <c r="L28" s="64"/>
      <c r="M28" s="9"/>
      <c r="O28" s="9" t="s">
        <v>329</v>
      </c>
      <c r="P28" s="9" t="s">
        <v>328</v>
      </c>
    </row>
    <row r="29" spans="1:16" x14ac:dyDescent="0.25">
      <c r="B29" s="630"/>
      <c r="C29" s="631"/>
      <c r="D29" s="632" t="str">
        <f>"$ / "&amp;IF(Intro!$G$21="English",Variables!$B$24,Variables!$C$24)</f>
        <v>$ / tonne</v>
      </c>
      <c r="E29" s="632"/>
      <c r="F29" s="632"/>
      <c r="G29" s="122" t="str">
        <f>IF(G27=0,"-",G28/G27)</f>
        <v>-</v>
      </c>
      <c r="H29" s="122" t="str">
        <f>IF(H27=0,"-",H28/H27)</f>
        <v>-</v>
      </c>
      <c r="I29" s="122" t="str">
        <f t="shared" ref="I29:K29" si="0">IF(I27=0,"-",I28/I27)</f>
        <v>-</v>
      </c>
      <c r="J29" s="122" t="str">
        <f t="shared" si="0"/>
        <v>-</v>
      </c>
      <c r="K29" s="122" t="str">
        <f t="shared" si="0"/>
        <v>-</v>
      </c>
      <c r="L29" s="64"/>
      <c r="M29" s="9"/>
    </row>
    <row r="30" spans="1:16" s="10" customFormat="1" x14ac:dyDescent="0.25">
      <c r="A30" s="31"/>
      <c r="B30" s="625" t="str">
        <f>IF(Intro!$G$21="English",O30,P30)</f>
        <v>Sales of imports in Canada</v>
      </c>
      <c r="C30" s="626"/>
      <c r="D30" s="626"/>
      <c r="E30" s="626"/>
      <c r="F30" s="626"/>
      <c r="G30" s="626"/>
      <c r="H30" s="626"/>
      <c r="I30" s="626"/>
      <c r="J30" s="626"/>
      <c r="K30" s="626"/>
      <c r="L30" s="64"/>
      <c r="O30" s="25" t="s">
        <v>515</v>
      </c>
      <c r="P30" s="10" t="s">
        <v>516</v>
      </c>
    </row>
    <row r="31" spans="1:16" x14ac:dyDescent="0.25">
      <c r="B31" s="429" t="str">
        <f>IF(Intro!$G$21="English",O31,P31)</f>
        <v>Sales to dealers / distributors in Canada</v>
      </c>
      <c r="C31" s="430"/>
      <c r="D31" s="632" t="str">
        <f>D27</f>
        <v>tonnes</v>
      </c>
      <c r="E31" s="632"/>
      <c r="F31" s="632"/>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429"/>
      <c r="C32" s="430"/>
      <c r="D32" s="632" t="str">
        <f>IF(Intro!$G$21="English",O32,P32)</f>
        <v>net delivered selling value (CAD)</v>
      </c>
      <c r="E32" s="632"/>
      <c r="F32" s="632"/>
      <c r="G32" s="109"/>
      <c r="H32" s="109"/>
      <c r="I32" s="109"/>
      <c r="J32" s="109"/>
      <c r="K32" s="103"/>
      <c r="L32" s="64"/>
      <c r="M32" s="9"/>
      <c r="O32" s="9" t="s">
        <v>331</v>
      </c>
      <c r="P32" s="9" t="s">
        <v>330</v>
      </c>
    </row>
    <row r="33" spans="1:16" ht="15" thickBot="1" x14ac:dyDescent="0.3">
      <c r="B33" s="677"/>
      <c r="C33" s="678"/>
      <c r="D33" s="634" t="str">
        <f>D29</f>
        <v>$ / tonne</v>
      </c>
      <c r="E33" s="634"/>
      <c r="F33" s="634"/>
      <c r="G33" s="122" t="str">
        <f>IF(G31=0,"-",G32/G31)</f>
        <v>-</v>
      </c>
      <c r="H33" s="122" t="str">
        <f>IF(H31=0,"-",H32/H31)</f>
        <v>-</v>
      </c>
      <c r="I33" s="122" t="str">
        <f t="shared" ref="I33:K33" si="1">IF(I31=0,"-",I32/I31)</f>
        <v>-</v>
      </c>
      <c r="J33" s="122" t="str">
        <f t="shared" si="1"/>
        <v>-</v>
      </c>
      <c r="K33" s="122" t="str">
        <f t="shared" si="1"/>
        <v>-</v>
      </c>
      <c r="L33" s="64"/>
      <c r="M33" s="9"/>
    </row>
    <row r="34" spans="1:16" x14ac:dyDescent="0.25">
      <c r="B34" s="679" t="str">
        <f>IF(Intro!$G$21="English",O34,P34)</f>
        <v>Sales to end users in Canada</v>
      </c>
      <c r="C34" s="680"/>
      <c r="D34" s="635" t="str">
        <f t="shared" ref="D34:D36" si="2">D31</f>
        <v>tonnes</v>
      </c>
      <c r="E34" s="635"/>
      <c r="F34" s="635"/>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429"/>
      <c r="C35" s="430"/>
      <c r="D35" s="632" t="str">
        <f t="shared" si="2"/>
        <v>net delivered selling value (CAD)</v>
      </c>
      <c r="E35" s="632"/>
      <c r="F35" s="632"/>
      <c r="G35" s="109"/>
      <c r="H35" s="109"/>
      <c r="I35" s="109"/>
      <c r="J35" s="109"/>
      <c r="K35" s="103"/>
      <c r="L35" s="64"/>
      <c r="M35" s="9"/>
    </row>
    <row r="36" spans="1:16" ht="15" thickBot="1" x14ac:dyDescent="0.3">
      <c r="B36" s="677"/>
      <c r="C36" s="678"/>
      <c r="D36" s="634" t="str">
        <f t="shared" si="2"/>
        <v>$ / tonne</v>
      </c>
      <c r="E36" s="634"/>
      <c r="F36" s="634"/>
      <c r="G36" s="122" t="str">
        <f>IF(G34=0,"-",G35/G34)</f>
        <v>-</v>
      </c>
      <c r="H36" s="122" t="str">
        <f>IF(H34=0,"-",H35/H34)</f>
        <v>-</v>
      </c>
      <c r="I36" s="122" t="str">
        <f t="shared" ref="I36:K36" si="3">IF(I34=0,"-",I35/I34)</f>
        <v>-</v>
      </c>
      <c r="J36" s="122" t="str">
        <f t="shared" si="3"/>
        <v>-</v>
      </c>
      <c r="K36" s="122" t="str">
        <f t="shared" si="3"/>
        <v>-</v>
      </c>
      <c r="L36" s="64"/>
      <c r="M36" s="9"/>
    </row>
    <row r="37" spans="1:16" x14ac:dyDescent="0.25">
      <c r="B37" s="519" t="str">
        <f>IF(Intro!$G$21="English",O37,P37)</f>
        <v>Total sales of imports in Canada</v>
      </c>
      <c r="C37" s="520"/>
      <c r="D37" s="642" t="str">
        <f>D34</f>
        <v>tonnes</v>
      </c>
      <c r="E37" s="642"/>
      <c r="F37" s="642"/>
      <c r="G37" s="111">
        <f t="shared" ref="G37:K38" si="4">G31+G34</f>
        <v>0</v>
      </c>
      <c r="H37" s="111">
        <f t="shared" si="4"/>
        <v>0</v>
      </c>
      <c r="I37" s="111">
        <f t="shared" si="4"/>
        <v>0</v>
      </c>
      <c r="J37" s="111">
        <f t="shared" si="4"/>
        <v>0</v>
      </c>
      <c r="K37" s="111">
        <f t="shared" si="4"/>
        <v>0</v>
      </c>
      <c r="L37" s="64"/>
      <c r="M37" s="9"/>
      <c r="O37" s="9" t="s">
        <v>517</v>
      </c>
      <c r="P37" s="9" t="s">
        <v>518</v>
      </c>
    </row>
    <row r="38" spans="1:16" x14ac:dyDescent="0.25">
      <c r="B38" s="508"/>
      <c r="C38" s="509"/>
      <c r="D38" s="643" t="str">
        <f>D35</f>
        <v>net delivered selling value (CAD)</v>
      </c>
      <c r="E38" s="643"/>
      <c r="F38" s="643"/>
      <c r="G38" s="110">
        <f t="shared" si="4"/>
        <v>0</v>
      </c>
      <c r="H38" s="110">
        <f t="shared" si="4"/>
        <v>0</v>
      </c>
      <c r="I38" s="110">
        <f t="shared" si="4"/>
        <v>0</v>
      </c>
      <c r="J38" s="110">
        <f t="shared" si="4"/>
        <v>0</v>
      </c>
      <c r="K38" s="110">
        <f t="shared" si="4"/>
        <v>0</v>
      </c>
      <c r="L38" s="64"/>
      <c r="M38" s="9"/>
    </row>
    <row r="39" spans="1:16" x14ac:dyDescent="0.25">
      <c r="B39" s="508"/>
      <c r="C39" s="509"/>
      <c r="D39" s="643" t="str">
        <f>D36</f>
        <v>$ / tonne</v>
      </c>
      <c r="E39" s="643"/>
      <c r="F39" s="643"/>
      <c r="G39" s="122" t="str">
        <f>IF(G37=0,"-",G38/G37)</f>
        <v>-</v>
      </c>
      <c r="H39" s="122" t="str">
        <f>IF(H37=0,"-",H38/H37)</f>
        <v>-</v>
      </c>
      <c r="I39" s="122" t="str">
        <f>IF(I37=0,"-",I38/I37)</f>
        <v>-</v>
      </c>
      <c r="J39" s="122" t="str">
        <f t="shared" ref="J39:K39" si="5">IF(J37=0,"-",J38/J37)</f>
        <v>-</v>
      </c>
      <c r="K39" s="122" t="str">
        <f t="shared" si="5"/>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30"/>
      <c r="D41" s="75"/>
      <c r="E41" s="76"/>
      <c r="F41" s="76"/>
      <c r="G41" s="76"/>
      <c r="H41" s="76"/>
      <c r="I41" s="76"/>
      <c r="J41" s="76"/>
      <c r="K41" s="76"/>
      <c r="L41" s="76"/>
      <c r="M41" s="66"/>
    </row>
    <row r="42" spans="1:16" x14ac:dyDescent="0.25">
      <c r="B42" s="404" t="str">
        <f>IF(Intro!$G$21="English",O42,P42)</f>
        <v>SALES OF IMPORTS IN CANADA TO YOUR TOP FIVE ACCOUNTS</v>
      </c>
      <c r="C42" s="405"/>
      <c r="D42" s="405"/>
      <c r="E42" s="405"/>
      <c r="F42" s="405"/>
      <c r="G42" s="405"/>
      <c r="H42" s="405"/>
      <c r="I42" s="405"/>
      <c r="J42" s="405"/>
      <c r="K42" s="405"/>
      <c r="L42" s="406"/>
      <c r="M42" s="9"/>
      <c r="O42" s="87" t="s">
        <v>519</v>
      </c>
      <c r="P42" s="87" t="s">
        <v>202</v>
      </c>
    </row>
    <row r="43" spans="1:16" s="10" customFormat="1" x14ac:dyDescent="0.25">
      <c r="A43" s="7"/>
      <c r="B43" s="571" t="s">
        <v>15</v>
      </c>
      <c r="C43" s="572"/>
      <c r="D43" s="572"/>
      <c r="E43" s="572"/>
      <c r="F43" s="572"/>
      <c r="G43" s="572"/>
      <c r="H43" s="572"/>
      <c r="I43" s="572"/>
      <c r="J43" s="572"/>
      <c r="K43" s="572"/>
      <c r="L43" s="573"/>
      <c r="M43" s="66"/>
      <c r="O43" s="9"/>
    </row>
    <row r="44" spans="1:16" x14ac:dyDescent="0.25">
      <c r="B44" s="15"/>
      <c r="C44" s="32"/>
      <c r="D44" s="32"/>
      <c r="E44" s="33"/>
      <c r="F44" s="33"/>
      <c r="G44" s="33"/>
      <c r="H44" s="33"/>
      <c r="I44" s="33"/>
      <c r="J44" s="33"/>
      <c r="K44" s="33"/>
      <c r="L44" s="16"/>
      <c r="M44" s="9"/>
    </row>
    <row r="45" spans="1:16" x14ac:dyDescent="0.25">
      <c r="B45" s="401" t="str">
        <f>IF(Intro!$G$21="English",O45,P45)</f>
        <v xml:space="preserve">Report the volume and value of sales of imports in Canada for each account listed below : </v>
      </c>
      <c r="C45" s="402"/>
      <c r="D45" s="402"/>
      <c r="E45" s="402"/>
      <c r="F45" s="402"/>
      <c r="G45" s="402"/>
      <c r="H45" s="402"/>
      <c r="I45" s="402"/>
      <c r="J45" s="402"/>
      <c r="K45" s="402"/>
      <c r="L45" s="403"/>
      <c r="M45" s="9"/>
      <c r="O45" s="17" t="s">
        <v>169</v>
      </c>
      <c r="P45" s="9" t="s">
        <v>170</v>
      </c>
    </row>
    <row r="46" spans="1:16" x14ac:dyDescent="0.25">
      <c r="B46" s="401" t="str">
        <f>Pro!B35</f>
        <v>Note - Only complete this question if your firm sold the goods between January 1, 2023, and March 31, 2026.</v>
      </c>
      <c r="C46" s="402"/>
      <c r="D46" s="402"/>
      <c r="E46" s="402"/>
      <c r="F46" s="402"/>
      <c r="G46" s="402"/>
      <c r="H46" s="402"/>
      <c r="I46" s="402"/>
      <c r="J46" s="402"/>
      <c r="K46" s="402"/>
      <c r="L46" s="403"/>
      <c r="M46" s="9"/>
      <c r="O46" s="17"/>
    </row>
    <row r="47" spans="1:16" x14ac:dyDescent="0.25">
      <c r="B47" s="55"/>
      <c r="C47" s="56"/>
      <c r="D47" s="32"/>
      <c r="E47" s="33"/>
      <c r="F47" s="33"/>
      <c r="G47" s="33"/>
      <c r="H47" s="33"/>
      <c r="I47" s="33"/>
      <c r="J47" s="33"/>
      <c r="K47" s="33"/>
      <c r="L47" s="16"/>
      <c r="M47" s="9"/>
      <c r="O47" s="17"/>
    </row>
    <row r="48" spans="1:16" x14ac:dyDescent="0.25">
      <c r="B48" s="639"/>
      <c r="C48" s="640"/>
      <c r="D48" s="641"/>
      <c r="E48" s="101" t="str">
        <f>IF(Intro!$G$21="English","Q","T")&amp;IF(MID(F48,2,1)&lt;&gt;"1",MID(F48,2,1)-1&amp;" - "&amp;MID(F48,6,4),"4 - "&amp;MID(F48,6,4)-1)</f>
        <v>Q2 - 2024</v>
      </c>
      <c r="F48" s="101" t="str">
        <f>IF(Intro!$G$21="English","Q","T")&amp;IF(MID(G48,2,1)&lt;&gt;"1",MID(G48,2,1)-1&amp;" - "&amp;MID(G48,6,4),"4 - "&amp;MID(G48,6,4)-1)</f>
        <v>Q3 - 2024</v>
      </c>
      <c r="G48" s="101" t="str">
        <f>IF(Intro!$G$21="English","Q","T")&amp;IF(MID(H48,2,1)&lt;&gt;"1",MID(H48,2,1)-1&amp;" - "&amp;MID(H48,6,4),"4 - "&amp;MID(H48,6,4)-1)</f>
        <v>Q4 - 2024</v>
      </c>
      <c r="H48" s="101" t="str">
        <f>IF(Intro!$G$21="English","Q","T")&amp;IF(MID(I48,2,1)&lt;&gt;"1",MID(I48,2,1)-1&amp;" - "&amp;MID(I48,6,4),"4 - "&amp;MID(I48,6,4)-1)</f>
        <v>Q1 - 2025</v>
      </c>
      <c r="I48" s="101" t="str">
        <f>IF(Intro!$G$21="English","Q","T")&amp;IF(MID(J48,2,1)&lt;&gt;"1",MID(J48,2,1)-1&amp;" - "&amp;MID(J48,6,4),"4 - "&amp;MID(J48,6,4)-1)</f>
        <v>Q2 - 2025</v>
      </c>
      <c r="J48" s="101" t="str">
        <f>IF(Intro!$G$21="English","Q","T")&amp;IF(MID(K48,2,1)&lt;&gt;"1",MID(K48,2,1)-1&amp;" - "&amp;MID(K48,6,4),"4 - "&amp;MID(K48,6,4)-1)</f>
        <v>Q3 - 2025</v>
      </c>
      <c r="K48" s="101" t="str">
        <f>IF(Intro!$G$21="English","Q","T")&amp;IF(MID(L48,2,1)&lt;&gt;"1",MID(L48,2,1)-1&amp;" - "&amp;MID(L48,6,4),"4 - "&amp;MID(L48,6,4)-1)</f>
        <v>Q4 - 2025</v>
      </c>
      <c r="L48" s="112" t="str">
        <f>IF(Intro!$G$21="English",Variables!B29&amp;" - ",Variables!C29&amp;" - ")&amp;Variables!B8</f>
        <v>Q1 - 2026</v>
      </c>
      <c r="M48" s="9"/>
      <c r="O48" s="17"/>
    </row>
    <row r="49" spans="2:16" x14ac:dyDescent="0.25">
      <c r="B49" s="627" t="str">
        <f>IF(Intro!$G$21="English",O50,P50)</f>
        <v xml:space="preserve">Account 1 - </v>
      </c>
      <c r="C49" s="628"/>
      <c r="D49" s="628"/>
      <c r="E49" s="628"/>
      <c r="F49" s="628"/>
      <c r="G49" s="628"/>
      <c r="H49" s="628"/>
      <c r="I49" s="628"/>
      <c r="J49" s="628"/>
      <c r="K49" s="628"/>
      <c r="L49" s="629"/>
      <c r="M49" s="9"/>
      <c r="O49" s="17"/>
    </row>
    <row r="50" spans="2:16" x14ac:dyDescent="0.25">
      <c r="B50" s="647" t="str">
        <f>D$31</f>
        <v>tonnes</v>
      </c>
      <c r="C50" s="648"/>
      <c r="D50" s="648"/>
      <c r="E50" s="113"/>
      <c r="F50" s="113"/>
      <c r="G50" s="113"/>
      <c r="H50" s="113"/>
      <c r="I50" s="113"/>
      <c r="J50" s="113"/>
      <c r="K50" s="113"/>
      <c r="L50" s="114"/>
      <c r="M50" s="9"/>
      <c r="O50" s="9" t="str">
        <f>"Account 1 - "&amp;Pro!C105</f>
        <v xml:space="preserve">Account 1 - </v>
      </c>
      <c r="P50" s="9" t="str">
        <f>"Client 1 - "&amp;Pro!C105</f>
        <v xml:space="preserve">Client 1 - </v>
      </c>
    </row>
    <row r="51" spans="2:16" x14ac:dyDescent="0.25">
      <c r="B51" s="647" t="str">
        <f>D$32</f>
        <v>net delivered selling value (CAD)</v>
      </c>
      <c r="C51" s="648"/>
      <c r="D51" s="648"/>
      <c r="E51" s="113"/>
      <c r="F51" s="113"/>
      <c r="G51" s="113"/>
      <c r="H51" s="113"/>
      <c r="I51" s="113"/>
      <c r="J51" s="113"/>
      <c r="K51" s="113"/>
      <c r="L51" s="114"/>
      <c r="M51" s="9"/>
    </row>
    <row r="52" spans="2:16" x14ac:dyDescent="0.25">
      <c r="B52" s="647" t="str">
        <f>D$33</f>
        <v>$ / tonne</v>
      </c>
      <c r="C52" s="648"/>
      <c r="D52" s="648"/>
      <c r="E52" s="123" t="str">
        <f>IF(E50=0,"-",E51/E50)</f>
        <v>-</v>
      </c>
      <c r="F52" s="123" t="str">
        <f t="shared" ref="F52:L52" si="6">IF(F50=0,"-",F51/F50)</f>
        <v>-</v>
      </c>
      <c r="G52" s="123" t="str">
        <f t="shared" si="6"/>
        <v>-</v>
      </c>
      <c r="H52" s="123" t="str">
        <f t="shared" si="6"/>
        <v>-</v>
      </c>
      <c r="I52" s="123" t="str">
        <f t="shared" si="6"/>
        <v>-</v>
      </c>
      <c r="J52" s="123" t="str">
        <f t="shared" si="6"/>
        <v>-</v>
      </c>
      <c r="K52" s="123" t="str">
        <f t="shared" si="6"/>
        <v>-</v>
      </c>
      <c r="L52" s="124" t="str">
        <f t="shared" si="6"/>
        <v>-</v>
      </c>
      <c r="M52" s="9"/>
    </row>
    <row r="53" spans="2:16" x14ac:dyDescent="0.25">
      <c r="B53" s="627" t="str">
        <f>IF(Intro!$G$21="English",O54,P54)</f>
        <v xml:space="preserve">Account 2 - </v>
      </c>
      <c r="C53" s="628"/>
      <c r="D53" s="628"/>
      <c r="E53" s="628"/>
      <c r="F53" s="628"/>
      <c r="G53" s="628"/>
      <c r="H53" s="628"/>
      <c r="I53" s="628"/>
      <c r="J53" s="628"/>
      <c r="K53" s="628"/>
      <c r="L53" s="629"/>
      <c r="M53" s="9"/>
    </row>
    <row r="54" spans="2:16" x14ac:dyDescent="0.25">
      <c r="B54" s="647" t="str">
        <f>D$31</f>
        <v>tonnes</v>
      </c>
      <c r="C54" s="648"/>
      <c r="D54" s="648"/>
      <c r="E54" s="113"/>
      <c r="F54" s="113"/>
      <c r="G54" s="113"/>
      <c r="H54" s="113"/>
      <c r="I54" s="113"/>
      <c r="J54" s="113"/>
      <c r="K54" s="113"/>
      <c r="L54" s="114"/>
      <c r="M54" s="9"/>
      <c r="O54" s="9" t="str">
        <f>"Account 2 - "&amp;Pro!C106</f>
        <v xml:space="preserve">Account 2 - </v>
      </c>
      <c r="P54" s="9" t="str">
        <f>"Client 2 - "&amp;Pro!C106</f>
        <v xml:space="preserve">Client 2 - </v>
      </c>
    </row>
    <row r="55" spans="2:16" x14ac:dyDescent="0.25">
      <c r="B55" s="647" t="str">
        <f>D$32</f>
        <v>net delivered selling value (CAD)</v>
      </c>
      <c r="C55" s="648"/>
      <c r="D55" s="648"/>
      <c r="E55" s="113"/>
      <c r="F55" s="113"/>
      <c r="G55" s="113"/>
      <c r="H55" s="113"/>
      <c r="I55" s="113"/>
      <c r="J55" s="113"/>
      <c r="K55" s="113"/>
      <c r="L55" s="114"/>
      <c r="M55" s="9"/>
    </row>
    <row r="56" spans="2:16" x14ac:dyDescent="0.25">
      <c r="B56" s="647" t="str">
        <f>D$33</f>
        <v>$ / tonne</v>
      </c>
      <c r="C56" s="648"/>
      <c r="D56" s="648"/>
      <c r="E56" s="123" t="str">
        <f>IF(E54=0,"-",E55/E54)</f>
        <v>-</v>
      </c>
      <c r="F56" s="123" t="str">
        <f t="shared" ref="F56:L56" si="7">IF(F54=0,"-",F55/F54)</f>
        <v>-</v>
      </c>
      <c r="G56" s="123" t="str">
        <f t="shared" si="7"/>
        <v>-</v>
      </c>
      <c r="H56" s="123" t="str">
        <f t="shared" si="7"/>
        <v>-</v>
      </c>
      <c r="I56" s="123" t="str">
        <f t="shared" si="7"/>
        <v>-</v>
      </c>
      <c r="J56" s="123" t="str">
        <f t="shared" si="7"/>
        <v>-</v>
      </c>
      <c r="K56" s="123" t="str">
        <f t="shared" si="7"/>
        <v>-</v>
      </c>
      <c r="L56" s="124" t="str">
        <f t="shared" si="7"/>
        <v>-</v>
      </c>
      <c r="M56" s="9"/>
    </row>
    <row r="57" spans="2:16" x14ac:dyDescent="0.25">
      <c r="B57" s="627" t="str">
        <f>IF(Intro!$G$21="English",O58,P58)</f>
        <v xml:space="preserve">Account 3 - </v>
      </c>
      <c r="C57" s="628"/>
      <c r="D57" s="628"/>
      <c r="E57" s="628"/>
      <c r="F57" s="628"/>
      <c r="G57" s="628"/>
      <c r="H57" s="628"/>
      <c r="I57" s="628"/>
      <c r="J57" s="628"/>
      <c r="K57" s="628"/>
      <c r="L57" s="629"/>
      <c r="M57" s="9"/>
    </row>
    <row r="58" spans="2:16" x14ac:dyDescent="0.25">
      <c r="B58" s="647" t="str">
        <f>D$31</f>
        <v>tonnes</v>
      </c>
      <c r="C58" s="648"/>
      <c r="D58" s="648"/>
      <c r="E58" s="113"/>
      <c r="F58" s="113"/>
      <c r="G58" s="113"/>
      <c r="H58" s="113"/>
      <c r="I58" s="113"/>
      <c r="J58" s="113"/>
      <c r="K58" s="113"/>
      <c r="L58" s="114"/>
      <c r="M58" s="9"/>
      <c r="O58" s="9" t="str">
        <f>"Account 3 - "&amp;Pro!C107</f>
        <v xml:space="preserve">Account 3 - </v>
      </c>
      <c r="P58" s="9" t="str">
        <f>"Client 3 - "&amp;Pro!C107</f>
        <v xml:space="preserve">Client 3 - </v>
      </c>
    </row>
    <row r="59" spans="2:16" x14ac:dyDescent="0.25">
      <c r="B59" s="647" t="str">
        <f>D$32</f>
        <v>net delivered selling value (CAD)</v>
      </c>
      <c r="C59" s="648"/>
      <c r="D59" s="648"/>
      <c r="E59" s="113"/>
      <c r="F59" s="113"/>
      <c r="G59" s="113"/>
      <c r="H59" s="113"/>
      <c r="I59" s="113"/>
      <c r="J59" s="113"/>
      <c r="K59" s="113"/>
      <c r="L59" s="114"/>
      <c r="M59" s="9"/>
    </row>
    <row r="60" spans="2:16" x14ac:dyDescent="0.25">
      <c r="B60" s="647" t="str">
        <f>D$33</f>
        <v>$ / tonne</v>
      </c>
      <c r="C60" s="648"/>
      <c r="D60" s="648"/>
      <c r="E60" s="123" t="str">
        <f>IF(E58=0,"-",E59/E58)</f>
        <v>-</v>
      </c>
      <c r="F60" s="123" t="str">
        <f t="shared" ref="F60:L60" si="8">IF(F58=0,"-",F59/F58)</f>
        <v>-</v>
      </c>
      <c r="G60" s="123" t="str">
        <f t="shared" si="8"/>
        <v>-</v>
      </c>
      <c r="H60" s="123" t="str">
        <f t="shared" si="8"/>
        <v>-</v>
      </c>
      <c r="I60" s="123" t="str">
        <f t="shared" si="8"/>
        <v>-</v>
      </c>
      <c r="J60" s="123" t="str">
        <f t="shared" si="8"/>
        <v>-</v>
      </c>
      <c r="K60" s="123" t="str">
        <f t="shared" si="8"/>
        <v>-</v>
      </c>
      <c r="L60" s="124" t="str">
        <f t="shared" si="8"/>
        <v>-</v>
      </c>
      <c r="M60" s="9"/>
    </row>
    <row r="61" spans="2:16" x14ac:dyDescent="0.25">
      <c r="B61" s="627" t="str">
        <f>IF(Intro!$G$21="English",O62,P62)</f>
        <v xml:space="preserve">Account 4 - </v>
      </c>
      <c r="C61" s="628"/>
      <c r="D61" s="628"/>
      <c r="E61" s="628"/>
      <c r="F61" s="628"/>
      <c r="G61" s="628"/>
      <c r="H61" s="628"/>
      <c r="I61" s="628"/>
      <c r="J61" s="628"/>
      <c r="K61" s="628"/>
      <c r="L61" s="629"/>
      <c r="M61" s="9"/>
    </row>
    <row r="62" spans="2:16" x14ac:dyDescent="0.25">
      <c r="B62" s="647" t="str">
        <f>D$31</f>
        <v>tonnes</v>
      </c>
      <c r="C62" s="648"/>
      <c r="D62" s="648"/>
      <c r="E62" s="113"/>
      <c r="F62" s="113"/>
      <c r="G62" s="113"/>
      <c r="H62" s="113"/>
      <c r="I62" s="113"/>
      <c r="J62" s="113"/>
      <c r="K62" s="113"/>
      <c r="L62" s="114"/>
      <c r="M62" s="9"/>
      <c r="O62" s="9" t="str">
        <f>"Account 4 - "&amp;Pro!C108</f>
        <v xml:space="preserve">Account 4 - </v>
      </c>
      <c r="P62" s="9" t="str">
        <f>"Client 4 - "&amp;Pro!C108</f>
        <v xml:space="preserve">Client 4 - </v>
      </c>
    </row>
    <row r="63" spans="2:16" x14ac:dyDescent="0.25">
      <c r="B63" s="647" t="str">
        <f>D$32</f>
        <v>net delivered selling value (CAD)</v>
      </c>
      <c r="C63" s="648"/>
      <c r="D63" s="648"/>
      <c r="E63" s="113"/>
      <c r="F63" s="113"/>
      <c r="G63" s="113"/>
      <c r="H63" s="113"/>
      <c r="I63" s="113"/>
      <c r="J63" s="113"/>
      <c r="K63" s="113"/>
      <c r="L63" s="114"/>
      <c r="M63" s="9"/>
    </row>
    <row r="64" spans="2:16" x14ac:dyDescent="0.25">
      <c r="B64" s="647" t="str">
        <f>D$33</f>
        <v>$ / tonne</v>
      </c>
      <c r="C64" s="648"/>
      <c r="D64" s="648"/>
      <c r="E64" s="123" t="str">
        <f>IF(E62=0,"-",E63/E62)</f>
        <v>-</v>
      </c>
      <c r="F64" s="123" t="str">
        <f t="shared" ref="F64:L64" si="9">IF(F62=0,"-",F63/F62)</f>
        <v>-</v>
      </c>
      <c r="G64" s="123" t="str">
        <f t="shared" si="9"/>
        <v>-</v>
      </c>
      <c r="H64" s="123" t="str">
        <f t="shared" si="9"/>
        <v>-</v>
      </c>
      <c r="I64" s="123" t="str">
        <f t="shared" si="9"/>
        <v>-</v>
      </c>
      <c r="J64" s="123" t="str">
        <f t="shared" si="9"/>
        <v>-</v>
      </c>
      <c r="K64" s="123" t="str">
        <f t="shared" si="9"/>
        <v>-</v>
      </c>
      <c r="L64" s="124" t="str">
        <f t="shared" si="9"/>
        <v>-</v>
      </c>
      <c r="M64" s="9"/>
    </row>
    <row r="65" spans="2:19" x14ac:dyDescent="0.25">
      <c r="B65" s="627" t="str">
        <f>IF(Intro!$G$21="English",O66,P66)</f>
        <v xml:space="preserve">Account 5 - </v>
      </c>
      <c r="C65" s="628"/>
      <c r="D65" s="628"/>
      <c r="E65" s="628"/>
      <c r="F65" s="628"/>
      <c r="G65" s="628"/>
      <c r="H65" s="628"/>
      <c r="I65" s="628"/>
      <c r="J65" s="628"/>
      <c r="K65" s="628"/>
      <c r="L65" s="629"/>
      <c r="M65" s="9"/>
    </row>
    <row r="66" spans="2:19" x14ac:dyDescent="0.25">
      <c r="B66" s="647" t="str">
        <f>D$31</f>
        <v>tonnes</v>
      </c>
      <c r="C66" s="648"/>
      <c r="D66" s="648"/>
      <c r="E66" s="113"/>
      <c r="F66" s="113"/>
      <c r="G66" s="113"/>
      <c r="H66" s="113"/>
      <c r="I66" s="113"/>
      <c r="J66" s="113"/>
      <c r="K66" s="113"/>
      <c r="L66" s="114"/>
      <c r="M66" s="9"/>
      <c r="O66" s="9" t="str">
        <f>"Account 5 - "&amp;Pro!C109</f>
        <v xml:space="preserve">Account 5 - </v>
      </c>
      <c r="P66" s="9" t="str">
        <f>"Client 5 - "&amp;Pro!C109</f>
        <v xml:space="preserve">Client 5 - </v>
      </c>
    </row>
    <row r="67" spans="2:19" x14ac:dyDescent="0.25">
      <c r="B67" s="647" t="str">
        <f>D$32</f>
        <v>net delivered selling value (CAD)</v>
      </c>
      <c r="C67" s="648"/>
      <c r="D67" s="648"/>
      <c r="E67" s="113"/>
      <c r="F67" s="113"/>
      <c r="G67" s="113"/>
      <c r="H67" s="113"/>
      <c r="I67" s="113"/>
      <c r="J67" s="113"/>
      <c r="K67" s="113"/>
      <c r="L67" s="114"/>
      <c r="M67" s="9"/>
    </row>
    <row r="68" spans="2:19" x14ac:dyDescent="0.25">
      <c r="B68" s="647" t="str">
        <f>D$33</f>
        <v>$ / tonne</v>
      </c>
      <c r="C68" s="648"/>
      <c r="D68" s="648"/>
      <c r="E68" s="123" t="str">
        <f>IF(E66=0,"-",E67/E66)</f>
        <v>-</v>
      </c>
      <c r="F68" s="123" t="str">
        <f t="shared" ref="F68:L68" si="10">IF(F66=0,"-",F67/F66)</f>
        <v>-</v>
      </c>
      <c r="G68" s="123" t="str">
        <f t="shared" si="10"/>
        <v>-</v>
      </c>
      <c r="H68" s="123" t="str">
        <f t="shared" si="10"/>
        <v>-</v>
      </c>
      <c r="I68" s="123" t="str">
        <f t="shared" si="10"/>
        <v>-</v>
      </c>
      <c r="J68" s="123" t="str">
        <f t="shared" si="10"/>
        <v>-</v>
      </c>
      <c r="K68" s="123" t="str">
        <f t="shared" si="10"/>
        <v>-</v>
      </c>
      <c r="L68" s="124" t="str">
        <f t="shared" si="10"/>
        <v>-</v>
      </c>
      <c r="M68" s="9"/>
    </row>
    <row r="69" spans="2:19" x14ac:dyDescent="0.25">
      <c r="B69" s="55"/>
      <c r="C69" s="56"/>
      <c r="D69" s="56"/>
      <c r="E69" s="28"/>
      <c r="F69" s="28"/>
      <c r="G69" s="28"/>
      <c r="H69" s="28"/>
      <c r="I69" s="28"/>
      <c r="J69" s="28"/>
      <c r="K69" s="28"/>
      <c r="L69" s="29"/>
      <c r="M69" s="9"/>
    </row>
    <row r="70" spans="2:19" x14ac:dyDescent="0.25">
      <c r="B70" s="401" t="str">
        <f>IF(Intro!$G$21="English",O70,P70)</f>
        <v>In the table below, “Error” means that the total sales to your firm’s top five accounts for that period exceed your firm’s total import sales for that period. Therefore, please modify the above data if necessary.</v>
      </c>
      <c r="C70" s="402"/>
      <c r="D70" s="402"/>
      <c r="E70" s="402"/>
      <c r="F70" s="402"/>
      <c r="G70" s="402"/>
      <c r="H70" s="402"/>
      <c r="I70" s="402"/>
      <c r="J70" s="402"/>
      <c r="K70" s="402"/>
      <c r="L70" s="403"/>
      <c r="M70" s="9"/>
      <c r="O70" s="9" t="s">
        <v>348</v>
      </c>
      <c r="P70" s="9" t="s">
        <v>349</v>
      </c>
      <c r="S70" s="34"/>
    </row>
    <row r="71" spans="2:19" x14ac:dyDescent="0.25">
      <c r="B71" s="401"/>
      <c r="C71" s="402"/>
      <c r="D71" s="402"/>
      <c r="E71" s="402"/>
      <c r="F71" s="402"/>
      <c r="G71" s="402"/>
      <c r="H71" s="402"/>
      <c r="I71" s="402"/>
      <c r="J71" s="402"/>
      <c r="K71" s="402"/>
      <c r="L71" s="403"/>
      <c r="M71" s="9"/>
      <c r="S71" s="34"/>
    </row>
    <row r="72" spans="2:19" x14ac:dyDescent="0.25">
      <c r="B72" s="55"/>
      <c r="C72" s="56"/>
      <c r="D72" s="56"/>
      <c r="E72" s="28"/>
      <c r="F72" s="28"/>
      <c r="G72" s="28"/>
      <c r="H72" s="28"/>
      <c r="I72" s="28"/>
      <c r="J72" s="28"/>
      <c r="K72" s="28"/>
      <c r="L72" s="29"/>
      <c r="M72" s="9"/>
      <c r="S72" s="34"/>
    </row>
    <row r="73" spans="2:19" ht="14.1" customHeight="1" x14ac:dyDescent="0.25">
      <c r="B73" s="681" t="str">
        <f>Variables!D64</f>
        <v>Verification - volume</v>
      </c>
      <c r="C73" s="529"/>
      <c r="D73" s="529"/>
      <c r="E73" s="529"/>
      <c r="F73" s="530"/>
      <c r="G73" s="101">
        <f>H73-1</f>
        <v>2024</v>
      </c>
      <c r="H73" s="101">
        <f>Variables!B8-1</f>
        <v>2025</v>
      </c>
      <c r="I73" s="101" t="str">
        <f>K25</f>
        <v>Jan-Mar 2026</v>
      </c>
      <c r="J73" s="34"/>
      <c r="K73" s="34"/>
      <c r="L73" s="64"/>
      <c r="M73" s="9"/>
      <c r="O73" s="9" t="s">
        <v>370</v>
      </c>
      <c r="P73" s="9" t="s">
        <v>371</v>
      </c>
    </row>
    <row r="74" spans="2:19" ht="14.1" customHeight="1" x14ac:dyDescent="0.25">
      <c r="B74" s="655" t="str">
        <f>D31</f>
        <v>tonnes</v>
      </c>
      <c r="C74" s="656"/>
      <c r="D74" s="656"/>
      <c r="E74" s="656"/>
      <c r="F74" s="657"/>
      <c r="G74" s="153" t="str">
        <f>IF(SUM(E50:G50,E54:G54,E58:G58,E62:G62,E66:G66)&gt;H37,Variables!$D$65,Variables!$D$66)</f>
        <v>Okay</v>
      </c>
      <c r="H74" s="153" t="str">
        <f>IF(SUM(H50:K50,H54:K54,H58:K58,H62:K62,H66:K66)&gt;I37,Variables!$D$65,Variables!$D$66)</f>
        <v>Okay</v>
      </c>
      <c r="I74" s="153" t="str">
        <f>IF(SUM(L50,L54,L58,L62,L66)&gt;K37,Variables!$D$65,Variables!$D$66)</f>
        <v>Okay</v>
      </c>
      <c r="J74" s="34"/>
      <c r="K74" s="34"/>
      <c r="L74" s="64"/>
      <c r="M74" s="9"/>
    </row>
    <row r="75" spans="2:19" ht="14.1" customHeight="1" x14ac:dyDescent="0.25">
      <c r="B75" s="658" t="str">
        <f>IF(Intro!$G$21="English",O75,P75)</f>
        <v>volume - total sales in Canada of imports to the top five accounts (Question 2)</v>
      </c>
      <c r="C75" s="659"/>
      <c r="D75" s="659"/>
      <c r="E75" s="659"/>
      <c r="F75" s="660"/>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58" t="str">
        <f>IF(Intro!$G$21="English",O76,P76)</f>
        <v>volume - total sales in Canada of imports (Question 1)</v>
      </c>
      <c r="C76" s="659"/>
      <c r="D76" s="659"/>
      <c r="E76" s="659"/>
      <c r="F76" s="660"/>
      <c r="G76" s="153">
        <f>H37</f>
        <v>0</v>
      </c>
      <c r="H76" s="153">
        <f>I37</f>
        <v>0</v>
      </c>
      <c r="I76" s="153">
        <f>K37</f>
        <v>0</v>
      </c>
      <c r="J76" s="34"/>
      <c r="K76" s="34"/>
      <c r="L76" s="64"/>
      <c r="M76" s="9"/>
      <c r="O76" s="9" t="s">
        <v>464</v>
      </c>
      <c r="P76" s="9" t="s">
        <v>466</v>
      </c>
    </row>
    <row r="77" spans="2:19" ht="14.1" customHeight="1" x14ac:dyDescent="0.25">
      <c r="B77" s="649" t="str">
        <f>Variables!D68</f>
        <v>Verification - value</v>
      </c>
      <c r="C77" s="650"/>
      <c r="D77" s="650"/>
      <c r="E77" s="650"/>
      <c r="F77" s="651"/>
      <c r="G77" s="101">
        <f>G73</f>
        <v>2024</v>
      </c>
      <c r="H77" s="101">
        <f>H73</f>
        <v>2025</v>
      </c>
      <c r="I77" s="101" t="str">
        <f>I73</f>
        <v>Jan-Mar 2026</v>
      </c>
      <c r="J77" s="34"/>
      <c r="K77" s="34"/>
      <c r="L77" s="64"/>
      <c r="M77" s="9"/>
    </row>
    <row r="78" spans="2:19" ht="14.1" customHeight="1" x14ac:dyDescent="0.25">
      <c r="B78" s="671" t="str">
        <f>D32</f>
        <v>net delivered selling value (CAD)</v>
      </c>
      <c r="C78" s="672"/>
      <c r="D78" s="672"/>
      <c r="E78" s="672"/>
      <c r="F78" s="673"/>
      <c r="G78" s="153" t="str">
        <f>IF(SUM(E51:G51,E55:G55,E59:G59,E63:G63,E67:G67)&gt;H38,Variables!$D$65,Variables!$D$66)</f>
        <v>Okay</v>
      </c>
      <c r="H78" s="153" t="str">
        <f>IF(SUM(H51:K51,H55:K55,H59:K59,H63:K63,H67:K67)&gt;I38,Variables!$D$65,Variables!$D$66)</f>
        <v>Okay</v>
      </c>
      <c r="I78" s="153" t="str">
        <f>IF(SUM(L51,L55,L59,L63,L67)&gt;K38,Variables!$D$65,Variables!$D$66)</f>
        <v>Okay</v>
      </c>
      <c r="J78" s="34"/>
      <c r="K78" s="34"/>
      <c r="L78" s="64"/>
      <c r="M78" s="9"/>
    </row>
    <row r="79" spans="2:19" ht="14.1" customHeight="1" x14ac:dyDescent="0.25">
      <c r="B79" s="674" t="str">
        <f>IF(Intro!$G$21="English",O79,P79)</f>
        <v>value - total sales in Canada of imports to the top five accounts (Question 2)</v>
      </c>
      <c r="C79" s="675"/>
      <c r="D79" s="675"/>
      <c r="E79" s="675"/>
      <c r="F79" s="676"/>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74" t="str">
        <f>IF(Intro!$G$21="English",O80,P80)</f>
        <v>value - total sales in Canada of imports (Question 1)</v>
      </c>
      <c r="C80" s="675"/>
      <c r="D80" s="675"/>
      <c r="E80" s="675"/>
      <c r="F80" s="676"/>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134"/>
      <c r="K81" s="134"/>
      <c r="L81" s="135"/>
      <c r="M81" s="9"/>
    </row>
    <row r="82" spans="1:16" s="10" customFormat="1" x14ac:dyDescent="0.25">
      <c r="A82" s="7"/>
      <c r="B82" s="30"/>
      <c r="C82" s="30"/>
      <c r="D82" s="75"/>
      <c r="E82" s="76"/>
      <c r="F82" s="76"/>
      <c r="G82" s="76"/>
      <c r="H82" s="76"/>
      <c r="I82" s="76"/>
      <c r="J82" s="76"/>
      <c r="K82" s="76"/>
      <c r="L82" s="76"/>
      <c r="M82" s="66"/>
    </row>
    <row r="83" spans="1:16" x14ac:dyDescent="0.25">
      <c r="B83" s="404" t="str">
        <f>IF(Intro!$G$21="English",O83,P83)</f>
        <v>IMPORTS OF BENCHMARK PRODUCTS</v>
      </c>
      <c r="C83" s="405"/>
      <c r="D83" s="405"/>
      <c r="E83" s="405"/>
      <c r="F83" s="405"/>
      <c r="G83" s="405"/>
      <c r="H83" s="405"/>
      <c r="I83" s="405"/>
      <c r="J83" s="405"/>
      <c r="K83" s="405"/>
      <c r="L83" s="406"/>
      <c r="M83" s="9"/>
      <c r="O83" s="87" t="s">
        <v>322</v>
      </c>
      <c r="P83" s="87" t="s">
        <v>417</v>
      </c>
    </row>
    <row r="84" spans="1:16" x14ac:dyDescent="0.25">
      <c r="B84" s="571" t="s">
        <v>16</v>
      </c>
      <c r="C84" s="572"/>
      <c r="D84" s="572"/>
      <c r="E84" s="572"/>
      <c r="F84" s="572"/>
      <c r="G84" s="572"/>
      <c r="H84" s="572"/>
      <c r="I84" s="572"/>
      <c r="J84" s="572"/>
      <c r="K84" s="572"/>
      <c r="L84" s="573"/>
      <c r="M84" s="9"/>
    </row>
    <row r="85" spans="1:16" x14ac:dyDescent="0.25">
      <c r="B85" s="15"/>
      <c r="C85" s="32"/>
      <c r="D85" s="32"/>
      <c r="E85" s="33"/>
      <c r="F85" s="33"/>
      <c r="G85" s="33"/>
      <c r="H85" s="33"/>
      <c r="I85" s="33"/>
      <c r="J85" s="33"/>
      <c r="K85" s="33"/>
      <c r="L85" s="16"/>
      <c r="M85" s="9"/>
    </row>
    <row r="86" spans="1:16" x14ac:dyDescent="0.25">
      <c r="B86" s="401" t="str">
        <f>IF(Intro!$G$21="English",O86,P86)</f>
        <v xml:space="preserve">Report the volume and value of imports for each benchmark product listed below : </v>
      </c>
      <c r="C86" s="402"/>
      <c r="D86" s="402"/>
      <c r="E86" s="402"/>
      <c r="F86" s="402"/>
      <c r="G86" s="402"/>
      <c r="H86" s="402"/>
      <c r="I86" s="402"/>
      <c r="J86" s="402"/>
      <c r="K86" s="402"/>
      <c r="L86" s="403"/>
      <c r="M86" s="9"/>
      <c r="O86" s="17" t="s">
        <v>189</v>
      </c>
      <c r="P86" s="9" t="s">
        <v>190</v>
      </c>
    </row>
    <row r="87" spans="1:16" x14ac:dyDescent="0.25">
      <c r="B87" s="55"/>
      <c r="C87" s="56"/>
      <c r="D87" s="32"/>
      <c r="E87" s="33"/>
      <c r="F87" s="33"/>
      <c r="G87" s="33"/>
      <c r="H87" s="33"/>
      <c r="I87" s="33"/>
      <c r="J87" s="33"/>
      <c r="K87" s="33"/>
      <c r="L87" s="16"/>
      <c r="M87" s="9"/>
      <c r="O87" s="17"/>
    </row>
    <row r="88" spans="1:16" x14ac:dyDescent="0.25">
      <c r="B88" s="639"/>
      <c r="C88" s="640"/>
      <c r="D88" s="641"/>
      <c r="E88" s="101" t="str">
        <f t="shared" ref="E88:L88" si="11">E48</f>
        <v>Q2 - 2024</v>
      </c>
      <c r="F88" s="101" t="str">
        <f t="shared" si="11"/>
        <v>Q3 - 2024</v>
      </c>
      <c r="G88" s="101" t="str">
        <f t="shared" si="11"/>
        <v>Q4 - 2024</v>
      </c>
      <c r="H88" s="101" t="str">
        <f t="shared" si="11"/>
        <v>Q1 - 2025</v>
      </c>
      <c r="I88" s="101" t="str">
        <f t="shared" si="11"/>
        <v>Q2 - 2025</v>
      </c>
      <c r="J88" s="101" t="str">
        <f t="shared" si="11"/>
        <v>Q3 - 2025</v>
      </c>
      <c r="K88" s="101" t="str">
        <f t="shared" si="11"/>
        <v>Q4 - 2025</v>
      </c>
      <c r="L88" s="112" t="str">
        <f t="shared" si="11"/>
        <v>Q1 - 2026</v>
      </c>
      <c r="M88" s="9"/>
      <c r="O88" s="17"/>
    </row>
    <row r="89" spans="1:16" x14ac:dyDescent="0.25">
      <c r="B89" s="663" t="str">
        <f>IF(Intro!$G$21="English",Variables!B30,Variables!C30)</f>
        <v>Roll formed step beam of 12–16 gauge steel, of any length, including beam connector/bracket, regardless of profile or connection type.</v>
      </c>
      <c r="C89" s="526"/>
      <c r="D89" s="526"/>
      <c r="E89" s="526"/>
      <c r="F89" s="526"/>
      <c r="G89" s="526"/>
      <c r="H89" s="526"/>
      <c r="I89" s="526"/>
      <c r="J89" s="526"/>
      <c r="K89" s="526"/>
      <c r="L89" s="664"/>
      <c r="M89" s="9"/>
    </row>
    <row r="90" spans="1:16" x14ac:dyDescent="0.25">
      <c r="B90" s="665"/>
      <c r="C90" s="532"/>
      <c r="D90" s="532"/>
      <c r="E90" s="532"/>
      <c r="F90" s="532"/>
      <c r="G90" s="532"/>
      <c r="H90" s="532"/>
      <c r="I90" s="532"/>
      <c r="J90" s="532"/>
      <c r="K90" s="532"/>
      <c r="L90" s="666"/>
      <c r="M90" s="9"/>
    </row>
    <row r="91" spans="1:16" x14ac:dyDescent="0.25">
      <c r="B91" s="647" t="str">
        <f>D$27</f>
        <v>tonnes</v>
      </c>
      <c r="C91" s="648"/>
      <c r="D91" s="648"/>
      <c r="E91" s="113"/>
      <c r="F91" s="113"/>
      <c r="G91" s="113"/>
      <c r="H91" s="113"/>
      <c r="I91" s="113"/>
      <c r="J91" s="113"/>
      <c r="K91" s="113"/>
      <c r="L91" s="114"/>
      <c r="M91" s="9"/>
    </row>
    <row r="92" spans="1:16" x14ac:dyDescent="0.25">
      <c r="B92" s="647" t="str">
        <f>D$28</f>
        <v>net delivered purchase value (CAD)</v>
      </c>
      <c r="C92" s="648"/>
      <c r="D92" s="648"/>
      <c r="E92" s="113"/>
      <c r="F92" s="113"/>
      <c r="G92" s="113"/>
      <c r="H92" s="113"/>
      <c r="I92" s="113"/>
      <c r="J92" s="113"/>
      <c r="K92" s="113"/>
      <c r="L92" s="114"/>
      <c r="M92" s="9"/>
    </row>
    <row r="93" spans="1:16" x14ac:dyDescent="0.25">
      <c r="B93" s="647" t="str">
        <f>D$29</f>
        <v>$ / tonne</v>
      </c>
      <c r="C93" s="648"/>
      <c r="D93" s="648"/>
      <c r="E93" s="123" t="str">
        <f t="shared" ref="E93:L93" si="12">IF(E91=0,"-",E92/E91)</f>
        <v>-</v>
      </c>
      <c r="F93" s="123" t="str">
        <f t="shared" si="12"/>
        <v>-</v>
      </c>
      <c r="G93" s="123" t="str">
        <f t="shared" si="12"/>
        <v>-</v>
      </c>
      <c r="H93" s="123" t="str">
        <f t="shared" si="12"/>
        <v>-</v>
      </c>
      <c r="I93" s="123" t="str">
        <f t="shared" si="12"/>
        <v>-</v>
      </c>
      <c r="J93" s="123" t="str">
        <f t="shared" si="12"/>
        <v>-</v>
      </c>
      <c r="K93" s="123" t="str">
        <f t="shared" si="12"/>
        <v>-</v>
      </c>
      <c r="L93" s="124" t="str">
        <f t="shared" si="12"/>
        <v>-</v>
      </c>
      <c r="M93" s="9"/>
    </row>
    <row r="94" spans="1:16" x14ac:dyDescent="0.25">
      <c r="B94" s="663" t="str">
        <f>IF(Intro!$G$21="English",Variables!B31,Variables!C31)</f>
        <v>Roll formed box beam of 12–16 gauge steel, of any length, including beam connector/bracket, regardless of profile or connection type.</v>
      </c>
      <c r="C94" s="526"/>
      <c r="D94" s="526"/>
      <c r="E94" s="526"/>
      <c r="F94" s="526"/>
      <c r="G94" s="526"/>
      <c r="H94" s="526"/>
      <c r="I94" s="526"/>
      <c r="J94" s="526"/>
      <c r="K94" s="526"/>
      <c r="L94" s="664"/>
      <c r="M94" s="9"/>
    </row>
    <row r="95" spans="1:16" x14ac:dyDescent="0.25">
      <c r="B95" s="665"/>
      <c r="C95" s="532"/>
      <c r="D95" s="532"/>
      <c r="E95" s="532"/>
      <c r="F95" s="532"/>
      <c r="G95" s="532"/>
      <c r="H95" s="532"/>
      <c r="I95" s="532"/>
      <c r="J95" s="532"/>
      <c r="K95" s="532"/>
      <c r="L95" s="666"/>
      <c r="M95" s="9"/>
    </row>
    <row r="96" spans="1:16" x14ac:dyDescent="0.25">
      <c r="B96" s="647" t="str">
        <f>D$27</f>
        <v>tonnes</v>
      </c>
      <c r="C96" s="648"/>
      <c r="D96" s="648"/>
      <c r="E96" s="113"/>
      <c r="F96" s="113"/>
      <c r="G96" s="113"/>
      <c r="H96" s="113"/>
      <c r="I96" s="113"/>
      <c r="J96" s="113"/>
      <c r="K96" s="113"/>
      <c r="L96" s="114"/>
      <c r="M96" s="9"/>
    </row>
    <row r="97" spans="2:19" x14ac:dyDescent="0.25">
      <c r="B97" s="647" t="str">
        <f>D$28</f>
        <v>net delivered purchase value (CAD)</v>
      </c>
      <c r="C97" s="648"/>
      <c r="D97" s="648"/>
      <c r="E97" s="113"/>
      <c r="F97" s="113"/>
      <c r="G97" s="113"/>
      <c r="H97" s="113"/>
      <c r="I97" s="113"/>
      <c r="J97" s="113"/>
      <c r="K97" s="113"/>
      <c r="L97" s="114"/>
      <c r="M97" s="9"/>
    </row>
    <row r="98" spans="2:19" x14ac:dyDescent="0.25">
      <c r="B98" s="647" t="str">
        <f>D$29</f>
        <v>$ / tonne</v>
      </c>
      <c r="C98" s="648"/>
      <c r="D98" s="648"/>
      <c r="E98" s="123" t="str">
        <f t="shared" ref="E98:L98" si="13">IF(E96=0,"-",E97/E96)</f>
        <v>-</v>
      </c>
      <c r="F98" s="123" t="str">
        <f t="shared" si="13"/>
        <v>-</v>
      </c>
      <c r="G98" s="123" t="str">
        <f t="shared" si="13"/>
        <v>-</v>
      </c>
      <c r="H98" s="123" t="str">
        <f t="shared" si="13"/>
        <v>-</v>
      </c>
      <c r="I98" s="123" t="str">
        <f t="shared" si="13"/>
        <v>-</v>
      </c>
      <c r="J98" s="123" t="str">
        <f t="shared" si="13"/>
        <v>-</v>
      </c>
      <c r="K98" s="123" t="str">
        <f t="shared" si="13"/>
        <v>-</v>
      </c>
      <c r="L98" s="124" t="str">
        <f t="shared" si="13"/>
        <v>-</v>
      </c>
      <c r="M98" s="9"/>
    </row>
    <row r="99" spans="2:19" x14ac:dyDescent="0.25">
      <c r="B99" s="663" t="str">
        <f>IF(Intro!$G$21="English",Variables!B32,Variables!C32)</f>
        <v>Roll formed safety bar, regardless of type/style (universal, clip-in, snap-in, hook-over, welded or other), dimensions or configuration.</v>
      </c>
      <c r="C99" s="526"/>
      <c r="D99" s="526"/>
      <c r="E99" s="526"/>
      <c r="F99" s="526"/>
      <c r="G99" s="526"/>
      <c r="H99" s="526"/>
      <c r="I99" s="526"/>
      <c r="J99" s="526"/>
      <c r="K99" s="526"/>
      <c r="L99" s="664"/>
      <c r="M99" s="9"/>
    </row>
    <row r="100" spans="2:19" x14ac:dyDescent="0.25">
      <c r="B100" s="665"/>
      <c r="C100" s="532"/>
      <c r="D100" s="532"/>
      <c r="E100" s="532"/>
      <c r="F100" s="532"/>
      <c r="G100" s="532"/>
      <c r="H100" s="532"/>
      <c r="I100" s="532"/>
      <c r="J100" s="532"/>
      <c r="K100" s="532"/>
      <c r="L100" s="666"/>
      <c r="M100" s="9"/>
    </row>
    <row r="101" spans="2:19" x14ac:dyDescent="0.25">
      <c r="B101" s="647" t="str">
        <f>D$27</f>
        <v>tonnes</v>
      </c>
      <c r="C101" s="648"/>
      <c r="D101" s="648"/>
      <c r="E101" s="113"/>
      <c r="F101" s="113"/>
      <c r="G101" s="113"/>
      <c r="H101" s="113"/>
      <c r="I101" s="113"/>
      <c r="J101" s="113"/>
      <c r="K101" s="113"/>
      <c r="L101" s="114"/>
      <c r="M101" s="9"/>
    </row>
    <row r="102" spans="2:19" x14ac:dyDescent="0.25">
      <c r="B102" s="647" t="str">
        <f>D$28</f>
        <v>net delivered purchase value (CAD)</v>
      </c>
      <c r="C102" s="648"/>
      <c r="D102" s="648"/>
      <c r="E102" s="113"/>
      <c r="F102" s="113"/>
      <c r="G102" s="113"/>
      <c r="H102" s="113"/>
      <c r="I102" s="113"/>
      <c r="J102" s="113"/>
      <c r="K102" s="113"/>
      <c r="L102" s="114"/>
      <c r="M102" s="9"/>
    </row>
    <row r="103" spans="2:19" x14ac:dyDescent="0.25">
      <c r="B103" s="647" t="str">
        <f>D$29</f>
        <v>$ / tonne</v>
      </c>
      <c r="C103" s="648"/>
      <c r="D103" s="648"/>
      <c r="E103" s="123" t="str">
        <f t="shared" ref="E103:L103" si="14">IF(E101=0,"-",E102/E101)</f>
        <v>-</v>
      </c>
      <c r="F103" s="123" t="str">
        <f t="shared" si="14"/>
        <v>-</v>
      </c>
      <c r="G103" s="123" t="str">
        <f t="shared" si="14"/>
        <v>-</v>
      </c>
      <c r="H103" s="123" t="str">
        <f t="shared" si="14"/>
        <v>-</v>
      </c>
      <c r="I103" s="123" t="str">
        <f t="shared" si="14"/>
        <v>-</v>
      </c>
      <c r="J103" s="123" t="str">
        <f t="shared" si="14"/>
        <v>-</v>
      </c>
      <c r="K103" s="123" t="str">
        <f t="shared" si="14"/>
        <v>-</v>
      </c>
      <c r="L103" s="124" t="str">
        <f t="shared" si="14"/>
        <v>-</v>
      </c>
      <c r="M103" s="9"/>
    </row>
    <row r="104" spans="2:19" x14ac:dyDescent="0.25">
      <c r="B104" s="55"/>
      <c r="C104" s="56"/>
      <c r="D104" s="56"/>
      <c r="E104" s="28"/>
      <c r="F104" s="28"/>
      <c r="G104" s="28"/>
      <c r="H104" s="28"/>
      <c r="I104" s="28"/>
      <c r="J104" s="28"/>
      <c r="K104" s="28"/>
      <c r="L104" s="29"/>
      <c r="M104" s="9"/>
    </row>
    <row r="105" spans="2:19" x14ac:dyDescent="0.25">
      <c r="B105" s="401" t="str">
        <f>IF(Intro!$G$21="English",O105,P105)</f>
        <v>In the table below, “Error” means that the total imports of your firm's benchmark products exceed your firm's total imports for that period. Therefore, please modify the above data if necessary.</v>
      </c>
      <c r="C105" s="402"/>
      <c r="D105" s="402"/>
      <c r="E105" s="402"/>
      <c r="F105" s="402"/>
      <c r="G105" s="402"/>
      <c r="H105" s="402"/>
      <c r="I105" s="402"/>
      <c r="J105" s="402"/>
      <c r="K105" s="402"/>
      <c r="L105" s="403"/>
      <c r="M105" s="9"/>
      <c r="O105" s="9" t="s">
        <v>350</v>
      </c>
      <c r="P105" s="9" t="s">
        <v>351</v>
      </c>
      <c r="S105" s="34"/>
    </row>
    <row r="106" spans="2:19" x14ac:dyDescent="0.25">
      <c r="B106" s="401"/>
      <c r="C106" s="402"/>
      <c r="D106" s="402"/>
      <c r="E106" s="402"/>
      <c r="F106" s="402"/>
      <c r="G106" s="402"/>
      <c r="H106" s="402"/>
      <c r="I106" s="402"/>
      <c r="J106" s="402"/>
      <c r="K106" s="402"/>
      <c r="L106" s="403"/>
      <c r="M106" s="9"/>
      <c r="S106" s="34"/>
    </row>
    <row r="107" spans="2:19" x14ac:dyDescent="0.25">
      <c r="B107" s="55"/>
      <c r="C107" s="56"/>
      <c r="D107" s="56"/>
      <c r="E107" s="28"/>
      <c r="F107" s="28"/>
      <c r="G107" s="28"/>
      <c r="H107" s="28"/>
      <c r="I107" s="28"/>
      <c r="J107" s="28"/>
      <c r="K107" s="28"/>
      <c r="L107" s="29"/>
      <c r="M107" s="9"/>
      <c r="S107" s="34"/>
    </row>
    <row r="108" spans="2:19" ht="39" customHeight="1" x14ac:dyDescent="0.25">
      <c r="B108" s="649" t="str">
        <f>Variables!D64</f>
        <v>Verification - volume</v>
      </c>
      <c r="C108" s="650"/>
      <c r="D108" s="650"/>
      <c r="E108" s="650"/>
      <c r="F108" s="651"/>
      <c r="G108" s="101">
        <f>G73</f>
        <v>2024</v>
      </c>
      <c r="H108" s="101">
        <f>H73</f>
        <v>2025</v>
      </c>
      <c r="I108" s="101" t="str">
        <f>I73</f>
        <v>Jan-Mar 2026</v>
      </c>
      <c r="J108" s="34"/>
      <c r="K108" s="34"/>
      <c r="L108" s="64"/>
      <c r="M108" s="9"/>
    </row>
    <row r="109" spans="2:19" ht="14.1" customHeight="1" x14ac:dyDescent="0.25">
      <c r="B109" s="652" t="str">
        <f>B91</f>
        <v>tonnes</v>
      </c>
      <c r="C109" s="653"/>
      <c r="D109" s="653"/>
      <c r="E109" s="653"/>
      <c r="F109" s="654"/>
      <c r="G109" s="153" t="str">
        <f>IF(SUM(E91:G91,E96:G96,E101:G101)&gt;H27,Variables!$D$65,Variables!$D$66)</f>
        <v>Okay</v>
      </c>
      <c r="H109" s="153" t="str">
        <f>IF(SUM(H91:K91,H96:K96,H101:K101)&gt;I27,Variables!$D$65,Variables!$D$66)</f>
        <v>Okay</v>
      </c>
      <c r="I109" s="153" t="str">
        <f>IF(SUM(L91,L96,L101)&gt;K27,Variables!$D$65,Variables!$D$66)</f>
        <v>Okay</v>
      </c>
      <c r="J109" s="34"/>
      <c r="K109" s="34"/>
      <c r="L109" s="64"/>
      <c r="M109" s="9"/>
    </row>
    <row r="110" spans="2:19" ht="14.1" customHeight="1" x14ac:dyDescent="0.25">
      <c r="B110" s="644" t="str">
        <f>IF(Intro!$G$21="English",O110,P110)</f>
        <v>volume - total imports of benchmark products (Question 3)</v>
      </c>
      <c r="C110" s="645"/>
      <c r="D110" s="645"/>
      <c r="E110" s="645"/>
      <c r="F110" s="646"/>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44" t="str">
        <f>IF(Intro!$G$21="English",O111,P111)</f>
        <v>volume - total imports (Question 1)</v>
      </c>
      <c r="C111" s="645"/>
      <c r="D111" s="645"/>
      <c r="E111" s="645"/>
      <c r="F111" s="646"/>
      <c r="G111" s="153">
        <f>H27</f>
        <v>0</v>
      </c>
      <c r="H111" s="153">
        <f>I27</f>
        <v>0</v>
      </c>
      <c r="I111" s="153">
        <f>K27</f>
        <v>0</v>
      </c>
      <c r="J111" s="34"/>
      <c r="K111" s="34"/>
      <c r="L111" s="64"/>
      <c r="M111" s="9"/>
      <c r="O111" s="9" t="s">
        <v>457</v>
      </c>
      <c r="P111" s="9" t="s">
        <v>458</v>
      </c>
    </row>
    <row r="112" spans="2:19" x14ac:dyDescent="0.25">
      <c r="B112" s="649" t="str">
        <f>Variables!D68</f>
        <v>Verification - value</v>
      </c>
      <c r="C112" s="650"/>
      <c r="D112" s="650"/>
      <c r="E112" s="650"/>
      <c r="F112" s="651"/>
      <c r="G112" s="101">
        <f>G108</f>
        <v>2024</v>
      </c>
      <c r="H112" s="101">
        <f>H108</f>
        <v>2025</v>
      </c>
      <c r="I112" s="101" t="str">
        <f>I108</f>
        <v>Jan-Mar 2026</v>
      </c>
      <c r="J112" s="34"/>
      <c r="K112" s="34"/>
      <c r="L112" s="64"/>
      <c r="M112" s="9"/>
    </row>
    <row r="113" spans="1:16" ht="14.1" customHeight="1" x14ac:dyDescent="0.25">
      <c r="B113" s="652"/>
      <c r="C113" s="653"/>
      <c r="D113" s="653"/>
      <c r="E113" s="653"/>
      <c r="F113" s="654"/>
      <c r="G113" s="153" t="str">
        <f>IF(SUM(E92:G92,E97:G97,E102:G102)&gt;H28,Variables!$D$65,Variables!$D$66)</f>
        <v>Okay</v>
      </c>
      <c r="H113" s="153" t="str">
        <f>IF(SUM(H92:K92,H97:K97,H102:K102)&gt;I28,Variables!$D$65,Variables!$D$66)</f>
        <v>Okay</v>
      </c>
      <c r="I113" s="153" t="str">
        <f>IF(SUM(L92,L97,L102)&gt;K28,Variables!$D$65,Variables!$D$66)</f>
        <v>Okay</v>
      </c>
      <c r="J113" s="34"/>
      <c r="K113" s="34"/>
      <c r="L113" s="64"/>
      <c r="M113" s="9"/>
    </row>
    <row r="114" spans="1:16" ht="14.1" customHeight="1" x14ac:dyDescent="0.25">
      <c r="B114" s="644" t="str">
        <f>IF(Intro!$G$21="English",O114,P114)</f>
        <v>value - total imports of benchmark products (Question 3)</v>
      </c>
      <c r="C114" s="645"/>
      <c r="D114" s="645"/>
      <c r="E114" s="645"/>
      <c r="F114" s="646"/>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44" t="str">
        <f>IF(Intro!$G$21="English",O115,P115)</f>
        <v>valeur - total imports (Question 1)</v>
      </c>
      <c r="C115" s="645"/>
      <c r="D115" s="645"/>
      <c r="E115" s="645"/>
      <c r="F115" s="646"/>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7"/>
      <c r="D117" s="75"/>
      <c r="E117" s="76"/>
      <c r="F117" s="76"/>
      <c r="G117" s="76"/>
      <c r="H117" s="76"/>
      <c r="I117" s="76"/>
      <c r="J117" s="76"/>
      <c r="K117" s="76"/>
      <c r="L117" s="76"/>
      <c r="M117" s="66"/>
    </row>
    <row r="118" spans="1:16" x14ac:dyDescent="0.25">
      <c r="B118" s="404" t="str">
        <f>IF(Intro!$G$21="English",O118,P118)</f>
        <v>SALES OF IMPORTS  IN CANADA OF BENCHMARK PRODUCTS</v>
      </c>
      <c r="C118" s="405"/>
      <c r="D118" s="405"/>
      <c r="E118" s="405"/>
      <c r="F118" s="405"/>
      <c r="G118" s="405"/>
      <c r="H118" s="405"/>
      <c r="I118" s="405"/>
      <c r="J118" s="405"/>
      <c r="K118" s="405"/>
      <c r="L118" s="406"/>
      <c r="M118" s="9"/>
      <c r="O118" s="87" t="s">
        <v>520</v>
      </c>
      <c r="P118" s="87" t="s">
        <v>521</v>
      </c>
    </row>
    <row r="119" spans="1:16" x14ac:dyDescent="0.25">
      <c r="B119" s="571" t="s">
        <v>17</v>
      </c>
      <c r="C119" s="572"/>
      <c r="D119" s="572"/>
      <c r="E119" s="572"/>
      <c r="F119" s="572"/>
      <c r="G119" s="572"/>
      <c r="H119" s="572"/>
      <c r="I119" s="572"/>
      <c r="J119" s="572"/>
      <c r="K119" s="572"/>
      <c r="L119" s="573"/>
      <c r="M119" s="9"/>
    </row>
    <row r="120" spans="1:16" x14ac:dyDescent="0.25">
      <c r="B120" s="15"/>
      <c r="C120" s="32"/>
      <c r="D120" s="32"/>
      <c r="E120" s="33"/>
      <c r="F120" s="33"/>
      <c r="G120" s="33"/>
      <c r="H120" s="33"/>
      <c r="I120" s="33"/>
      <c r="J120" s="33"/>
      <c r="K120" s="33"/>
      <c r="L120" s="16"/>
      <c r="M120" s="9"/>
    </row>
    <row r="121" spans="1:16" x14ac:dyDescent="0.25">
      <c r="B121" s="401" t="str">
        <f>IF(Intro!$G$21="English",O121,P121)</f>
        <v xml:space="preserve">Report the volume and value of sales of imports in Canada for each benchmark product listed below : </v>
      </c>
      <c r="C121" s="402"/>
      <c r="D121" s="402"/>
      <c r="E121" s="402"/>
      <c r="F121" s="402"/>
      <c r="G121" s="402"/>
      <c r="H121" s="402"/>
      <c r="I121" s="402"/>
      <c r="J121" s="402"/>
      <c r="K121" s="402"/>
      <c r="L121" s="403"/>
      <c r="M121" s="9"/>
      <c r="O121" s="17" t="s">
        <v>168</v>
      </c>
      <c r="P121" s="9" t="s">
        <v>418</v>
      </c>
    </row>
    <row r="122" spans="1:16" x14ac:dyDescent="0.25">
      <c r="B122" s="401" t="str">
        <f>Pro!B35</f>
        <v>Note - Only complete this question if your firm sold the goods between January 1, 2023, and March 31, 2026.</v>
      </c>
      <c r="C122" s="402"/>
      <c r="D122" s="402"/>
      <c r="E122" s="402"/>
      <c r="F122" s="402"/>
      <c r="G122" s="402"/>
      <c r="H122" s="402"/>
      <c r="I122" s="402"/>
      <c r="J122" s="402"/>
      <c r="K122" s="402"/>
      <c r="L122" s="403"/>
      <c r="M122" s="9"/>
      <c r="O122" s="17"/>
    </row>
    <row r="123" spans="1:16" x14ac:dyDescent="0.25">
      <c r="B123" s="55"/>
      <c r="C123" s="56"/>
      <c r="D123" s="32"/>
      <c r="E123" s="33"/>
      <c r="F123" s="33"/>
      <c r="G123" s="33"/>
      <c r="H123" s="33"/>
      <c r="I123" s="33"/>
      <c r="J123" s="33"/>
      <c r="K123" s="33"/>
      <c r="L123" s="16"/>
      <c r="M123" s="9"/>
      <c r="O123" s="17"/>
    </row>
    <row r="124" spans="1:16" x14ac:dyDescent="0.25">
      <c r="B124" s="639"/>
      <c r="C124" s="640"/>
      <c r="D124" s="641"/>
      <c r="E124" s="101" t="str">
        <f t="shared" ref="E124:L124" si="15">E88</f>
        <v>Q2 - 2024</v>
      </c>
      <c r="F124" s="101" t="str">
        <f t="shared" si="15"/>
        <v>Q3 - 2024</v>
      </c>
      <c r="G124" s="101" t="str">
        <f t="shared" si="15"/>
        <v>Q4 - 2024</v>
      </c>
      <c r="H124" s="101" t="str">
        <f t="shared" si="15"/>
        <v>Q1 - 2025</v>
      </c>
      <c r="I124" s="101" t="str">
        <f t="shared" si="15"/>
        <v>Q2 - 2025</v>
      </c>
      <c r="J124" s="101" t="str">
        <f t="shared" si="15"/>
        <v>Q3 - 2025</v>
      </c>
      <c r="K124" s="101" t="str">
        <f t="shared" si="15"/>
        <v>Q4 - 2025</v>
      </c>
      <c r="L124" s="112" t="str">
        <f t="shared" si="15"/>
        <v>Q1 - 2026</v>
      </c>
      <c r="M124" s="9"/>
      <c r="O124" s="17"/>
    </row>
    <row r="125" spans="1:16" x14ac:dyDescent="0.25">
      <c r="B125" s="663" t="str">
        <f>B89</f>
        <v>Roll formed step beam of 12–16 gauge steel, of any length, including beam connector/bracket, regardless of profile or connection type.</v>
      </c>
      <c r="C125" s="526"/>
      <c r="D125" s="526"/>
      <c r="E125" s="526"/>
      <c r="F125" s="526"/>
      <c r="G125" s="526"/>
      <c r="H125" s="526"/>
      <c r="I125" s="526"/>
      <c r="J125" s="526"/>
      <c r="K125" s="526"/>
      <c r="L125" s="664"/>
      <c r="M125" s="9"/>
    </row>
    <row r="126" spans="1:16" x14ac:dyDescent="0.25">
      <c r="B126" s="665"/>
      <c r="C126" s="532"/>
      <c r="D126" s="532"/>
      <c r="E126" s="532"/>
      <c r="F126" s="532"/>
      <c r="G126" s="532"/>
      <c r="H126" s="532"/>
      <c r="I126" s="532"/>
      <c r="J126" s="532"/>
      <c r="K126" s="532"/>
      <c r="L126" s="666"/>
      <c r="M126" s="9"/>
    </row>
    <row r="127" spans="1:16" x14ac:dyDescent="0.25">
      <c r="B127" s="647" t="str">
        <f>D$31</f>
        <v>tonnes</v>
      </c>
      <c r="C127" s="648"/>
      <c r="D127" s="648"/>
      <c r="E127" s="113"/>
      <c r="F127" s="113"/>
      <c r="G127" s="113"/>
      <c r="H127" s="113"/>
      <c r="I127" s="113"/>
      <c r="J127" s="113"/>
      <c r="K127" s="113"/>
      <c r="L127" s="114"/>
      <c r="M127" s="9"/>
    </row>
    <row r="128" spans="1:16" x14ac:dyDescent="0.25">
      <c r="B128" s="647" t="str">
        <f>D$32</f>
        <v>net delivered selling value (CAD)</v>
      </c>
      <c r="C128" s="648"/>
      <c r="D128" s="648"/>
      <c r="E128" s="113"/>
      <c r="F128" s="113"/>
      <c r="G128" s="113"/>
      <c r="H128" s="113"/>
      <c r="I128" s="113"/>
      <c r="J128" s="113"/>
      <c r="K128" s="113"/>
      <c r="L128" s="114"/>
      <c r="M128" s="9"/>
    </row>
    <row r="129" spans="2:19" x14ac:dyDescent="0.25">
      <c r="B129" s="647" t="str">
        <f>D$33</f>
        <v>$ / tonne</v>
      </c>
      <c r="C129" s="648"/>
      <c r="D129" s="648"/>
      <c r="E129" s="123" t="str">
        <f t="shared" ref="E129:L129" si="16">IF(E127=0,"-",E128/E127)</f>
        <v>-</v>
      </c>
      <c r="F129" s="123" t="str">
        <f t="shared" si="16"/>
        <v>-</v>
      </c>
      <c r="G129" s="123" t="str">
        <f t="shared" si="16"/>
        <v>-</v>
      </c>
      <c r="H129" s="123" t="str">
        <f t="shared" si="16"/>
        <v>-</v>
      </c>
      <c r="I129" s="123" t="str">
        <f t="shared" si="16"/>
        <v>-</v>
      </c>
      <c r="J129" s="123" t="str">
        <f t="shared" si="16"/>
        <v>-</v>
      </c>
      <c r="K129" s="123" t="str">
        <f t="shared" si="16"/>
        <v>-</v>
      </c>
      <c r="L129" s="124" t="str">
        <f t="shared" si="16"/>
        <v>-</v>
      </c>
      <c r="M129" s="9"/>
    </row>
    <row r="130" spans="2:19" x14ac:dyDescent="0.25">
      <c r="B130" s="663" t="str">
        <f>B94</f>
        <v>Roll formed box beam of 12–16 gauge steel, of any length, including beam connector/bracket, regardless of profile or connection type.</v>
      </c>
      <c r="C130" s="526"/>
      <c r="D130" s="526"/>
      <c r="E130" s="526"/>
      <c r="F130" s="526"/>
      <c r="G130" s="526"/>
      <c r="H130" s="526"/>
      <c r="I130" s="526"/>
      <c r="J130" s="526"/>
      <c r="K130" s="526"/>
      <c r="L130" s="664"/>
      <c r="M130" s="9"/>
    </row>
    <row r="131" spans="2:19" x14ac:dyDescent="0.25">
      <c r="B131" s="665"/>
      <c r="C131" s="532"/>
      <c r="D131" s="532"/>
      <c r="E131" s="532"/>
      <c r="F131" s="532"/>
      <c r="G131" s="532"/>
      <c r="H131" s="532"/>
      <c r="I131" s="532"/>
      <c r="J131" s="532"/>
      <c r="K131" s="532"/>
      <c r="L131" s="666"/>
      <c r="M131" s="9"/>
    </row>
    <row r="132" spans="2:19" x14ac:dyDescent="0.25">
      <c r="B132" s="647" t="str">
        <f>D$31</f>
        <v>tonnes</v>
      </c>
      <c r="C132" s="648"/>
      <c r="D132" s="648"/>
      <c r="E132" s="113"/>
      <c r="F132" s="113"/>
      <c r="G132" s="113"/>
      <c r="H132" s="113"/>
      <c r="I132" s="113"/>
      <c r="J132" s="113"/>
      <c r="K132" s="113"/>
      <c r="L132" s="114"/>
      <c r="M132" s="9"/>
    </row>
    <row r="133" spans="2:19" x14ac:dyDescent="0.25">
      <c r="B133" s="647" t="str">
        <f>D$32</f>
        <v>net delivered selling value (CAD)</v>
      </c>
      <c r="C133" s="648"/>
      <c r="D133" s="648"/>
      <c r="E133" s="113"/>
      <c r="F133" s="113"/>
      <c r="G133" s="113"/>
      <c r="H133" s="113"/>
      <c r="I133" s="113"/>
      <c r="J133" s="113"/>
      <c r="K133" s="113"/>
      <c r="L133" s="114"/>
      <c r="M133" s="9"/>
    </row>
    <row r="134" spans="2:19" x14ac:dyDescent="0.25">
      <c r="B134" s="647" t="str">
        <f>D$33</f>
        <v>$ / tonne</v>
      </c>
      <c r="C134" s="648"/>
      <c r="D134" s="648"/>
      <c r="E134" s="123" t="str">
        <f>IF(E132=0,"-",E133/E132)</f>
        <v>-</v>
      </c>
      <c r="F134" s="123" t="str">
        <f t="shared" ref="F134:L134" si="17">IF(F132=0,"-",F133/F132)</f>
        <v>-</v>
      </c>
      <c r="G134" s="123" t="str">
        <f t="shared" si="17"/>
        <v>-</v>
      </c>
      <c r="H134" s="123" t="str">
        <f t="shared" si="17"/>
        <v>-</v>
      </c>
      <c r="I134" s="123" t="str">
        <f t="shared" si="17"/>
        <v>-</v>
      </c>
      <c r="J134" s="123" t="str">
        <f t="shared" si="17"/>
        <v>-</v>
      </c>
      <c r="K134" s="123" t="str">
        <f t="shared" si="17"/>
        <v>-</v>
      </c>
      <c r="L134" s="124" t="str">
        <f t="shared" si="17"/>
        <v>-</v>
      </c>
      <c r="M134" s="9"/>
    </row>
    <row r="135" spans="2:19" x14ac:dyDescent="0.25">
      <c r="B135" s="663" t="str">
        <f>B99</f>
        <v>Roll formed safety bar, regardless of type/style (universal, clip-in, snap-in, hook-over, welded or other), dimensions or configuration.</v>
      </c>
      <c r="C135" s="526"/>
      <c r="D135" s="526"/>
      <c r="E135" s="526"/>
      <c r="F135" s="526"/>
      <c r="G135" s="526"/>
      <c r="H135" s="526"/>
      <c r="I135" s="526"/>
      <c r="J135" s="526"/>
      <c r="K135" s="526"/>
      <c r="L135" s="664"/>
      <c r="M135" s="9"/>
    </row>
    <row r="136" spans="2:19" x14ac:dyDescent="0.25">
      <c r="B136" s="665"/>
      <c r="C136" s="532"/>
      <c r="D136" s="532"/>
      <c r="E136" s="532"/>
      <c r="F136" s="532"/>
      <c r="G136" s="532"/>
      <c r="H136" s="532"/>
      <c r="I136" s="532"/>
      <c r="J136" s="532"/>
      <c r="K136" s="532"/>
      <c r="L136" s="666"/>
      <c r="M136" s="9"/>
    </row>
    <row r="137" spans="2:19" x14ac:dyDescent="0.25">
      <c r="B137" s="647" t="str">
        <f>D$31</f>
        <v>tonnes</v>
      </c>
      <c r="C137" s="648"/>
      <c r="D137" s="648"/>
      <c r="E137" s="113"/>
      <c r="F137" s="113"/>
      <c r="G137" s="113"/>
      <c r="H137" s="113"/>
      <c r="I137" s="113"/>
      <c r="J137" s="113"/>
      <c r="K137" s="113"/>
      <c r="L137" s="114"/>
      <c r="M137" s="9"/>
    </row>
    <row r="138" spans="2:19" x14ac:dyDescent="0.25">
      <c r="B138" s="647" t="str">
        <f>D$32</f>
        <v>net delivered selling value (CAD)</v>
      </c>
      <c r="C138" s="648"/>
      <c r="D138" s="648"/>
      <c r="E138" s="113"/>
      <c r="F138" s="113"/>
      <c r="G138" s="113"/>
      <c r="H138" s="113"/>
      <c r="I138" s="113"/>
      <c r="J138" s="113"/>
      <c r="K138" s="113"/>
      <c r="L138" s="114"/>
      <c r="M138" s="9"/>
    </row>
    <row r="139" spans="2:19" x14ac:dyDescent="0.25">
      <c r="B139" s="647" t="str">
        <f>D$33</f>
        <v>$ / tonne</v>
      </c>
      <c r="C139" s="648"/>
      <c r="D139" s="648"/>
      <c r="E139" s="123" t="str">
        <f>IF(E137=0,"-",E138/E137)</f>
        <v>-</v>
      </c>
      <c r="F139" s="123" t="str">
        <f t="shared" ref="F139:L139" si="18">IF(F137=0,"-",F138/F137)</f>
        <v>-</v>
      </c>
      <c r="G139" s="123" t="str">
        <f t="shared" si="18"/>
        <v>-</v>
      </c>
      <c r="H139" s="123" t="str">
        <f t="shared" si="18"/>
        <v>-</v>
      </c>
      <c r="I139" s="123" t="str">
        <f t="shared" si="18"/>
        <v>-</v>
      </c>
      <c r="J139" s="123" t="str">
        <f t="shared" si="18"/>
        <v>-</v>
      </c>
      <c r="K139" s="123" t="str">
        <f t="shared" si="18"/>
        <v>-</v>
      </c>
      <c r="L139" s="124" t="str">
        <f t="shared" si="18"/>
        <v>-</v>
      </c>
      <c r="M139" s="9"/>
    </row>
    <row r="140" spans="2:19" x14ac:dyDescent="0.25">
      <c r="B140" s="55"/>
      <c r="C140" s="56"/>
      <c r="D140" s="56"/>
      <c r="E140" s="28"/>
      <c r="F140" s="28"/>
      <c r="G140" s="28"/>
      <c r="H140" s="28"/>
      <c r="I140" s="28"/>
      <c r="J140" s="28"/>
      <c r="K140" s="28"/>
      <c r="L140" s="29"/>
      <c r="M140" s="9"/>
    </row>
    <row r="141" spans="2:19" x14ac:dyDescent="0.25">
      <c r="B141" s="398" t="str">
        <f>IF(Intro!$G$21="English",O141,P141)</f>
        <v>In the table below, “Error” means that the total sales of your firm's benchmark products exceed your firm's total import sales for that period. Therefore, please modify the above data if necessary.</v>
      </c>
      <c r="C141" s="399"/>
      <c r="D141" s="399"/>
      <c r="E141" s="399"/>
      <c r="F141" s="399"/>
      <c r="G141" s="399"/>
      <c r="H141" s="399"/>
      <c r="I141" s="399"/>
      <c r="J141" s="399"/>
      <c r="K141" s="399"/>
      <c r="L141" s="400"/>
      <c r="M141" s="9"/>
      <c r="O141" s="9" t="s">
        <v>352</v>
      </c>
      <c r="P141" s="9" t="s">
        <v>419</v>
      </c>
      <c r="S141" s="34"/>
    </row>
    <row r="142" spans="2:19" x14ac:dyDescent="0.25">
      <c r="B142" s="398"/>
      <c r="C142" s="399"/>
      <c r="D142" s="399"/>
      <c r="E142" s="399"/>
      <c r="F142" s="399"/>
      <c r="G142" s="399"/>
      <c r="H142" s="399"/>
      <c r="I142" s="399"/>
      <c r="J142" s="399"/>
      <c r="K142" s="399"/>
      <c r="L142" s="400"/>
      <c r="M142" s="9"/>
      <c r="S142" s="34"/>
    </row>
    <row r="143" spans="2:19" x14ac:dyDescent="0.25">
      <c r="B143" s="55"/>
      <c r="C143" s="56"/>
      <c r="D143" s="56"/>
      <c r="E143" s="28"/>
      <c r="F143" s="28"/>
      <c r="G143" s="28"/>
      <c r="H143" s="28"/>
      <c r="I143" s="28"/>
      <c r="J143" s="28"/>
      <c r="K143" s="28"/>
      <c r="L143" s="29"/>
      <c r="M143" s="9"/>
      <c r="S143" s="34"/>
    </row>
    <row r="144" spans="2:19" ht="14.1" customHeight="1" x14ac:dyDescent="0.25">
      <c r="B144" s="649" t="str">
        <f>Variables!D64</f>
        <v>Verification - volume</v>
      </c>
      <c r="C144" s="650"/>
      <c r="D144" s="650"/>
      <c r="E144" s="650"/>
      <c r="F144" s="651"/>
      <c r="G144" s="101">
        <f>G108</f>
        <v>2024</v>
      </c>
      <c r="H144" s="101">
        <f>H108</f>
        <v>2025</v>
      </c>
      <c r="I144" s="101" t="str">
        <f>I108</f>
        <v>Jan-Mar 2026</v>
      </c>
      <c r="J144" s="34"/>
      <c r="K144" s="34"/>
      <c r="L144" s="64"/>
      <c r="M144" s="9"/>
      <c r="O144" s="17"/>
    </row>
    <row r="145" spans="1:16" ht="14.1" customHeight="1" x14ac:dyDescent="0.25">
      <c r="B145" s="655" t="str">
        <f>B127</f>
        <v>tonnes</v>
      </c>
      <c r="C145" s="656"/>
      <c r="D145" s="656"/>
      <c r="E145" s="656"/>
      <c r="F145" s="657"/>
      <c r="G145" s="153" t="str">
        <f>IF(SUM(E127:G127,E132:G132,E137:G137)&gt;H37,Variables!$D$65,Variables!$D$66)</f>
        <v>Okay</v>
      </c>
      <c r="H145" s="153" t="str">
        <f>IF(SUM(H127:K127,H132:K132,H137:K137)&gt;I37,Variables!$D$65,Variables!$D$66)</f>
        <v>Okay</v>
      </c>
      <c r="I145" s="153" t="str">
        <f>IF(SUM(L127,L132,L137)&gt;K37,Variables!$D$65,Variables!$D$66)</f>
        <v>Okay</v>
      </c>
      <c r="J145" s="34"/>
      <c r="K145" s="34"/>
      <c r="L145" s="64"/>
      <c r="M145" s="9"/>
    </row>
    <row r="146" spans="1:16" ht="14.1" customHeight="1" x14ac:dyDescent="0.25">
      <c r="B146" s="644" t="str">
        <f>IF(Intro!$G$21="English",O146,P146)</f>
        <v>volume - total sales in Canada of imports of benchmark products (Question 4)</v>
      </c>
      <c r="C146" s="645"/>
      <c r="D146" s="645"/>
      <c r="E146" s="645"/>
      <c r="F146" s="646"/>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44" t="str">
        <f>IF(Intro!$G$21="English",O147,P147)</f>
        <v>volume - total sales in Canada of imports (Question 1)</v>
      </c>
      <c r="C147" s="645"/>
      <c r="D147" s="645"/>
      <c r="E147" s="645"/>
      <c r="F147" s="646"/>
      <c r="G147" s="153">
        <f>H37</f>
        <v>0</v>
      </c>
      <c r="H147" s="153">
        <f>I37</f>
        <v>0</v>
      </c>
      <c r="I147" s="153">
        <f>K37</f>
        <v>0</v>
      </c>
      <c r="J147" s="34"/>
      <c r="K147" s="34"/>
      <c r="L147" s="64"/>
      <c r="M147" s="9"/>
      <c r="O147" s="9" t="s">
        <v>464</v>
      </c>
      <c r="P147" s="9" t="s">
        <v>466</v>
      </c>
    </row>
    <row r="148" spans="1:16" x14ac:dyDescent="0.25">
      <c r="B148" s="649" t="str">
        <f>Variables!D68</f>
        <v>Verification - value</v>
      </c>
      <c r="C148" s="650"/>
      <c r="D148" s="650"/>
      <c r="E148" s="650"/>
      <c r="F148" s="651"/>
      <c r="G148" s="101">
        <f>G144</f>
        <v>2024</v>
      </c>
      <c r="H148" s="101">
        <f t="shared" ref="H148:I148" si="19">H144</f>
        <v>2025</v>
      </c>
      <c r="I148" s="101" t="str">
        <f t="shared" si="19"/>
        <v>Jan-Mar 2026</v>
      </c>
      <c r="J148" s="34"/>
      <c r="K148" s="34"/>
      <c r="L148" s="64"/>
      <c r="M148" s="9"/>
    </row>
    <row r="149" spans="1:16" ht="14.1" customHeight="1" x14ac:dyDescent="0.25">
      <c r="B149" s="655" t="str">
        <f>B128</f>
        <v>net delivered selling value (CAD)</v>
      </c>
      <c r="C149" s="656"/>
      <c r="D149" s="656"/>
      <c r="E149" s="656"/>
      <c r="F149" s="657"/>
      <c r="G149" s="153" t="str">
        <f>IF(SUM(E128:G128,E133:G133,E138:G138)&gt;H38,Variables!$D$65,Variables!$D$66)</f>
        <v>Okay</v>
      </c>
      <c r="H149" s="153" t="str">
        <f>IF(SUM(H128:K128,H133:K133,H138:K138)&gt;I38,Variables!$D$65,Variables!$D$66)</f>
        <v>Okay</v>
      </c>
      <c r="I149" s="153" t="str">
        <f>IF(SUM(L128,L133,L138)&gt;K38,Variables!$D$65,Variables!$D$66)</f>
        <v>Okay</v>
      </c>
      <c r="J149" s="34"/>
      <c r="K149" s="34"/>
      <c r="L149" s="64"/>
      <c r="M149" s="9"/>
    </row>
    <row r="150" spans="1:16" ht="14.1" customHeight="1" x14ac:dyDescent="0.25">
      <c r="B150" s="644" t="str">
        <f>IF(Intro!$G$21="English",O150,P150)</f>
        <v>value - total sales in Canada of imports of benchmark products (Question 4)</v>
      </c>
      <c r="C150" s="645"/>
      <c r="D150" s="645"/>
      <c r="E150" s="645"/>
      <c r="F150" s="646"/>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44" t="str">
        <f>IF(Intro!$G$21="English",O151,P151)</f>
        <v>value - total sales in Canada of imports (Question 1)</v>
      </c>
      <c r="C151" s="645"/>
      <c r="D151" s="645"/>
      <c r="E151" s="645"/>
      <c r="F151" s="646"/>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4"/>
      <c r="D153" s="69"/>
      <c r="E153" s="69"/>
      <c r="F153" s="69"/>
      <c r="G153" s="69"/>
      <c r="H153" s="69"/>
      <c r="I153" s="69"/>
      <c r="J153" s="69"/>
      <c r="K153" s="69"/>
      <c r="L153" s="69"/>
      <c r="N153" s="70"/>
    </row>
    <row r="154" spans="1:16" x14ac:dyDescent="0.25">
      <c r="B154" s="404" t="str">
        <f>UPPER(IF(Intro!$G$21="English",O154,P154))</f>
        <v>IMPORT DATA FOR MASSIVE IMPORTATION ANALYSIS</v>
      </c>
      <c r="C154" s="405"/>
      <c r="D154" s="405"/>
      <c r="E154" s="405"/>
      <c r="F154" s="405"/>
      <c r="G154" s="405"/>
      <c r="H154" s="405"/>
      <c r="I154" s="405"/>
      <c r="J154" s="405"/>
      <c r="K154" s="405"/>
      <c r="L154" s="406"/>
      <c r="M154" s="9"/>
      <c r="O154" s="87" t="s">
        <v>325</v>
      </c>
      <c r="P154" s="87" t="s">
        <v>420</v>
      </c>
    </row>
    <row r="155" spans="1:16" s="10" customFormat="1" x14ac:dyDescent="0.25">
      <c r="A155" s="7"/>
      <c r="B155" s="571" t="s">
        <v>18</v>
      </c>
      <c r="C155" s="572"/>
      <c r="D155" s="572"/>
      <c r="E155" s="572"/>
      <c r="F155" s="572"/>
      <c r="G155" s="572"/>
      <c r="H155" s="572"/>
      <c r="I155" s="572"/>
      <c r="J155" s="572"/>
      <c r="K155" s="572"/>
      <c r="L155" s="573"/>
      <c r="M155" s="66"/>
      <c r="O155" s="9"/>
    </row>
    <row r="156" spans="1:16" x14ac:dyDescent="0.25">
      <c r="B156" s="15"/>
      <c r="C156" s="32"/>
      <c r="D156" s="32"/>
      <c r="E156" s="33"/>
      <c r="F156" s="33"/>
      <c r="G156" s="33"/>
      <c r="H156" s="33"/>
      <c r="I156" s="33"/>
      <c r="J156" s="33"/>
      <c r="K156" s="33"/>
      <c r="L156" s="16"/>
      <c r="M156" s="9"/>
    </row>
    <row r="157" spans="1:16" x14ac:dyDescent="0.25">
      <c r="B157" s="401" t="str">
        <f>IF(Intro!$G$21="English",O157,P157)</f>
        <v xml:space="preserve">Report the volume of imports and the ending inventory in Canada of the goods originating from the exporter outlined above : </v>
      </c>
      <c r="C157" s="402"/>
      <c r="D157" s="402"/>
      <c r="E157" s="402"/>
      <c r="F157" s="402"/>
      <c r="G157" s="402"/>
      <c r="H157" s="402"/>
      <c r="I157" s="402"/>
      <c r="J157" s="402"/>
      <c r="K157" s="402"/>
      <c r="L157" s="403"/>
      <c r="M157" s="9"/>
      <c r="O157" s="17" t="s">
        <v>191</v>
      </c>
      <c r="P157" s="9" t="s">
        <v>422</v>
      </c>
    </row>
    <row r="158" spans="1:16" x14ac:dyDescent="0.25">
      <c r="B158" s="55"/>
      <c r="C158" s="56"/>
      <c r="D158" s="32"/>
      <c r="E158" s="33"/>
      <c r="F158" s="33"/>
      <c r="G158" s="33"/>
      <c r="H158" s="33"/>
      <c r="I158" s="33"/>
      <c r="J158" s="33"/>
      <c r="K158" s="33"/>
      <c r="L158" s="16"/>
      <c r="M158" s="9"/>
      <c r="O158" s="17"/>
    </row>
    <row r="159" spans="1:16" x14ac:dyDescent="0.25">
      <c r="B159" s="55"/>
      <c r="C159" s="56"/>
      <c r="D159" s="32"/>
      <c r="E159" s="144" t="str">
        <f>IF(Intro!$G$21="English","Q","T")&amp;IF(MID(F159,2,1)&lt;&gt;"1",MID(F159,2,1)-1&amp;" - "&amp;MID(F159,6,4),"4 - "&amp;MID(F159,6,4)-1)</f>
        <v>Q1 - 2025</v>
      </c>
      <c r="F159" s="144" t="str">
        <f>IF(Intro!$G$21="English","Q","T")&amp;IF(MID(G159,2,1)&lt;&gt;"1",MID(G159,2,1)-1&amp;" - "&amp;MID(G159,6,4),"4 - "&amp;MID(G159,6,4)-1)</f>
        <v>Q2 - 2025</v>
      </c>
      <c r="G159" s="144" t="str">
        <f>IF(Intro!$G$21="English","Q","T")&amp;IF(MID(H159,2,1)&lt;&gt;"1",MID(H159,2,1)-1&amp;" - "&amp;MID(H159,6,4),"4 - "&amp;MID(H159,6,4)-1)</f>
        <v>Q3 - 2025</v>
      </c>
      <c r="H159" s="144" t="str">
        <f>IF(Intro!$G$21="English","Q","T")&amp;IF(MID(I159,2,1)&lt;&gt;"1",MID(I159,2,1)-1&amp;" - "&amp;MID(I159,6,4),"4 - "&amp;MID(I159,6,4)-1)</f>
        <v>Q4 - 2025</v>
      </c>
      <c r="I159" s="144" t="str">
        <f>L124</f>
        <v>Q1 - 2026</v>
      </c>
      <c r="J159" s="145" t="str">
        <f>IF(Intro!$G$21="English",Variables!$B$44,Variables!$C$44)</f>
        <v>Q2 - 2026</v>
      </c>
      <c r="K159" s="34"/>
      <c r="L159" s="16"/>
      <c r="M159" s="9"/>
      <c r="O159" s="17"/>
    </row>
    <row r="160" spans="1:16" x14ac:dyDescent="0.25">
      <c r="B160" s="667" t="str">
        <f>B27</f>
        <v>Imports</v>
      </c>
      <c r="C160" s="668"/>
      <c r="D160" s="100" t="str">
        <f>B132</f>
        <v>tonnes</v>
      </c>
      <c r="E160" s="147"/>
      <c r="F160" s="147"/>
      <c r="G160" s="147"/>
      <c r="H160" s="147"/>
      <c r="I160" s="147"/>
      <c r="J160" s="147"/>
      <c r="K160" s="34"/>
      <c r="L160" s="64"/>
      <c r="M160" s="9"/>
    </row>
    <row r="161" spans="1:19" x14ac:dyDescent="0.25">
      <c r="B161" s="667" t="str">
        <f>IF(Intro!$G$21="English",O161,P161)</f>
        <v>Ending Inventories</v>
      </c>
      <c r="C161" s="668"/>
      <c r="D161" s="100" t="str">
        <f>D160</f>
        <v>tonnes</v>
      </c>
      <c r="E161" s="147"/>
      <c r="F161" s="147"/>
      <c r="G161" s="147"/>
      <c r="H161" s="147"/>
      <c r="I161" s="147"/>
      <c r="J161" s="147"/>
      <c r="K161" s="34"/>
      <c r="L161" s="64"/>
      <c r="M161" s="9"/>
      <c r="O161" s="9" t="s">
        <v>192</v>
      </c>
      <c r="P161" s="9" t="s">
        <v>421</v>
      </c>
    </row>
    <row r="162" spans="1:19" x14ac:dyDescent="0.25">
      <c r="B162" s="55"/>
      <c r="C162" s="56"/>
      <c r="D162" s="56"/>
      <c r="E162" s="28"/>
      <c r="F162" s="28"/>
      <c r="G162" s="28"/>
      <c r="H162" s="28"/>
      <c r="I162" s="28"/>
      <c r="J162" s="28"/>
      <c r="K162" s="28"/>
      <c r="L162" s="29"/>
      <c r="M162" s="9"/>
    </row>
    <row r="163" spans="1:19" x14ac:dyDescent="0.25">
      <c r="B163" s="398" t="str">
        <f>IF(Intro!$G$21="English",O163,P163)</f>
        <v>In the table below, “Error” means that the sum of the quarterly imports reported above exceeds the annual imports reported in Question 1. Therefore, please modify the data if necessary.</v>
      </c>
      <c r="C163" s="399"/>
      <c r="D163" s="399"/>
      <c r="E163" s="399"/>
      <c r="F163" s="399"/>
      <c r="G163" s="399"/>
      <c r="H163" s="399"/>
      <c r="I163" s="399"/>
      <c r="J163" s="399"/>
      <c r="K163" s="399"/>
      <c r="L163" s="400"/>
      <c r="M163" s="9"/>
      <c r="O163" s="9" t="s">
        <v>481</v>
      </c>
      <c r="P163" s="9" t="s">
        <v>482</v>
      </c>
      <c r="S163" s="34"/>
    </row>
    <row r="164" spans="1:19" x14ac:dyDescent="0.25">
      <c r="B164" s="398"/>
      <c r="C164" s="399"/>
      <c r="D164" s="399"/>
      <c r="E164" s="399"/>
      <c r="F164" s="399"/>
      <c r="G164" s="399"/>
      <c r="H164" s="399"/>
      <c r="I164" s="399"/>
      <c r="J164" s="399"/>
      <c r="K164" s="399"/>
      <c r="L164" s="400"/>
      <c r="M164" s="9"/>
      <c r="S164" s="34"/>
    </row>
    <row r="165" spans="1:19" x14ac:dyDescent="0.25">
      <c r="B165" s="141"/>
      <c r="C165" s="94"/>
      <c r="D165" s="94"/>
      <c r="E165" s="94"/>
      <c r="F165" s="94"/>
      <c r="G165" s="94"/>
      <c r="H165" s="94"/>
      <c r="I165" s="94"/>
      <c r="J165" s="94"/>
      <c r="K165" s="94"/>
      <c r="L165" s="142"/>
      <c r="M165" s="9"/>
      <c r="S165" s="34"/>
    </row>
    <row r="166" spans="1:19" x14ac:dyDescent="0.25">
      <c r="B166" s="158"/>
      <c r="C166" s="17"/>
      <c r="D166" s="159"/>
      <c r="E166" s="9"/>
      <c r="F166" s="101">
        <f>G166-1</f>
        <v>2025</v>
      </c>
      <c r="G166" s="101">
        <f>Variables!B8</f>
        <v>2026</v>
      </c>
      <c r="I166" s="34"/>
      <c r="J166" s="34"/>
      <c r="K166" s="34"/>
      <c r="L166" s="133"/>
      <c r="M166" s="9"/>
      <c r="O166" s="17"/>
    </row>
    <row r="167" spans="1:19" ht="14.45" customHeight="1" x14ac:dyDescent="0.25">
      <c r="B167" s="158"/>
      <c r="C167" s="26"/>
      <c r="D167" s="669" t="str">
        <f>B144</f>
        <v>Verification - volume</v>
      </c>
      <c r="E167" s="670"/>
      <c r="F167" s="153" t="str">
        <f>IF(SUM(E160:H160)&gt;I27,Variables!$D$65,Variables!$D$66)</f>
        <v>Okay</v>
      </c>
      <c r="G167" s="153" t="str">
        <f>IF(SUM(I160)&gt;K27,Variables!$D$65,Variables!$D$66)</f>
        <v>Okay</v>
      </c>
      <c r="I167" s="34"/>
      <c r="J167" s="34"/>
      <c r="K167" s="34"/>
      <c r="L167" s="133"/>
      <c r="M167" s="9"/>
    </row>
    <row r="168" spans="1:19" s="40" customFormat="1" x14ac:dyDescent="0.25">
      <c r="A168" s="68"/>
      <c r="B168" s="160"/>
      <c r="C168" s="4"/>
      <c r="D168" s="69"/>
      <c r="E168" s="69"/>
      <c r="F168" s="69"/>
      <c r="G168" s="69"/>
      <c r="H168" s="69"/>
      <c r="I168" s="69"/>
      <c r="J168" s="69"/>
      <c r="K168" s="69"/>
      <c r="L168" s="161"/>
      <c r="N168" s="70"/>
    </row>
    <row r="169" spans="1:19" s="10" customFormat="1" x14ac:dyDescent="0.25">
      <c r="A169" s="7"/>
      <c r="B169" s="20" t="s">
        <v>19</v>
      </c>
      <c r="C169" s="21"/>
      <c r="D169" s="21"/>
      <c r="E169" s="22"/>
      <c r="F169" s="22"/>
      <c r="G169" s="22"/>
      <c r="H169" s="22"/>
      <c r="I169" s="22"/>
      <c r="J169" s="22"/>
      <c r="K169" s="22"/>
      <c r="L169" s="23"/>
      <c r="M169" s="66"/>
    </row>
    <row r="170" spans="1:19" s="34" customFormat="1" x14ac:dyDescent="0.25">
      <c r="A170" s="43"/>
      <c r="B170" s="47"/>
      <c r="C170" s="78"/>
      <c r="D170" s="78"/>
      <c r="E170" s="78"/>
      <c r="F170" s="78"/>
      <c r="G170" s="78"/>
      <c r="H170" s="78"/>
      <c r="I170" s="78"/>
      <c r="J170" s="78"/>
      <c r="K170" s="78"/>
      <c r="L170" s="48"/>
      <c r="O170" s="9"/>
      <c r="P170" s="9"/>
      <c r="Q170" s="9"/>
      <c r="R170" s="9"/>
    </row>
    <row r="171" spans="1:19" s="34" customFormat="1" x14ac:dyDescent="0.25">
      <c r="A171" s="43"/>
      <c r="B171" s="398" t="str">
        <f>IF(Intro!$G$21="English",O171,P171)</f>
        <v>Describe any factors (for example, shipping delays, seasonality, etc.) which would explain the overall trend in your firm's quarterly import volumes and ending inventories, as reported in Question 6.</v>
      </c>
      <c r="C171" s="399"/>
      <c r="D171" s="399"/>
      <c r="E171" s="399"/>
      <c r="F171" s="399"/>
      <c r="G171" s="399"/>
      <c r="H171" s="399"/>
      <c r="I171" s="399"/>
      <c r="J171" s="399"/>
      <c r="K171" s="399"/>
      <c r="L171" s="400"/>
      <c r="O171" s="9" t="s">
        <v>364</v>
      </c>
      <c r="P171" s="9" t="s">
        <v>365</v>
      </c>
      <c r="Q171" s="9"/>
      <c r="R171" s="9"/>
    </row>
    <row r="172" spans="1:19" s="34" customFormat="1" x14ac:dyDescent="0.25">
      <c r="A172" s="43"/>
      <c r="B172" s="398"/>
      <c r="C172" s="399"/>
      <c r="D172" s="399"/>
      <c r="E172" s="399"/>
      <c r="F172" s="399"/>
      <c r="G172" s="399"/>
      <c r="H172" s="399"/>
      <c r="I172" s="399"/>
      <c r="J172" s="399"/>
      <c r="K172" s="399"/>
      <c r="L172" s="400"/>
      <c r="O172" s="9"/>
      <c r="P172" s="9"/>
      <c r="Q172" s="9"/>
      <c r="R172" s="9"/>
    </row>
    <row r="173" spans="1:19" s="34" customFormat="1" x14ac:dyDescent="0.25">
      <c r="A173" s="43"/>
      <c r="B173" s="47"/>
      <c r="C173" s="78"/>
      <c r="D173" s="78"/>
      <c r="E173" s="78"/>
      <c r="F173" s="78"/>
      <c r="G173" s="78"/>
      <c r="H173" s="78"/>
      <c r="I173" s="78"/>
      <c r="J173" s="78"/>
      <c r="K173" s="78"/>
      <c r="L173" s="48"/>
      <c r="O173" s="9"/>
      <c r="P173" s="9"/>
      <c r="Q173" s="9"/>
      <c r="R173" s="9"/>
    </row>
    <row r="174" spans="1:19" s="10" customFormat="1" x14ac:dyDescent="0.25">
      <c r="A174" s="7"/>
      <c r="B174" s="550"/>
      <c r="C174" s="551"/>
      <c r="D174" s="551"/>
      <c r="E174" s="551"/>
      <c r="F174" s="551"/>
      <c r="G174" s="551"/>
      <c r="H174" s="551"/>
      <c r="I174" s="551"/>
      <c r="J174" s="551"/>
      <c r="K174" s="551"/>
      <c r="L174" s="552"/>
      <c r="M174" s="34"/>
    </row>
    <row r="175" spans="1:19" s="10" customFormat="1" x14ac:dyDescent="0.25">
      <c r="A175" s="7"/>
      <c r="B175" s="550"/>
      <c r="C175" s="551"/>
      <c r="D175" s="551"/>
      <c r="E175" s="551"/>
      <c r="F175" s="551"/>
      <c r="G175" s="551"/>
      <c r="H175" s="551"/>
      <c r="I175" s="551"/>
      <c r="J175" s="551"/>
      <c r="K175" s="551"/>
      <c r="L175" s="552"/>
      <c r="M175" s="34"/>
    </row>
    <row r="176" spans="1:19" s="10" customFormat="1" x14ac:dyDescent="0.25">
      <c r="A176" s="7"/>
      <c r="B176" s="550"/>
      <c r="C176" s="551"/>
      <c r="D176" s="551"/>
      <c r="E176" s="551"/>
      <c r="F176" s="551"/>
      <c r="G176" s="551"/>
      <c r="H176" s="551"/>
      <c r="I176" s="551"/>
      <c r="J176" s="551"/>
      <c r="K176" s="551"/>
      <c r="L176" s="552"/>
      <c r="M176" s="34"/>
    </row>
    <row r="177" spans="1:18" s="10" customFormat="1" x14ac:dyDescent="0.25">
      <c r="A177" s="7"/>
      <c r="B177" s="550"/>
      <c r="C177" s="551"/>
      <c r="D177" s="551"/>
      <c r="E177" s="551"/>
      <c r="F177" s="551"/>
      <c r="G177" s="551"/>
      <c r="H177" s="551"/>
      <c r="I177" s="551"/>
      <c r="J177" s="551"/>
      <c r="K177" s="551"/>
      <c r="L177" s="552"/>
      <c r="M177" s="34"/>
    </row>
    <row r="178" spans="1:18" s="10" customFormat="1" x14ac:dyDescent="0.25">
      <c r="A178" s="7"/>
      <c r="B178" s="550"/>
      <c r="C178" s="551"/>
      <c r="D178" s="551"/>
      <c r="E178" s="551"/>
      <c r="F178" s="551"/>
      <c r="G178" s="551"/>
      <c r="H178" s="551"/>
      <c r="I178" s="551"/>
      <c r="J178" s="551"/>
      <c r="K178" s="551"/>
      <c r="L178" s="552"/>
      <c r="M178" s="34"/>
    </row>
    <row r="179" spans="1:18" s="10" customFormat="1" x14ac:dyDescent="0.25">
      <c r="A179" s="7"/>
      <c r="B179" s="550"/>
      <c r="C179" s="551"/>
      <c r="D179" s="551"/>
      <c r="E179" s="551"/>
      <c r="F179" s="551"/>
      <c r="G179" s="551"/>
      <c r="H179" s="551"/>
      <c r="I179" s="551"/>
      <c r="J179" s="551"/>
      <c r="K179" s="551"/>
      <c r="L179" s="552"/>
      <c r="M179" s="34"/>
    </row>
    <row r="180" spans="1:18" s="10" customFormat="1" x14ac:dyDescent="0.25">
      <c r="A180" s="7"/>
      <c r="B180" s="550"/>
      <c r="C180" s="551"/>
      <c r="D180" s="551"/>
      <c r="E180" s="551"/>
      <c r="F180" s="551"/>
      <c r="G180" s="551"/>
      <c r="H180" s="551"/>
      <c r="I180" s="551"/>
      <c r="J180" s="551"/>
      <c r="K180" s="551"/>
      <c r="L180" s="552"/>
      <c r="M180" s="34"/>
    </row>
    <row r="181" spans="1:18" s="10" customFormat="1" x14ac:dyDescent="0.25">
      <c r="A181" s="7"/>
      <c r="B181" s="550"/>
      <c r="C181" s="551"/>
      <c r="D181" s="551"/>
      <c r="E181" s="551"/>
      <c r="F181" s="551"/>
      <c r="G181" s="551"/>
      <c r="H181" s="551"/>
      <c r="I181" s="551"/>
      <c r="J181" s="551"/>
      <c r="K181" s="551"/>
      <c r="L181" s="552"/>
      <c r="M181" s="34"/>
    </row>
    <row r="182" spans="1:18" s="34" customFormat="1" x14ac:dyDescent="0.25">
      <c r="A182" s="43"/>
      <c r="B182" s="44"/>
      <c r="C182" s="45"/>
      <c r="D182" s="45"/>
      <c r="E182" s="45"/>
      <c r="F182" s="45"/>
      <c r="G182" s="45"/>
      <c r="H182" s="45"/>
      <c r="I182" s="45"/>
      <c r="J182" s="45"/>
      <c r="K182" s="45"/>
      <c r="L182" s="46"/>
      <c r="O182" s="9"/>
      <c r="P182" s="9"/>
      <c r="Q182" s="9"/>
      <c r="R182" s="9"/>
    </row>
  </sheetData>
  <sheetProtection algorithmName="SHA-512" hashValue="CZFF0TjBl30m9tfVJ5A/VdA67xUM8b9NzuKQ4nxukkLGtTy82YFnGA2UztrQDccO6Z17IyCLUWg04ygWeHWKTw==" saltValue="L317Zhfl95WlrH1amWc1LA==" spinCount="100000" sheet="1" objects="1" scenarios="1" selectLockedCells="1"/>
  <mergeCells count="130">
    <mergeCell ref="B12:L12"/>
    <mergeCell ref="B13:L13"/>
    <mergeCell ref="B14:L14"/>
    <mergeCell ref="B15:L15"/>
    <mergeCell ref="B16:L16"/>
    <mergeCell ref="B17:L17"/>
    <mergeCell ref="B4:L4"/>
    <mergeCell ref="B5:L5"/>
    <mergeCell ref="B6:L6"/>
    <mergeCell ref="B8:L8"/>
    <mergeCell ref="B9:L9"/>
    <mergeCell ref="B10:L11"/>
    <mergeCell ref="B26:K26"/>
    <mergeCell ref="B27:C29"/>
    <mergeCell ref="D27:F27"/>
    <mergeCell ref="D28:F28"/>
    <mergeCell ref="D29:F29"/>
    <mergeCell ref="B30:K30"/>
    <mergeCell ref="B19:L19"/>
    <mergeCell ref="B20:L20"/>
    <mergeCell ref="B22:F22"/>
    <mergeCell ref="G22:K22"/>
    <mergeCell ref="B23:F23"/>
    <mergeCell ref="G23:K23"/>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52:D52"/>
    <mergeCell ref="B53:L53"/>
    <mergeCell ref="B54:D54"/>
    <mergeCell ref="B55:D55"/>
    <mergeCell ref="B56:D56"/>
    <mergeCell ref="B57:L57"/>
    <mergeCell ref="B45:L45"/>
    <mergeCell ref="B46:L46"/>
    <mergeCell ref="B48:D48"/>
    <mergeCell ref="B49:L49"/>
    <mergeCell ref="B50:D50"/>
    <mergeCell ref="B51:D51"/>
    <mergeCell ref="B64:D64"/>
    <mergeCell ref="B65:L65"/>
    <mergeCell ref="B66:D66"/>
    <mergeCell ref="B67:D67"/>
    <mergeCell ref="B68:D68"/>
    <mergeCell ref="B70:L71"/>
    <mergeCell ref="B58:D58"/>
    <mergeCell ref="B59:D59"/>
    <mergeCell ref="B60:D60"/>
    <mergeCell ref="B61:L61"/>
    <mergeCell ref="B62:D62"/>
    <mergeCell ref="B63:D63"/>
    <mergeCell ref="B79:F79"/>
    <mergeCell ref="B80:F80"/>
    <mergeCell ref="B83:L83"/>
    <mergeCell ref="B84:L84"/>
    <mergeCell ref="B86:L86"/>
    <mergeCell ref="B88:D88"/>
    <mergeCell ref="B73:F73"/>
    <mergeCell ref="B74:F74"/>
    <mergeCell ref="B75:F75"/>
    <mergeCell ref="B76:F76"/>
    <mergeCell ref="B77:F77"/>
    <mergeCell ref="B78:F78"/>
    <mergeCell ref="B97:D97"/>
    <mergeCell ref="B98:D98"/>
    <mergeCell ref="B99:L100"/>
    <mergeCell ref="B101:D101"/>
    <mergeCell ref="B102:D102"/>
    <mergeCell ref="B103:D103"/>
    <mergeCell ref="B89:L90"/>
    <mergeCell ref="B91:D91"/>
    <mergeCell ref="B92:D92"/>
    <mergeCell ref="B93:D93"/>
    <mergeCell ref="B94:L95"/>
    <mergeCell ref="B96:D96"/>
    <mergeCell ref="B113:F113"/>
    <mergeCell ref="B114:F114"/>
    <mergeCell ref="B115:F115"/>
    <mergeCell ref="B118:L118"/>
    <mergeCell ref="B119:L119"/>
    <mergeCell ref="B121:L121"/>
    <mergeCell ref="B105:L106"/>
    <mergeCell ref="B108:F108"/>
    <mergeCell ref="B109:F109"/>
    <mergeCell ref="B110:F110"/>
    <mergeCell ref="B111:F111"/>
    <mergeCell ref="B112:F112"/>
    <mergeCell ref="B130:L131"/>
    <mergeCell ref="B132:D132"/>
    <mergeCell ref="B133:D133"/>
    <mergeCell ref="B134:D134"/>
    <mergeCell ref="B135:L136"/>
    <mergeCell ref="B137:D137"/>
    <mergeCell ref="B122:L122"/>
    <mergeCell ref="B124:D124"/>
    <mergeCell ref="B125:L126"/>
    <mergeCell ref="B127:D127"/>
    <mergeCell ref="B128:D128"/>
    <mergeCell ref="B129:D129"/>
    <mergeCell ref="B147:F147"/>
    <mergeCell ref="B148:F148"/>
    <mergeCell ref="B149:F149"/>
    <mergeCell ref="B150:F150"/>
    <mergeCell ref="B151:F151"/>
    <mergeCell ref="B138:D138"/>
    <mergeCell ref="B139:D139"/>
    <mergeCell ref="B141:L142"/>
    <mergeCell ref="B144:F144"/>
    <mergeCell ref="B145:F145"/>
    <mergeCell ref="B146:F146"/>
    <mergeCell ref="D167:E167"/>
    <mergeCell ref="B171:L172"/>
    <mergeCell ref="B174:L181"/>
    <mergeCell ref="B154:L154"/>
    <mergeCell ref="B155:L155"/>
    <mergeCell ref="B157:L157"/>
    <mergeCell ref="B160:C160"/>
    <mergeCell ref="B161:C161"/>
    <mergeCell ref="B163:L164"/>
  </mergeCells>
  <conditionalFormatting sqref="F167:G167">
    <cfRule type="cellIs" dxfId="26" priority="1" operator="equal">
      <formula>"Error"</formula>
    </cfRule>
  </conditionalFormatting>
  <conditionalFormatting sqref="G74:I76 G78:I80 G109:I111 G113:I115 G149:I151">
    <cfRule type="cellIs" dxfId="25" priority="3" operator="equal">
      <formula>"Error"</formula>
    </cfRule>
  </conditionalFormatting>
  <conditionalFormatting sqref="G145:I147">
    <cfRule type="cellIs" dxfId="24"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5C4E0F41-57EC-425C-BF44-45B4671B6BA1}">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174:B176" xr:uid="{F3A9434A-CA61-4ACB-948C-2A647FC7B9FE}">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E60:L60 E64:L64 G36:K39 E56:L56 E52:L52 E68:L68 E93:L93 E98:L98 E103:L103 F167:G167 E129:L129 E134:L134 E139:L139 G149:I151 G29:K29 G33:K33 G109:I111 G74:I76 G78:I80 G145:I147 G113:I115" xr:uid="{6FAA4D30-87BD-4CAE-9972-4FC588B65428}">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0:J161 E137:L138 E132:L133 E127:L128 E101:L102 E96:L97 E91:L92 E66:L67 E62:L63 E58:L59 E54:L55 E50:L51 G34:K35 G31:K32 G27:K28" xr:uid="{0A6B85C7-692F-40FF-B9B7-8A1EA50A9A9D}">
      <formula1>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1">
    <tabColor rgb="FFFFC000"/>
  </sheetPr>
  <dimension ref="A1"/>
  <sheetViews>
    <sheetView showGridLines="0" view="pageBreakPreview" zoomScaleNormal="100" zoomScaleSheetLayoutView="100" workbookViewId="0">
      <selection activeCell="M27" sqref="M27"/>
    </sheetView>
  </sheetViews>
  <sheetFormatPr defaultRowHeight="15" x14ac:dyDescent="0.25"/>
  <sheetData/>
  <sheetProtection algorithmName="SHA-512" hashValue="P0m5hVCR0Qe8cz0kGJoJMLKLFMt2seG1Sm8Fe3/cUu9oq6GFA5KN7PyN3DHP4RAfGeSSQjIKMykcO6wDUhC4fw==" saltValue="idXjn/InA7TwKaARaRXYyw==" spinCount="100000" sheet="1" objects="1" scenarios="1" selectLockedCells="1"/>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47F0B-6B08-4F7A-89A6-465C99E338C0}">
  <sheetPr codeName="Sheet9">
    <tabColor rgb="FF92D050"/>
    <pageSetUpPr fitToPage="1"/>
  </sheetPr>
  <dimension ref="A1:S183"/>
  <sheetViews>
    <sheetView showGridLines="0" zoomScaleNormal="100" zoomScaleSheetLayoutView="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8" width="9.140625" style="9" customWidth="1"/>
    <col min="19" max="16384" width="9.140625" style="9"/>
  </cols>
  <sheetData>
    <row r="1" spans="1:16" x14ac:dyDescent="0.25">
      <c r="O1" s="9" t="s">
        <v>445</v>
      </c>
      <c r="P1" s="9" t="s">
        <v>445</v>
      </c>
    </row>
    <row r="2" spans="1:16" x14ac:dyDescent="0.25">
      <c r="B2" s="11" t="str">
        <f>Pro!B2</f>
        <v>PROTECTED</v>
      </c>
      <c r="C2" s="11"/>
      <c r="D2" s="11"/>
      <c r="O2" s="10" t="s">
        <v>93</v>
      </c>
      <c r="P2" s="10" t="s">
        <v>109</v>
      </c>
    </row>
    <row r="3" spans="1:16" x14ac:dyDescent="0.25">
      <c r="B3" s="12"/>
      <c r="C3" s="12"/>
      <c r="D3" s="12"/>
      <c r="O3" s="2"/>
      <c r="P3" s="2"/>
    </row>
    <row r="4" spans="1:16" s="2" customFormat="1" x14ac:dyDescent="0.25">
      <c r="A4" s="4"/>
      <c r="B4" s="470" t="str">
        <f>Info!B4</f>
        <v>IMPORTERS' QUESTIONNAIRE</v>
      </c>
      <c r="C4" s="471"/>
      <c r="D4" s="471"/>
      <c r="E4" s="471"/>
      <c r="F4" s="471"/>
      <c r="G4" s="471"/>
      <c r="H4" s="471"/>
      <c r="I4" s="471"/>
      <c r="J4" s="471"/>
      <c r="K4" s="471"/>
      <c r="L4" s="472"/>
      <c r="M4" s="24"/>
      <c r="N4" s="24"/>
      <c r="O4" s="18"/>
      <c r="P4" s="18"/>
    </row>
    <row r="5" spans="1:16" s="2" customFormat="1" x14ac:dyDescent="0.25">
      <c r="A5" s="4"/>
      <c r="B5" s="538" t="str">
        <f>Info!B5</f>
        <v>NQ-2026-005</v>
      </c>
      <c r="C5" s="539"/>
      <c r="D5" s="539"/>
      <c r="E5" s="539"/>
      <c r="F5" s="539"/>
      <c r="G5" s="539"/>
      <c r="H5" s="539"/>
      <c r="I5" s="539"/>
      <c r="J5" s="539"/>
      <c r="K5" s="539"/>
      <c r="L5" s="540"/>
      <c r="M5" s="24"/>
      <c r="N5" s="24"/>
      <c r="O5" s="18"/>
      <c r="P5" s="18"/>
    </row>
    <row r="6" spans="1:16" s="6" customFormat="1" x14ac:dyDescent="0.25">
      <c r="A6" s="4"/>
      <c r="B6" s="538" t="str">
        <f>Info!B6</f>
        <v>CERTAIN STEEL RACKS</v>
      </c>
      <c r="C6" s="539"/>
      <c r="D6" s="539"/>
      <c r="E6" s="539"/>
      <c r="F6" s="539"/>
      <c r="G6" s="539"/>
      <c r="H6" s="539"/>
      <c r="I6" s="539"/>
      <c r="J6" s="539"/>
      <c r="K6" s="539"/>
      <c r="L6" s="540"/>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44" t="str">
        <f>Public!B8</f>
        <v>The following questions refer to the goods as defined in the product description on the Intro tab.</v>
      </c>
      <c r="C8" s="545"/>
      <c r="D8" s="545"/>
      <c r="E8" s="545"/>
      <c r="F8" s="545"/>
      <c r="G8" s="545"/>
      <c r="H8" s="545"/>
      <c r="I8" s="545"/>
      <c r="J8" s="545"/>
      <c r="K8" s="545"/>
      <c r="L8" s="546"/>
      <c r="M8" s="18"/>
      <c r="N8" s="18"/>
      <c r="O8" s="14"/>
      <c r="P8" s="14"/>
    </row>
    <row r="9" spans="1:16" s="6" customFormat="1" x14ac:dyDescent="0.25">
      <c r="A9" s="4"/>
      <c r="B9" s="544" t="str">
        <f>Public!B9</f>
        <v xml:space="preserve">Product information and a glossary of terms can be found in the Info tab.
</v>
      </c>
      <c r="C9" s="545"/>
      <c r="D9" s="545"/>
      <c r="E9" s="545"/>
      <c r="F9" s="545"/>
      <c r="G9" s="545"/>
      <c r="H9" s="545"/>
      <c r="I9" s="545"/>
      <c r="J9" s="545"/>
      <c r="K9" s="545"/>
      <c r="L9" s="546"/>
      <c r="M9" s="18"/>
      <c r="N9" s="18"/>
      <c r="O9" s="14"/>
    </row>
    <row r="10" spans="1:16" s="6" customFormat="1" x14ac:dyDescent="0.25">
      <c r="A10" s="4"/>
      <c r="B10" s="544" t="str">
        <f>Pro!B10</f>
        <v xml:space="preserve">Use the AddPro tab if more space is needed.
</v>
      </c>
      <c r="C10" s="545"/>
      <c r="D10" s="545"/>
      <c r="E10" s="545"/>
      <c r="F10" s="545"/>
      <c r="G10" s="545"/>
      <c r="H10" s="545"/>
      <c r="I10" s="545"/>
      <c r="J10" s="545"/>
      <c r="K10" s="545"/>
      <c r="L10" s="546"/>
      <c r="M10" s="18"/>
      <c r="N10" s="18"/>
      <c r="O10" s="14"/>
      <c r="P10" s="14"/>
    </row>
    <row r="11" spans="1:16" s="6" customFormat="1" x14ac:dyDescent="0.25">
      <c r="A11" s="4"/>
      <c r="B11" s="544"/>
      <c r="C11" s="545"/>
      <c r="D11" s="545"/>
      <c r="E11" s="545"/>
      <c r="F11" s="545"/>
      <c r="G11" s="545"/>
      <c r="H11" s="545"/>
      <c r="I11" s="545"/>
      <c r="J11" s="545"/>
      <c r="K11" s="545"/>
      <c r="L11" s="546"/>
      <c r="M11" s="18"/>
      <c r="N11" s="18"/>
      <c r="O11" s="14"/>
      <c r="P11" s="14"/>
    </row>
    <row r="12" spans="1:16" s="6" customFormat="1" x14ac:dyDescent="0.25">
      <c r="A12" s="4"/>
      <c r="B12" s="544" t="str">
        <f>Pro!B12</f>
        <v>For the questions in this tab, note the following:</v>
      </c>
      <c r="C12" s="545"/>
      <c r="D12" s="545"/>
      <c r="E12" s="545"/>
      <c r="F12" s="545"/>
      <c r="G12" s="545"/>
      <c r="H12" s="545"/>
      <c r="I12" s="545"/>
      <c r="J12" s="545"/>
      <c r="K12" s="545"/>
      <c r="L12" s="546"/>
      <c r="M12" s="18"/>
      <c r="N12" s="18"/>
      <c r="O12" s="14"/>
      <c r="P12" s="14"/>
    </row>
    <row r="13" spans="1:16" s="6" customFormat="1" x14ac:dyDescent="0.25">
      <c r="A13" s="4"/>
      <c r="B13" s="622" t="str">
        <f>Pro!B13</f>
        <v>• Report only sales from your firm’s imports. Sales of goods purchased from Canadian producers must be excluded.</v>
      </c>
      <c r="C13" s="623"/>
      <c r="D13" s="623"/>
      <c r="E13" s="623"/>
      <c r="F13" s="623"/>
      <c r="G13" s="623"/>
      <c r="H13" s="623"/>
      <c r="I13" s="623"/>
      <c r="J13" s="623"/>
      <c r="K13" s="623"/>
      <c r="L13" s="624"/>
      <c r="M13" s="18"/>
      <c r="N13" s="18"/>
      <c r="O13" s="14"/>
      <c r="P13" s="14"/>
    </row>
    <row r="14" spans="1:16" s="6" customFormat="1" x14ac:dyDescent="0.25">
      <c r="A14" s="4"/>
      <c r="B14" s="544" t="str">
        <f>Pro!B14</f>
        <v>• Report all sales to Canadian and foreign associated firms.</v>
      </c>
      <c r="C14" s="545"/>
      <c r="D14" s="545"/>
      <c r="E14" s="545"/>
      <c r="F14" s="545"/>
      <c r="G14" s="545"/>
      <c r="H14" s="545"/>
      <c r="I14" s="545"/>
      <c r="J14" s="545"/>
      <c r="K14" s="545"/>
      <c r="L14" s="546"/>
      <c r="M14" s="18"/>
      <c r="N14" s="18"/>
      <c r="O14" s="14"/>
      <c r="P14" s="14"/>
    </row>
    <row r="15" spans="1:16" s="6" customFormat="1" x14ac:dyDescent="0.25">
      <c r="A15" s="4"/>
      <c r="B15" s="544" t="str">
        <f>Pro!B15</f>
        <v>• Report all sales as of the date of shipment to the customer or the customer’s warehouse.</v>
      </c>
      <c r="C15" s="545"/>
      <c r="D15" s="545"/>
      <c r="E15" s="545"/>
      <c r="F15" s="545"/>
      <c r="G15" s="545"/>
      <c r="H15" s="545"/>
      <c r="I15" s="545"/>
      <c r="J15" s="545"/>
      <c r="K15" s="545"/>
      <c r="L15" s="546"/>
      <c r="M15" s="18"/>
      <c r="N15" s="18"/>
      <c r="O15" s="14"/>
      <c r="P15" s="14"/>
    </row>
    <row r="16" spans="1:16" s="6" customFormat="1" x14ac:dyDescent="0.25">
      <c r="A16" s="4"/>
      <c r="B16" s="544" t="str">
        <f>Pro!B16</f>
        <v>• Report all values in Canadian dollars.</v>
      </c>
      <c r="C16" s="545"/>
      <c r="D16" s="545"/>
      <c r="E16" s="545"/>
      <c r="F16" s="545"/>
      <c r="G16" s="545"/>
      <c r="H16" s="545"/>
      <c r="I16" s="545"/>
      <c r="J16" s="545"/>
      <c r="K16" s="545"/>
      <c r="L16" s="546"/>
      <c r="M16" s="18"/>
      <c r="N16" s="18"/>
      <c r="O16" s="14"/>
      <c r="P16" s="14"/>
    </row>
    <row r="17" spans="1:16" s="6" customFormat="1" x14ac:dyDescent="0.25">
      <c r="A17" s="4"/>
      <c r="B17" s="547" t="str">
        <f>'Imp-China - Chine -1'!B17</f>
        <v>• If your firm is an end user or a retailer, your firm does not need to report sales of imports or inventories of imports.</v>
      </c>
      <c r="C17" s="548"/>
      <c r="D17" s="548"/>
      <c r="E17" s="548"/>
      <c r="F17" s="548"/>
      <c r="G17" s="548"/>
      <c r="H17" s="548"/>
      <c r="I17" s="548"/>
      <c r="J17" s="548"/>
      <c r="K17" s="548"/>
      <c r="L17" s="549"/>
      <c r="M17" s="18"/>
      <c r="N17" s="18"/>
      <c r="O17" s="14"/>
      <c r="P17" s="14"/>
    </row>
    <row r="18" spans="1:16" s="6" customFormat="1" x14ac:dyDescent="0.25">
      <c r="A18" s="4"/>
      <c r="B18" s="13"/>
      <c r="C18" s="13"/>
      <c r="D18" s="13"/>
      <c r="E18" s="3"/>
      <c r="F18" s="3"/>
      <c r="G18" s="3"/>
      <c r="H18" s="3"/>
      <c r="I18" s="3"/>
      <c r="J18" s="3"/>
      <c r="K18" s="3"/>
      <c r="L18" s="3"/>
      <c r="O18" s="14"/>
      <c r="P18" s="14"/>
    </row>
    <row r="19" spans="1:16" x14ac:dyDescent="0.25">
      <c r="B19" s="404" t="str">
        <f>IF(Intro!$G$21="English",O19,P19)</f>
        <v>IMPORTS AND SALES</v>
      </c>
      <c r="C19" s="405"/>
      <c r="D19" s="405"/>
      <c r="E19" s="405"/>
      <c r="F19" s="405"/>
      <c r="G19" s="405"/>
      <c r="H19" s="405"/>
      <c r="I19" s="405"/>
      <c r="J19" s="405"/>
      <c r="K19" s="405"/>
      <c r="L19" s="406"/>
      <c r="M19" s="9"/>
      <c r="O19" s="87" t="s">
        <v>323</v>
      </c>
      <c r="P19" s="87" t="s">
        <v>324</v>
      </c>
    </row>
    <row r="20" spans="1:16" x14ac:dyDescent="0.25">
      <c r="B20" s="571" t="s">
        <v>12</v>
      </c>
      <c r="C20" s="572"/>
      <c r="D20" s="572"/>
      <c r="E20" s="572"/>
      <c r="F20" s="572"/>
      <c r="G20" s="572"/>
      <c r="H20" s="572"/>
      <c r="I20" s="572"/>
      <c r="J20" s="572"/>
      <c r="K20" s="572"/>
      <c r="L20" s="573"/>
      <c r="M20" s="9"/>
    </row>
    <row r="21" spans="1:16" x14ac:dyDescent="0.25">
      <c r="B21" s="15"/>
      <c r="C21" s="32"/>
      <c r="D21" s="32"/>
      <c r="E21" s="33"/>
      <c r="F21" s="33"/>
      <c r="G21" s="33"/>
      <c r="H21" s="33"/>
      <c r="I21" s="33"/>
      <c r="J21" s="33"/>
      <c r="K21" s="33"/>
      <c r="L21" s="16"/>
      <c r="M21" s="9"/>
    </row>
    <row r="22" spans="1:16" ht="15.75" x14ac:dyDescent="0.25">
      <c r="B22" s="615" t="str">
        <f>IF(Intro!$G$21="English",O22,P22)</f>
        <v xml:space="preserve">Provide your firm's imports and sales of imports of the goods originating in: </v>
      </c>
      <c r="C22" s="617"/>
      <c r="D22" s="617"/>
      <c r="E22" s="617"/>
      <c r="F22" s="617"/>
      <c r="G22" s="687" t="str">
        <f>IF(Intro!$G$21="English",Variables!B48,Variables!C48)</f>
        <v>United States of America</v>
      </c>
      <c r="H22" s="688"/>
      <c r="I22" s="688"/>
      <c r="J22" s="688"/>
      <c r="K22" s="689"/>
      <c r="L22" s="61"/>
      <c r="M22" s="9"/>
      <c r="O22" s="9" t="s">
        <v>506</v>
      </c>
      <c r="P22" s="9" t="s">
        <v>507</v>
      </c>
    </row>
    <row r="23" spans="1:16" x14ac:dyDescent="0.25">
      <c r="B23" s="55"/>
      <c r="C23" s="56"/>
      <c r="D23" s="56"/>
      <c r="E23" s="56"/>
      <c r="F23" s="56"/>
      <c r="G23" s="56"/>
      <c r="H23" s="56"/>
      <c r="I23" s="56"/>
      <c r="J23" s="56"/>
      <c r="K23" s="56"/>
      <c r="L23" s="57"/>
      <c r="M23" s="9"/>
    </row>
    <row r="24" spans="1:16" x14ac:dyDescent="0.25">
      <c r="B24" s="55"/>
      <c r="C24" s="32"/>
      <c r="D24" s="32"/>
      <c r="E24" s="33"/>
      <c r="F24" s="33"/>
      <c r="G24" s="33"/>
      <c r="H24" s="33"/>
      <c r="I24" s="33"/>
      <c r="J24" s="33"/>
      <c r="K24" s="33"/>
      <c r="L24" s="16"/>
      <c r="M24" s="9"/>
      <c r="O24" s="17"/>
    </row>
    <row r="25" spans="1:16" x14ac:dyDescent="0.25">
      <c r="B25" s="55"/>
      <c r="C25" s="56"/>
      <c r="D25" s="32"/>
      <c r="G25" s="143">
        <f>Variables!$B$6</f>
        <v>2023</v>
      </c>
      <c r="H25" s="143">
        <f>G25+1</f>
        <v>2024</v>
      </c>
      <c r="I25" s="143">
        <f>H25+1</f>
        <v>2025</v>
      </c>
      <c r="J25" s="143" t="str">
        <f>IF(Intro!$G$21="English",Variables!B9,Variables!C9)</f>
        <v>Jan-Mar 2025</v>
      </c>
      <c r="K25" s="143" t="str">
        <f>IF(Intro!$G$21="English",Variables!B10,Variables!C10)</f>
        <v>Jan-Mar 2026</v>
      </c>
      <c r="L25" s="64"/>
      <c r="M25" s="9"/>
      <c r="O25" s="17"/>
    </row>
    <row r="26" spans="1:16" s="10" customFormat="1" x14ac:dyDescent="0.25">
      <c r="A26" s="31"/>
      <c r="B26" s="661" t="str">
        <f>IF(Intro!$G$21="English",O26,P26)</f>
        <v>Imports in Canada</v>
      </c>
      <c r="C26" s="662"/>
      <c r="D26" s="662"/>
      <c r="E26" s="662"/>
      <c r="F26" s="662"/>
      <c r="G26" s="662"/>
      <c r="H26" s="662"/>
      <c r="I26" s="662"/>
      <c r="J26" s="662"/>
      <c r="K26" s="662"/>
      <c r="L26" s="64"/>
      <c r="O26" s="25" t="s">
        <v>229</v>
      </c>
      <c r="P26" s="10" t="s">
        <v>230</v>
      </c>
    </row>
    <row r="27" spans="1:16" x14ac:dyDescent="0.25">
      <c r="B27" s="429" t="str">
        <f>IF(Intro!$G$21="English",O27,P27)</f>
        <v>Imports</v>
      </c>
      <c r="C27" s="430"/>
      <c r="D27" s="684" t="str">
        <f>IF(Intro!$G$21="English",Variables!$B$23,Variables!$C$23)</f>
        <v>tonnes</v>
      </c>
      <c r="E27" s="684"/>
      <c r="F27" s="684"/>
      <c r="G27" s="109"/>
      <c r="H27" s="109"/>
      <c r="I27" s="109"/>
      <c r="J27" s="109"/>
      <c r="K27" s="103"/>
      <c r="L27" s="64"/>
      <c r="M27" s="9"/>
      <c r="O27" s="9" t="s">
        <v>91</v>
      </c>
      <c r="P27" s="9" t="s">
        <v>167</v>
      </c>
    </row>
    <row r="28" spans="1:16" x14ac:dyDescent="0.25">
      <c r="B28" s="429"/>
      <c r="C28" s="430"/>
      <c r="D28" s="684" t="str">
        <f>IF(Intro!G$21="English",O28,P28)</f>
        <v>net delivered purchase value (CAD)</v>
      </c>
      <c r="E28" s="684"/>
      <c r="F28" s="684"/>
      <c r="G28" s="109"/>
      <c r="H28" s="109"/>
      <c r="I28" s="109"/>
      <c r="J28" s="109"/>
      <c r="K28" s="103"/>
      <c r="L28" s="64"/>
      <c r="M28" s="9"/>
      <c r="O28" s="9" t="s">
        <v>329</v>
      </c>
      <c r="P28" s="9" t="s">
        <v>328</v>
      </c>
    </row>
    <row r="29" spans="1:16" x14ac:dyDescent="0.25">
      <c r="B29" s="429"/>
      <c r="C29" s="430"/>
      <c r="D29" s="684" t="str">
        <f>"$ / "&amp;IF(Intro!$G$21="English",Variables!$B$24,Variables!$C$24)</f>
        <v>$ / tonne</v>
      </c>
      <c r="E29" s="684"/>
      <c r="F29" s="684"/>
      <c r="G29" s="123" t="str">
        <f>IF(G27=0,"-",G28/G27)</f>
        <v>-</v>
      </c>
      <c r="H29" s="123" t="str">
        <f>IF(H27=0,"-",H28/H27)</f>
        <v>-</v>
      </c>
      <c r="I29" s="123" t="str">
        <f>IF(I27=0,"-",I28/I27)</f>
        <v>-</v>
      </c>
      <c r="J29" s="123" t="str">
        <f>IF(J27=0,"-",J28/J27)</f>
        <v>-</v>
      </c>
      <c r="K29" s="123" t="str">
        <f>IF(K27=0,"-",K28/K27)</f>
        <v>-</v>
      </c>
      <c r="L29" s="64"/>
      <c r="M29" s="9"/>
    </row>
    <row r="30" spans="1:16" s="10" customFormat="1" x14ac:dyDescent="0.25">
      <c r="A30" s="31"/>
      <c r="B30" s="685" t="str">
        <f>IF(Intro!$G$21="English",O30,P30)</f>
        <v>Sales of imports in Canada</v>
      </c>
      <c r="C30" s="686"/>
      <c r="D30" s="686"/>
      <c r="E30" s="686"/>
      <c r="F30" s="686"/>
      <c r="G30" s="686"/>
      <c r="H30" s="686"/>
      <c r="I30" s="686"/>
      <c r="J30" s="686"/>
      <c r="K30" s="686"/>
      <c r="L30" s="64"/>
      <c r="O30" s="25" t="s">
        <v>515</v>
      </c>
      <c r="P30" s="10" t="s">
        <v>516</v>
      </c>
    </row>
    <row r="31" spans="1:16" x14ac:dyDescent="0.25">
      <c r="B31" s="429" t="str">
        <f>IF(Intro!$G$21="English",O31,P31)</f>
        <v>Sales to dealers / distributors in Canada</v>
      </c>
      <c r="C31" s="430"/>
      <c r="D31" s="684" t="str">
        <f>D27</f>
        <v>tonnes</v>
      </c>
      <c r="E31" s="684"/>
      <c r="F31" s="684"/>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429"/>
      <c r="C32" s="430"/>
      <c r="D32" s="684" t="str">
        <f>IF(Intro!G$21="English",O32,P32)</f>
        <v>net delivered selling value (CAD)</v>
      </c>
      <c r="E32" s="684"/>
      <c r="F32" s="684"/>
      <c r="G32" s="109"/>
      <c r="H32" s="109"/>
      <c r="I32" s="109"/>
      <c r="J32" s="109"/>
      <c r="K32" s="103"/>
      <c r="L32" s="64"/>
      <c r="M32" s="9"/>
      <c r="O32" s="9" t="s">
        <v>331</v>
      </c>
      <c r="P32" s="9" t="s">
        <v>330</v>
      </c>
    </row>
    <row r="33" spans="1:16" ht="15" thickBot="1" x14ac:dyDescent="0.3">
      <c r="B33" s="677"/>
      <c r="C33" s="678"/>
      <c r="D33" s="682" t="str">
        <f>D29</f>
        <v>$ / tonne</v>
      </c>
      <c r="E33" s="682"/>
      <c r="F33" s="682"/>
      <c r="G33" s="123" t="str">
        <f>IF(G31=0,"-",G32/G31)</f>
        <v>-</v>
      </c>
      <c r="H33" s="123" t="str">
        <f>IF(H31=0,"-",H32/H31)</f>
        <v>-</v>
      </c>
      <c r="I33" s="123" t="str">
        <f>IF(I31=0,"-",I32/I31)</f>
        <v>-</v>
      </c>
      <c r="J33" s="123" t="str">
        <f t="shared" ref="J33:K33" si="0">IF(J31=0,"-",J32/J31)</f>
        <v>-</v>
      </c>
      <c r="K33" s="123" t="str">
        <f t="shared" si="0"/>
        <v>-</v>
      </c>
      <c r="L33" s="64"/>
      <c r="M33" s="9"/>
    </row>
    <row r="34" spans="1:16" x14ac:dyDescent="0.25">
      <c r="B34" s="679" t="str">
        <f>IF(Intro!$G$21="English",O34,P34)</f>
        <v>Sales to end users in Canada</v>
      </c>
      <c r="C34" s="680"/>
      <c r="D34" s="683" t="str">
        <f t="shared" ref="D34:D36" si="1">D31</f>
        <v>tonnes</v>
      </c>
      <c r="E34" s="683"/>
      <c r="F34" s="683"/>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429"/>
      <c r="C35" s="430"/>
      <c r="D35" s="684" t="str">
        <f t="shared" si="1"/>
        <v>net delivered selling value (CAD)</v>
      </c>
      <c r="E35" s="684"/>
      <c r="F35" s="684"/>
      <c r="G35" s="109"/>
      <c r="H35" s="109"/>
      <c r="I35" s="109"/>
      <c r="J35" s="109"/>
      <c r="K35" s="103"/>
      <c r="L35" s="64"/>
      <c r="M35" s="9"/>
    </row>
    <row r="36" spans="1:16" ht="15" thickBot="1" x14ac:dyDescent="0.3">
      <c r="B36" s="677"/>
      <c r="C36" s="678"/>
      <c r="D36" s="682" t="str">
        <f t="shared" si="1"/>
        <v>$ / tonne</v>
      </c>
      <c r="E36" s="682"/>
      <c r="F36" s="682"/>
      <c r="G36" s="123" t="str">
        <f>IF(G34=0,"-",G35/G34)</f>
        <v>-</v>
      </c>
      <c r="H36" s="123" t="str">
        <f>IF(H34=0,"-",H35/H34)</f>
        <v>-</v>
      </c>
      <c r="I36" s="123" t="str">
        <f>IF(I34=0,"-",I35/I34)</f>
        <v>-</v>
      </c>
      <c r="J36" s="123" t="str">
        <f t="shared" ref="J36:K36" si="2">IF(J34=0,"-",J35/J34)</f>
        <v>-</v>
      </c>
      <c r="K36" s="123" t="str">
        <f t="shared" si="2"/>
        <v>-</v>
      </c>
      <c r="L36" s="64"/>
      <c r="M36" s="9"/>
    </row>
    <row r="37" spans="1:16" x14ac:dyDescent="0.25">
      <c r="B37" s="519" t="str">
        <f>IF(Intro!$G$21="English",O37,P37)</f>
        <v>Total sales of imports in Canada</v>
      </c>
      <c r="C37" s="520"/>
      <c r="D37" s="642" t="str">
        <f>D34</f>
        <v>tonnes</v>
      </c>
      <c r="E37" s="642"/>
      <c r="F37" s="642"/>
      <c r="G37" s="111">
        <f t="shared" ref="G37:K38" si="3">G31+G34</f>
        <v>0</v>
      </c>
      <c r="H37" s="111">
        <f t="shared" si="3"/>
        <v>0</v>
      </c>
      <c r="I37" s="111">
        <f t="shared" si="3"/>
        <v>0</v>
      </c>
      <c r="J37" s="111">
        <f t="shared" si="3"/>
        <v>0</v>
      </c>
      <c r="K37" s="111">
        <f t="shared" si="3"/>
        <v>0</v>
      </c>
      <c r="L37" s="64"/>
      <c r="M37" s="9"/>
      <c r="O37" s="9" t="s">
        <v>517</v>
      </c>
      <c r="P37" s="9" t="s">
        <v>518</v>
      </c>
    </row>
    <row r="38" spans="1:16" x14ac:dyDescent="0.25">
      <c r="B38" s="508"/>
      <c r="C38" s="509"/>
      <c r="D38" s="643" t="str">
        <f>D35</f>
        <v>net delivered selling value (CAD)</v>
      </c>
      <c r="E38" s="643"/>
      <c r="F38" s="643"/>
      <c r="G38" s="110">
        <f t="shared" si="3"/>
        <v>0</v>
      </c>
      <c r="H38" s="110">
        <f t="shared" si="3"/>
        <v>0</v>
      </c>
      <c r="I38" s="110">
        <f t="shared" si="3"/>
        <v>0</v>
      </c>
      <c r="J38" s="110">
        <f t="shared" si="3"/>
        <v>0</v>
      </c>
      <c r="K38" s="110">
        <f t="shared" si="3"/>
        <v>0</v>
      </c>
      <c r="L38" s="64"/>
      <c r="M38" s="9"/>
    </row>
    <row r="39" spans="1:16" x14ac:dyDescent="0.25">
      <c r="B39" s="508"/>
      <c r="C39" s="509"/>
      <c r="D39" s="643" t="str">
        <f>D36</f>
        <v>$ / tonne</v>
      </c>
      <c r="E39" s="643"/>
      <c r="F39" s="643"/>
      <c r="G39" s="123" t="str">
        <f>IF(G37=0,"-",G38/G37)</f>
        <v>-</v>
      </c>
      <c r="H39" s="123" t="str">
        <f>IF(H37=0,"-",H38/H37)</f>
        <v>-</v>
      </c>
      <c r="I39" s="123" t="str">
        <f>IF(I37=0,"-",I38/I37)</f>
        <v>-</v>
      </c>
      <c r="J39" s="123" t="str">
        <f t="shared" ref="J39:K39" si="4">IF(J37=0,"-",J38/J37)</f>
        <v>-</v>
      </c>
      <c r="K39" s="123" t="str">
        <f t="shared" si="4"/>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75"/>
      <c r="D41" s="75"/>
      <c r="E41" s="76"/>
      <c r="F41" s="76"/>
      <c r="G41" s="76"/>
      <c r="H41" s="76"/>
      <c r="I41" s="76"/>
      <c r="J41" s="76"/>
      <c r="K41" s="76"/>
      <c r="L41" s="76"/>
      <c r="M41" s="66"/>
    </row>
    <row r="42" spans="1:16" x14ac:dyDescent="0.25">
      <c r="B42" s="404" t="str">
        <f>IF(Intro!$G$21="English",O42,P42)</f>
        <v>SALES OF IMPORTS IN CANADA TO YOUR TOP FIVE ACCOUNTS</v>
      </c>
      <c r="C42" s="405"/>
      <c r="D42" s="405"/>
      <c r="E42" s="405"/>
      <c r="F42" s="405"/>
      <c r="G42" s="405"/>
      <c r="H42" s="405"/>
      <c r="I42" s="405"/>
      <c r="J42" s="405"/>
      <c r="K42" s="405"/>
      <c r="L42" s="406"/>
      <c r="M42" s="9"/>
      <c r="O42" s="87" t="s">
        <v>519</v>
      </c>
      <c r="P42" s="87" t="s">
        <v>202</v>
      </c>
    </row>
    <row r="43" spans="1:16" s="10" customFormat="1" x14ac:dyDescent="0.25">
      <c r="A43" s="7"/>
      <c r="B43" s="571" t="s">
        <v>15</v>
      </c>
      <c r="C43" s="572"/>
      <c r="D43" s="572"/>
      <c r="E43" s="572"/>
      <c r="F43" s="572"/>
      <c r="G43" s="572"/>
      <c r="H43" s="572"/>
      <c r="I43" s="572"/>
      <c r="J43" s="572"/>
      <c r="K43" s="572"/>
      <c r="L43" s="573"/>
      <c r="M43" s="66"/>
      <c r="O43" s="9"/>
    </row>
    <row r="44" spans="1:16" x14ac:dyDescent="0.25">
      <c r="B44" s="15"/>
      <c r="C44" s="32"/>
      <c r="D44" s="32"/>
      <c r="E44" s="33"/>
      <c r="F44" s="33"/>
      <c r="G44" s="33"/>
      <c r="H44" s="33"/>
      <c r="I44" s="33"/>
      <c r="J44" s="33"/>
      <c r="K44" s="33"/>
      <c r="L44" s="16"/>
      <c r="M44" s="9"/>
    </row>
    <row r="45" spans="1:16" x14ac:dyDescent="0.25">
      <c r="B45" s="401" t="str">
        <f>IF(Intro!$G$21="English",O45,P45)</f>
        <v xml:space="preserve">Report the volume and value of sales of imports in Canada for each account listed below : </v>
      </c>
      <c r="C45" s="402"/>
      <c r="D45" s="402"/>
      <c r="E45" s="402"/>
      <c r="F45" s="402"/>
      <c r="G45" s="402"/>
      <c r="H45" s="402"/>
      <c r="I45" s="402"/>
      <c r="J45" s="402"/>
      <c r="K45" s="402"/>
      <c r="L45" s="403"/>
      <c r="M45" s="9"/>
      <c r="O45" s="17" t="s">
        <v>169</v>
      </c>
      <c r="P45" s="9" t="s">
        <v>170</v>
      </c>
    </row>
    <row r="46" spans="1:16" x14ac:dyDescent="0.25">
      <c r="B46" s="401" t="str">
        <f>Pro!B35</f>
        <v>Note - Only complete this question if your firm sold the goods between January 1, 2023, and March 31, 2026.</v>
      </c>
      <c r="C46" s="402"/>
      <c r="D46" s="402"/>
      <c r="E46" s="402"/>
      <c r="F46" s="402"/>
      <c r="G46" s="402"/>
      <c r="H46" s="402"/>
      <c r="I46" s="402"/>
      <c r="J46" s="402"/>
      <c r="K46" s="402"/>
      <c r="L46" s="403"/>
      <c r="M46" s="9"/>
      <c r="O46" s="17"/>
    </row>
    <row r="47" spans="1:16" x14ac:dyDescent="0.25">
      <c r="B47" s="55"/>
      <c r="C47" s="32"/>
      <c r="D47" s="32"/>
      <c r="E47" s="33"/>
      <c r="F47" s="33"/>
      <c r="G47" s="33"/>
      <c r="H47" s="33"/>
      <c r="I47" s="33"/>
      <c r="J47" s="33"/>
      <c r="K47" s="33"/>
      <c r="L47" s="16"/>
      <c r="M47" s="9"/>
      <c r="O47" s="17"/>
    </row>
    <row r="48" spans="1:16" x14ac:dyDescent="0.25">
      <c r="B48" s="639"/>
      <c r="C48" s="640"/>
      <c r="D48" s="641"/>
      <c r="E48" s="101" t="str">
        <f>IF(Intro!$G$21="English","Q","T")&amp;IF(MID(F48,2,1)&lt;&gt;"1",MID(F48,2,1)-1&amp;" - "&amp;MID(F48,6,4),"4 - "&amp;MID(F48,6,4)-1)</f>
        <v>Q2 - 2024</v>
      </c>
      <c r="F48" s="101" t="str">
        <f>IF(Intro!$G$21="English","Q","T")&amp;IF(MID(G48,2,1)&lt;&gt;"1",MID(G48,2,1)-1&amp;" - "&amp;MID(G48,6,4),"4 - "&amp;MID(G48,6,4)-1)</f>
        <v>Q3 - 2024</v>
      </c>
      <c r="G48" s="101" t="str">
        <f>IF(Intro!$G$21="English","Q","T")&amp;IF(MID(H48,2,1)&lt;&gt;"1",MID(H48,2,1)-1&amp;" - "&amp;MID(H48,6,4),"4 - "&amp;MID(H48,6,4)-1)</f>
        <v>Q4 - 2024</v>
      </c>
      <c r="H48" s="101" t="str">
        <f>IF(Intro!$G$21="English","Q","T")&amp;IF(MID(I48,2,1)&lt;&gt;"1",MID(I48,2,1)-1&amp;" - "&amp;MID(I48,6,4),"4 - "&amp;MID(I48,6,4)-1)</f>
        <v>Q1 - 2025</v>
      </c>
      <c r="I48" s="101" t="str">
        <f>IF(Intro!$G$21="English","Q","T")&amp;IF(MID(J48,2,1)&lt;&gt;"1",MID(J48,2,1)-1&amp;" - "&amp;MID(J48,6,4),"4 - "&amp;MID(J48,6,4)-1)</f>
        <v>Q2 - 2025</v>
      </c>
      <c r="J48" s="101" t="str">
        <f>IF(Intro!$G$21="English","Q","T")&amp;IF(MID(K48,2,1)&lt;&gt;"1",MID(K48,2,1)-1&amp;" - "&amp;MID(K48,6,4),"4 - "&amp;MID(K48,6,4)-1)</f>
        <v>Q3 - 2025</v>
      </c>
      <c r="K48" s="101" t="str">
        <f>IF(Intro!$G$21="English","Q","T")&amp;IF(MID(L48,2,1)&lt;&gt;"1",MID(L48,2,1)-1&amp;" - "&amp;MID(L48,6,4),"4 - "&amp;MID(L48,6,4)-1)</f>
        <v>Q4 - 2025</v>
      </c>
      <c r="L48" s="112" t="str">
        <f>IF(Intro!$G$21="English",Variables!B29&amp;" - ",Variables!C29&amp;" - ")&amp;Variables!B8</f>
        <v>Q1 - 2026</v>
      </c>
      <c r="M48" s="9"/>
      <c r="O48" s="17"/>
    </row>
    <row r="49" spans="2:16" x14ac:dyDescent="0.25">
      <c r="B49" s="627" t="str">
        <f>IF(Intro!$G$21="English",O49,P49)</f>
        <v xml:space="preserve">Account 1 - </v>
      </c>
      <c r="C49" s="628"/>
      <c r="D49" s="628"/>
      <c r="E49" s="628"/>
      <c r="F49" s="628"/>
      <c r="G49" s="628"/>
      <c r="H49" s="628"/>
      <c r="I49" s="628"/>
      <c r="J49" s="628"/>
      <c r="K49" s="628"/>
      <c r="L49" s="629"/>
      <c r="M49" s="9"/>
      <c r="O49" s="9" t="str">
        <f>"Account 1 - "&amp;Pro!C105</f>
        <v xml:space="preserve">Account 1 - </v>
      </c>
      <c r="P49" s="9" t="str">
        <f>"Client 1 - "&amp;Pro!C105</f>
        <v xml:space="preserve">Client 1 - </v>
      </c>
    </row>
    <row r="50" spans="2:16" x14ac:dyDescent="0.25">
      <c r="B50" s="647" t="str">
        <f>IF(Intro!$G$21="English",Variables!$B$23,Variables!$C$23)</f>
        <v>tonnes</v>
      </c>
      <c r="C50" s="648"/>
      <c r="D50" s="648"/>
      <c r="E50" s="113"/>
      <c r="F50" s="113"/>
      <c r="G50" s="113"/>
      <c r="H50" s="113"/>
      <c r="I50" s="113"/>
      <c r="J50" s="113"/>
      <c r="K50" s="113"/>
      <c r="L50" s="114"/>
      <c r="M50" s="9"/>
    </row>
    <row r="51" spans="2:16" x14ac:dyDescent="0.25">
      <c r="B51" s="647" t="str">
        <f>IF(Intro!G$21="English","net delivered selling value (CAD)","valeur de vente nette rendue (CAD)")</f>
        <v>net delivered selling value (CAD)</v>
      </c>
      <c r="C51" s="648"/>
      <c r="D51" s="648"/>
      <c r="E51" s="113"/>
      <c r="F51" s="113"/>
      <c r="G51" s="113"/>
      <c r="H51" s="113"/>
      <c r="I51" s="113"/>
      <c r="J51" s="113"/>
      <c r="K51" s="113"/>
      <c r="L51" s="114"/>
      <c r="M51" s="9"/>
    </row>
    <row r="52" spans="2:16" x14ac:dyDescent="0.25">
      <c r="B52" s="647" t="str">
        <f>"$ / "&amp;IF(Intro!$G$21="English",Variables!$B$24,Variables!$C$24)</f>
        <v>$ / tonne</v>
      </c>
      <c r="C52" s="648"/>
      <c r="D52" s="648"/>
      <c r="E52" s="123" t="str">
        <f t="shared" ref="E52:L52" si="5">IF(E50=0,"-",E51/E50)</f>
        <v>-</v>
      </c>
      <c r="F52" s="123" t="str">
        <f t="shared" si="5"/>
        <v>-</v>
      </c>
      <c r="G52" s="123" t="str">
        <f t="shared" si="5"/>
        <v>-</v>
      </c>
      <c r="H52" s="123" t="str">
        <f t="shared" si="5"/>
        <v>-</v>
      </c>
      <c r="I52" s="123" t="str">
        <f t="shared" si="5"/>
        <v>-</v>
      </c>
      <c r="J52" s="123" t="str">
        <f t="shared" si="5"/>
        <v>-</v>
      </c>
      <c r="K52" s="123" t="str">
        <f t="shared" si="5"/>
        <v>-</v>
      </c>
      <c r="L52" s="124" t="str">
        <f t="shared" si="5"/>
        <v>-</v>
      </c>
      <c r="M52" s="9"/>
    </row>
    <row r="53" spans="2:16" x14ac:dyDescent="0.25">
      <c r="B53" s="627" t="str">
        <f>IF(Intro!$G$21="English",O53,P53)</f>
        <v xml:space="preserve">Account 2 - </v>
      </c>
      <c r="C53" s="628"/>
      <c r="D53" s="628"/>
      <c r="E53" s="628"/>
      <c r="F53" s="628"/>
      <c r="G53" s="628"/>
      <c r="H53" s="628"/>
      <c r="I53" s="628"/>
      <c r="J53" s="628"/>
      <c r="K53" s="628"/>
      <c r="L53" s="629"/>
      <c r="M53" s="9"/>
      <c r="O53" s="9" t="str">
        <f>"Account 2 - "&amp;Pro!C106</f>
        <v xml:space="preserve">Account 2 - </v>
      </c>
      <c r="P53" s="9" t="str">
        <f>"Client 2 - "&amp;Pro!C106</f>
        <v xml:space="preserve">Client 2 - </v>
      </c>
    </row>
    <row r="54" spans="2:16" x14ac:dyDescent="0.25">
      <c r="B54" s="647" t="str">
        <f>IF(Intro!$G$21="English",Variables!$B$23,Variables!$C$23)</f>
        <v>tonnes</v>
      </c>
      <c r="C54" s="648"/>
      <c r="D54" s="648"/>
      <c r="E54" s="113"/>
      <c r="F54" s="113"/>
      <c r="G54" s="113"/>
      <c r="H54" s="113"/>
      <c r="I54" s="113"/>
      <c r="J54" s="113"/>
      <c r="K54" s="113"/>
      <c r="L54" s="114"/>
      <c r="M54" s="9"/>
    </row>
    <row r="55" spans="2:16" x14ac:dyDescent="0.25">
      <c r="B55" s="647" t="str">
        <f>IF(Intro!G$21="English","net delivered selling value (CAD)","valeur de vente nette rendue (CAD)")</f>
        <v>net delivered selling value (CAD)</v>
      </c>
      <c r="C55" s="648"/>
      <c r="D55" s="648"/>
      <c r="E55" s="113"/>
      <c r="F55" s="113"/>
      <c r="G55" s="113"/>
      <c r="H55" s="113"/>
      <c r="I55" s="113"/>
      <c r="J55" s="113"/>
      <c r="K55" s="113"/>
      <c r="L55" s="114"/>
      <c r="M55" s="9"/>
    </row>
    <row r="56" spans="2:16" x14ac:dyDescent="0.25">
      <c r="B56" s="647" t="str">
        <f>"$ / "&amp;IF(Intro!$G$21="English",Variables!$B$24,Variables!$C$24)</f>
        <v>$ / tonne</v>
      </c>
      <c r="C56" s="648"/>
      <c r="D56" s="648"/>
      <c r="E56" s="123" t="str">
        <f>IF(E54=0,"-",E55/E54)</f>
        <v>-</v>
      </c>
      <c r="F56" s="123" t="str">
        <f t="shared" ref="F56:L56" si="6">IF(F54=0,"-",F55/F54)</f>
        <v>-</v>
      </c>
      <c r="G56" s="123" t="str">
        <f t="shared" si="6"/>
        <v>-</v>
      </c>
      <c r="H56" s="123" t="str">
        <f t="shared" si="6"/>
        <v>-</v>
      </c>
      <c r="I56" s="123" t="str">
        <f t="shared" si="6"/>
        <v>-</v>
      </c>
      <c r="J56" s="123" t="str">
        <f t="shared" si="6"/>
        <v>-</v>
      </c>
      <c r="K56" s="123" t="str">
        <f t="shared" si="6"/>
        <v>-</v>
      </c>
      <c r="L56" s="124" t="str">
        <f t="shared" si="6"/>
        <v>-</v>
      </c>
      <c r="M56" s="9"/>
    </row>
    <row r="57" spans="2:16" x14ac:dyDescent="0.25">
      <c r="B57" s="627" t="str">
        <f>IF(Intro!$G$21="English",O57,P57)</f>
        <v xml:space="preserve">Account 3 - </v>
      </c>
      <c r="C57" s="628"/>
      <c r="D57" s="628"/>
      <c r="E57" s="628"/>
      <c r="F57" s="628"/>
      <c r="G57" s="628"/>
      <c r="H57" s="628"/>
      <c r="I57" s="628"/>
      <c r="J57" s="628"/>
      <c r="K57" s="628"/>
      <c r="L57" s="629"/>
      <c r="M57" s="9"/>
      <c r="O57" s="9" t="str">
        <f>"Account 3 - "&amp;Pro!C107</f>
        <v xml:space="preserve">Account 3 - </v>
      </c>
      <c r="P57" s="9" t="str">
        <f>"Client 3 - "&amp;Pro!C107</f>
        <v xml:space="preserve">Client 3 - </v>
      </c>
    </row>
    <row r="58" spans="2:16" x14ac:dyDescent="0.25">
      <c r="B58" s="647" t="str">
        <f>IF(Intro!$G$21="English",Variables!$B$23,Variables!$C$23)</f>
        <v>tonnes</v>
      </c>
      <c r="C58" s="648"/>
      <c r="D58" s="648"/>
      <c r="E58" s="113"/>
      <c r="F58" s="113"/>
      <c r="G58" s="113"/>
      <c r="H58" s="113"/>
      <c r="I58" s="113"/>
      <c r="J58" s="113"/>
      <c r="K58" s="113"/>
      <c r="L58" s="114"/>
      <c r="M58" s="9"/>
    </row>
    <row r="59" spans="2:16" x14ac:dyDescent="0.25">
      <c r="B59" s="647" t="str">
        <f>IF(Intro!G$21="English","net delivered selling value (CAD)","valeur de vente nette rendue (CAD)")</f>
        <v>net delivered selling value (CAD)</v>
      </c>
      <c r="C59" s="648"/>
      <c r="D59" s="648"/>
      <c r="E59" s="113"/>
      <c r="F59" s="113"/>
      <c r="G59" s="113"/>
      <c r="H59" s="113"/>
      <c r="I59" s="113"/>
      <c r="J59" s="113"/>
      <c r="K59" s="113"/>
      <c r="L59" s="114"/>
      <c r="M59" s="9"/>
    </row>
    <row r="60" spans="2:16" x14ac:dyDescent="0.25">
      <c r="B60" s="647" t="str">
        <f>"$ / "&amp;IF(Intro!$G$21="English",Variables!$B$24,Variables!$C$24)</f>
        <v>$ / tonne</v>
      </c>
      <c r="C60" s="648"/>
      <c r="D60" s="648"/>
      <c r="E60" s="123" t="str">
        <f>IF(E58=0,"-",E59/E58)</f>
        <v>-</v>
      </c>
      <c r="F60" s="123" t="str">
        <f t="shared" ref="F60:L60" si="7">IF(F58=0,"-",F59/F58)</f>
        <v>-</v>
      </c>
      <c r="G60" s="123" t="str">
        <f t="shared" si="7"/>
        <v>-</v>
      </c>
      <c r="H60" s="123" t="str">
        <f t="shared" si="7"/>
        <v>-</v>
      </c>
      <c r="I60" s="123" t="str">
        <f t="shared" si="7"/>
        <v>-</v>
      </c>
      <c r="J60" s="123" t="str">
        <f t="shared" si="7"/>
        <v>-</v>
      </c>
      <c r="K60" s="123" t="str">
        <f t="shared" si="7"/>
        <v>-</v>
      </c>
      <c r="L60" s="124" t="str">
        <f t="shared" si="7"/>
        <v>-</v>
      </c>
      <c r="M60" s="9"/>
    </row>
    <row r="61" spans="2:16" x14ac:dyDescent="0.25">
      <c r="B61" s="627" t="str">
        <f>IF(Intro!$G$21="English",O61,P61)</f>
        <v xml:space="preserve">Account 4 - </v>
      </c>
      <c r="C61" s="628"/>
      <c r="D61" s="628"/>
      <c r="E61" s="628"/>
      <c r="F61" s="628"/>
      <c r="G61" s="628"/>
      <c r="H61" s="628"/>
      <c r="I61" s="628"/>
      <c r="J61" s="628"/>
      <c r="K61" s="628"/>
      <c r="L61" s="629"/>
      <c r="M61" s="9"/>
      <c r="O61" s="9" t="str">
        <f>"Account 4 - "&amp;Pro!C108</f>
        <v xml:space="preserve">Account 4 - </v>
      </c>
      <c r="P61" s="9" t="str">
        <f>"Client 4 - "&amp;Pro!C108</f>
        <v xml:space="preserve">Client 4 - </v>
      </c>
    </row>
    <row r="62" spans="2:16" x14ac:dyDescent="0.25">
      <c r="B62" s="647" t="str">
        <f>IF(Intro!$G$21="English",Variables!$B$23,Variables!$C$23)</f>
        <v>tonnes</v>
      </c>
      <c r="C62" s="648"/>
      <c r="D62" s="648"/>
      <c r="E62" s="113"/>
      <c r="F62" s="113"/>
      <c r="G62" s="113"/>
      <c r="H62" s="113"/>
      <c r="I62" s="113"/>
      <c r="J62" s="113"/>
      <c r="K62" s="113"/>
      <c r="L62" s="114"/>
      <c r="M62" s="9"/>
    </row>
    <row r="63" spans="2:16" x14ac:dyDescent="0.25">
      <c r="B63" s="647" t="str">
        <f>IF(Intro!G$21="English","net delivered selling value (CAD)","valeur de vente nette rendue (CAD)")</f>
        <v>net delivered selling value (CAD)</v>
      </c>
      <c r="C63" s="648"/>
      <c r="D63" s="648"/>
      <c r="E63" s="113"/>
      <c r="F63" s="113"/>
      <c r="G63" s="113"/>
      <c r="H63" s="113"/>
      <c r="I63" s="113"/>
      <c r="J63" s="113"/>
      <c r="K63" s="113"/>
      <c r="L63" s="114"/>
      <c r="M63" s="9"/>
    </row>
    <row r="64" spans="2:16" x14ac:dyDescent="0.25">
      <c r="B64" s="647" t="str">
        <f>"$ / "&amp;IF(Intro!$G$21="English",Variables!$B$24,Variables!$C$24)</f>
        <v>$ / tonne</v>
      </c>
      <c r="C64" s="648"/>
      <c r="D64" s="648"/>
      <c r="E64" s="123" t="str">
        <f>IF(E62=0,"-",E63/E62)</f>
        <v>-</v>
      </c>
      <c r="F64" s="123" t="str">
        <f t="shared" ref="F64:L64" si="8">IF(F62=0,"-",F63/F62)</f>
        <v>-</v>
      </c>
      <c r="G64" s="123" t="str">
        <f t="shared" si="8"/>
        <v>-</v>
      </c>
      <c r="H64" s="123" t="str">
        <f t="shared" si="8"/>
        <v>-</v>
      </c>
      <c r="I64" s="123" t="str">
        <f t="shared" si="8"/>
        <v>-</v>
      </c>
      <c r="J64" s="123" t="str">
        <f t="shared" si="8"/>
        <v>-</v>
      </c>
      <c r="K64" s="123" t="str">
        <f t="shared" si="8"/>
        <v>-</v>
      </c>
      <c r="L64" s="124" t="str">
        <f t="shared" si="8"/>
        <v>-</v>
      </c>
      <c r="M64" s="9"/>
    </row>
    <row r="65" spans="2:19" x14ac:dyDescent="0.25">
      <c r="B65" s="627" t="str">
        <f>IF(Intro!$G$21="English",O65,P65)</f>
        <v xml:space="preserve">Account 5 - </v>
      </c>
      <c r="C65" s="628"/>
      <c r="D65" s="628"/>
      <c r="E65" s="628"/>
      <c r="F65" s="628"/>
      <c r="G65" s="628"/>
      <c r="H65" s="628"/>
      <c r="I65" s="628"/>
      <c r="J65" s="628"/>
      <c r="K65" s="628"/>
      <c r="L65" s="629"/>
      <c r="M65" s="9"/>
      <c r="O65" s="9" t="str">
        <f>"Account 5 - "&amp;Pro!C109</f>
        <v xml:space="preserve">Account 5 - </v>
      </c>
      <c r="P65" s="9" t="str">
        <f>"Client 5 - "&amp;Pro!C109</f>
        <v xml:space="preserve">Client 5 - </v>
      </c>
    </row>
    <row r="66" spans="2:19" x14ac:dyDescent="0.25">
      <c r="B66" s="647" t="str">
        <f>IF(Intro!$G$21="English",Variables!$B$23,Variables!$C$23)</f>
        <v>tonnes</v>
      </c>
      <c r="C66" s="648"/>
      <c r="D66" s="648"/>
      <c r="E66" s="113"/>
      <c r="F66" s="113"/>
      <c r="G66" s="113"/>
      <c r="H66" s="113"/>
      <c r="I66" s="113"/>
      <c r="J66" s="113"/>
      <c r="K66" s="113"/>
      <c r="L66" s="114"/>
      <c r="M66" s="9"/>
    </row>
    <row r="67" spans="2:19" x14ac:dyDescent="0.25">
      <c r="B67" s="647" t="str">
        <f>IF(Intro!G$21="English","net delivered selling value (CAD)","valeur de vente nette rendue (CAD)")</f>
        <v>net delivered selling value (CAD)</v>
      </c>
      <c r="C67" s="648"/>
      <c r="D67" s="648"/>
      <c r="E67" s="113"/>
      <c r="F67" s="113"/>
      <c r="G67" s="113"/>
      <c r="H67" s="113"/>
      <c r="I67" s="113"/>
      <c r="J67" s="113"/>
      <c r="K67" s="113"/>
      <c r="L67" s="114"/>
      <c r="M67" s="9"/>
    </row>
    <row r="68" spans="2:19" x14ac:dyDescent="0.25">
      <c r="B68" s="647" t="str">
        <f>"$ / "&amp;IF(Intro!$G$21="English",Variables!$B$24,Variables!$C$24)</f>
        <v>$ / tonne</v>
      </c>
      <c r="C68" s="648"/>
      <c r="D68" s="648"/>
      <c r="E68" s="123" t="str">
        <f>IF(E66=0,"-",E67/E66)</f>
        <v>-</v>
      </c>
      <c r="F68" s="123" t="str">
        <f t="shared" ref="F68:L68" si="9">IF(F66=0,"-",F67/F66)</f>
        <v>-</v>
      </c>
      <c r="G68" s="123" t="str">
        <f t="shared" si="9"/>
        <v>-</v>
      </c>
      <c r="H68" s="123" t="str">
        <f t="shared" si="9"/>
        <v>-</v>
      </c>
      <c r="I68" s="123" t="str">
        <f t="shared" si="9"/>
        <v>-</v>
      </c>
      <c r="J68" s="123" t="str">
        <f t="shared" si="9"/>
        <v>-</v>
      </c>
      <c r="K68" s="123" t="str">
        <f t="shared" si="9"/>
        <v>-</v>
      </c>
      <c r="L68" s="124" t="str">
        <f t="shared" si="9"/>
        <v>-</v>
      </c>
      <c r="M68" s="9"/>
    </row>
    <row r="69" spans="2:19" x14ac:dyDescent="0.25">
      <c r="B69" s="55"/>
      <c r="C69" s="56"/>
      <c r="D69" s="56"/>
      <c r="E69" s="28"/>
      <c r="F69" s="28"/>
      <c r="G69" s="28"/>
      <c r="H69" s="28"/>
      <c r="I69" s="28"/>
      <c r="J69" s="28"/>
      <c r="K69" s="28"/>
      <c r="L69" s="29"/>
      <c r="M69" s="9"/>
    </row>
    <row r="70" spans="2:19" x14ac:dyDescent="0.25">
      <c r="B70" s="398" t="str">
        <f>IF(Intro!$G$21="English",O70,P70)</f>
        <v>In the table below, “Error” means that the total sales to your firm’s top five accounts for that period exceed your firm’s total import sales for that period. Therefore, please modify the above data if necessary.</v>
      </c>
      <c r="C70" s="399"/>
      <c r="D70" s="399"/>
      <c r="E70" s="399"/>
      <c r="F70" s="399"/>
      <c r="G70" s="399"/>
      <c r="H70" s="399"/>
      <c r="I70" s="399"/>
      <c r="J70" s="399"/>
      <c r="K70" s="399"/>
      <c r="L70" s="400"/>
      <c r="M70" s="9"/>
      <c r="O70" s="34" t="s">
        <v>348</v>
      </c>
      <c r="P70" s="34" t="s">
        <v>349</v>
      </c>
      <c r="Q70" s="34"/>
      <c r="R70" s="34"/>
      <c r="S70" s="34"/>
    </row>
    <row r="71" spans="2:19" x14ac:dyDescent="0.25">
      <c r="B71" s="398"/>
      <c r="C71" s="399"/>
      <c r="D71" s="399"/>
      <c r="E71" s="399"/>
      <c r="F71" s="399"/>
      <c r="G71" s="399"/>
      <c r="H71" s="399"/>
      <c r="I71" s="399"/>
      <c r="J71" s="399"/>
      <c r="K71" s="399"/>
      <c r="L71" s="400"/>
      <c r="M71" s="9"/>
      <c r="O71" s="34"/>
      <c r="P71" s="34"/>
      <c r="Q71" s="34"/>
      <c r="R71" s="34"/>
      <c r="S71" s="34"/>
    </row>
    <row r="72" spans="2:19" x14ac:dyDescent="0.25">
      <c r="B72" s="55"/>
      <c r="C72" s="56"/>
      <c r="D72" s="56"/>
      <c r="E72" s="28"/>
      <c r="F72" s="28"/>
      <c r="G72" s="28"/>
      <c r="H72" s="28"/>
      <c r="I72" s="28"/>
      <c r="J72" s="28"/>
      <c r="K72" s="28"/>
      <c r="L72" s="29"/>
      <c r="M72" s="9"/>
      <c r="O72" s="34"/>
      <c r="P72" s="34"/>
      <c r="Q72" s="34"/>
      <c r="R72" s="34"/>
      <c r="S72" s="34"/>
    </row>
    <row r="73" spans="2:19" ht="14.1" customHeight="1" x14ac:dyDescent="0.25">
      <c r="B73" s="681" t="str">
        <f>Variables!D64</f>
        <v>Verification - volume</v>
      </c>
      <c r="C73" s="529"/>
      <c r="D73" s="529"/>
      <c r="E73" s="529"/>
      <c r="F73" s="530"/>
      <c r="G73" s="101">
        <f>H73-1</f>
        <v>2024</v>
      </c>
      <c r="H73" s="101">
        <f>Variables!B8-1</f>
        <v>2025</v>
      </c>
      <c r="I73" s="101" t="str">
        <f>K25</f>
        <v>Jan-Mar 2026</v>
      </c>
      <c r="J73" s="34"/>
      <c r="K73" s="34"/>
      <c r="L73" s="64"/>
      <c r="M73" s="9"/>
      <c r="O73" s="9" t="s">
        <v>370</v>
      </c>
      <c r="P73" s="9" t="s">
        <v>371</v>
      </c>
    </row>
    <row r="74" spans="2:19" ht="14.1" customHeight="1" x14ac:dyDescent="0.25">
      <c r="B74" s="655" t="str">
        <f>D31</f>
        <v>tonnes</v>
      </c>
      <c r="C74" s="656"/>
      <c r="D74" s="656"/>
      <c r="E74" s="656"/>
      <c r="F74" s="657"/>
      <c r="G74" s="153" t="str">
        <f>IF(SUM(E50:G50,E54:G54,E58:G58,E62:G62,E66:G66)&gt;H37,Variables!$D$65,Variables!$D$66)</f>
        <v>Okay</v>
      </c>
      <c r="H74" s="153" t="str">
        <f>IF(SUM(H50:K50,H54:K54,H58:K58,H62:K62,H66:K66)&gt;I37,Variables!$D$65,Variables!$D$66)</f>
        <v>Okay</v>
      </c>
      <c r="I74" s="153" t="str">
        <f>IF(SUM(L50,L54,L58,L62,L66)&gt;K37,Variables!$D$65,Variables!$D$66)</f>
        <v>Okay</v>
      </c>
      <c r="J74" s="34"/>
      <c r="K74" s="34"/>
      <c r="L74" s="64"/>
      <c r="M74" s="9"/>
    </row>
    <row r="75" spans="2:19" ht="14.1" customHeight="1" x14ac:dyDescent="0.25">
      <c r="B75" s="658" t="str">
        <f>IF(Intro!$G$21="English",O75,P75)</f>
        <v>volume - total sales in Canada of imports to the top five accounts (Question 2)</v>
      </c>
      <c r="C75" s="659"/>
      <c r="D75" s="659"/>
      <c r="E75" s="659"/>
      <c r="F75" s="660"/>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58" t="str">
        <f>IF(Intro!$G$21="English",O76,P76)</f>
        <v>volume - total sales in Canada of imports (Question 1)</v>
      </c>
      <c r="C76" s="659"/>
      <c r="D76" s="659"/>
      <c r="E76" s="659"/>
      <c r="F76" s="660"/>
      <c r="G76" s="153">
        <f>H37</f>
        <v>0</v>
      </c>
      <c r="H76" s="153">
        <f>I37</f>
        <v>0</v>
      </c>
      <c r="I76" s="153">
        <f>K37</f>
        <v>0</v>
      </c>
      <c r="J76" s="34"/>
      <c r="K76" s="34"/>
      <c r="L76" s="64"/>
      <c r="M76" s="9"/>
      <c r="O76" s="9" t="s">
        <v>464</v>
      </c>
      <c r="P76" s="9" t="s">
        <v>466</v>
      </c>
    </row>
    <row r="77" spans="2:19" ht="14.1" customHeight="1" x14ac:dyDescent="0.25">
      <c r="B77" s="649" t="str">
        <f>Variables!D68</f>
        <v>Verification - value</v>
      </c>
      <c r="C77" s="650"/>
      <c r="D77" s="650"/>
      <c r="E77" s="650"/>
      <c r="F77" s="651"/>
      <c r="G77" s="101">
        <f>G73</f>
        <v>2024</v>
      </c>
      <c r="H77" s="101">
        <f>H73</f>
        <v>2025</v>
      </c>
      <c r="I77" s="101" t="str">
        <f>I73</f>
        <v>Jan-Mar 2026</v>
      </c>
      <c r="J77" s="34"/>
      <c r="K77" s="34"/>
      <c r="L77" s="64"/>
      <c r="M77" s="9"/>
    </row>
    <row r="78" spans="2:19" ht="14.1" customHeight="1" x14ac:dyDescent="0.25">
      <c r="B78" s="671" t="str">
        <f>D32</f>
        <v>net delivered selling value (CAD)</v>
      </c>
      <c r="C78" s="672"/>
      <c r="D78" s="672"/>
      <c r="E78" s="672"/>
      <c r="F78" s="673"/>
      <c r="G78" s="153" t="str">
        <f>IF(SUM(E51:G51,E55:G55,E59:G59,E63:G63,E67:G67)&gt;H38,Variables!$D$65,Variables!$D$66)</f>
        <v>Okay</v>
      </c>
      <c r="H78" s="153" t="str">
        <f>IF(SUM(H51:K51,H55:K55,H59:K59,H63:K63,H67:K67)&gt;I38,Variables!$D$65,Variables!$D$66)</f>
        <v>Okay</v>
      </c>
      <c r="I78" s="153" t="str">
        <f>IF(SUM(L51,L55,L59,L63,L67)&gt;K38,Variables!$D$65,Variables!$D$66)</f>
        <v>Okay</v>
      </c>
      <c r="J78" s="34"/>
      <c r="K78" s="34"/>
      <c r="L78" s="64"/>
      <c r="M78" s="9"/>
    </row>
    <row r="79" spans="2:19" ht="14.1" customHeight="1" x14ac:dyDescent="0.25">
      <c r="B79" s="674" t="str">
        <f>IF(Intro!$G$21="English",O79,P79)</f>
        <v>value - total sales in Canada of imports to the top five accounts (Question 2)</v>
      </c>
      <c r="C79" s="675"/>
      <c r="D79" s="675"/>
      <c r="E79" s="675"/>
      <c r="F79" s="676"/>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74" t="str">
        <f>IF(Intro!$G$21="English",O80,P80)</f>
        <v>value - total sales in Canada of imports (Question 1)</v>
      </c>
      <c r="C80" s="675"/>
      <c r="D80" s="675"/>
      <c r="E80" s="675"/>
      <c r="F80" s="676"/>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62"/>
      <c r="K81" s="62"/>
      <c r="L81" s="63"/>
      <c r="M81" s="9"/>
    </row>
    <row r="82" spans="1:16" s="10" customFormat="1" x14ac:dyDescent="0.25">
      <c r="A82" s="7"/>
      <c r="B82" s="30"/>
      <c r="C82" s="75"/>
      <c r="D82" s="75"/>
      <c r="E82" s="76"/>
      <c r="F82" s="76"/>
      <c r="G82" s="76"/>
      <c r="H82" s="76"/>
      <c r="I82" s="76"/>
      <c r="J82" s="76"/>
      <c r="K82" s="76"/>
      <c r="L82" s="76"/>
      <c r="M82" s="66"/>
    </row>
    <row r="83" spans="1:16" x14ac:dyDescent="0.25">
      <c r="B83" s="404" t="str">
        <f>IF(Intro!$G$21="English",O83,P83)</f>
        <v>IMPORTS OF BENCHMARK PRODUCTS</v>
      </c>
      <c r="C83" s="405"/>
      <c r="D83" s="405"/>
      <c r="E83" s="405"/>
      <c r="F83" s="405"/>
      <c r="G83" s="405"/>
      <c r="H83" s="405"/>
      <c r="I83" s="405"/>
      <c r="J83" s="405"/>
      <c r="K83" s="405"/>
      <c r="L83" s="406"/>
      <c r="M83" s="9"/>
      <c r="O83" s="87" t="s">
        <v>322</v>
      </c>
      <c r="P83" s="87" t="s">
        <v>417</v>
      </c>
    </row>
    <row r="84" spans="1:16" x14ac:dyDescent="0.25">
      <c r="B84" s="571" t="s">
        <v>16</v>
      </c>
      <c r="C84" s="572"/>
      <c r="D84" s="572"/>
      <c r="E84" s="572"/>
      <c r="F84" s="572"/>
      <c r="G84" s="572"/>
      <c r="H84" s="572"/>
      <c r="I84" s="572"/>
      <c r="J84" s="572"/>
      <c r="K84" s="572"/>
      <c r="L84" s="573"/>
      <c r="M84" s="9"/>
    </row>
    <row r="85" spans="1:16" x14ac:dyDescent="0.25">
      <c r="B85" s="15"/>
      <c r="C85" s="32"/>
      <c r="D85" s="32"/>
      <c r="E85" s="33"/>
      <c r="F85" s="33"/>
      <c r="G85" s="33"/>
      <c r="H85" s="33"/>
      <c r="I85" s="33"/>
      <c r="J85" s="33"/>
      <c r="K85" s="33"/>
      <c r="L85" s="16"/>
      <c r="M85" s="9"/>
    </row>
    <row r="86" spans="1:16" x14ac:dyDescent="0.25">
      <c r="B86" s="401" t="str">
        <f>IF(Intro!$G$21="English",O86,P86)</f>
        <v xml:space="preserve">Report the volume and value of imports for each benchmark product listed below : </v>
      </c>
      <c r="C86" s="402"/>
      <c r="D86" s="402"/>
      <c r="E86" s="402"/>
      <c r="F86" s="402"/>
      <c r="G86" s="402"/>
      <c r="H86" s="402"/>
      <c r="I86" s="402"/>
      <c r="J86" s="402"/>
      <c r="K86" s="402"/>
      <c r="L86" s="403"/>
      <c r="M86" s="9"/>
      <c r="O86" s="17" t="s">
        <v>189</v>
      </c>
      <c r="P86" s="9" t="s">
        <v>190</v>
      </c>
    </row>
    <row r="87" spans="1:16" x14ac:dyDescent="0.25">
      <c r="B87" s="55"/>
      <c r="C87" s="32"/>
      <c r="D87" s="32"/>
      <c r="E87" s="33"/>
      <c r="F87" s="33"/>
      <c r="G87" s="33"/>
      <c r="H87" s="33"/>
      <c r="I87" s="33"/>
      <c r="J87" s="33"/>
      <c r="K87" s="33"/>
      <c r="L87" s="16"/>
      <c r="M87" s="9"/>
      <c r="O87" s="17"/>
    </row>
    <row r="88" spans="1:16" x14ac:dyDescent="0.25">
      <c r="B88" s="639"/>
      <c r="C88" s="640"/>
      <c r="D88" s="641"/>
      <c r="E88" s="101" t="str">
        <f t="shared" ref="E88:L88" si="10">E48</f>
        <v>Q2 - 2024</v>
      </c>
      <c r="F88" s="101" t="str">
        <f t="shared" si="10"/>
        <v>Q3 - 2024</v>
      </c>
      <c r="G88" s="101" t="str">
        <f t="shared" si="10"/>
        <v>Q4 - 2024</v>
      </c>
      <c r="H88" s="101" t="str">
        <f t="shared" si="10"/>
        <v>Q1 - 2025</v>
      </c>
      <c r="I88" s="101" t="str">
        <f t="shared" si="10"/>
        <v>Q2 - 2025</v>
      </c>
      <c r="J88" s="101" t="str">
        <f t="shared" si="10"/>
        <v>Q3 - 2025</v>
      </c>
      <c r="K88" s="101" t="str">
        <f t="shared" si="10"/>
        <v>Q4 - 2025</v>
      </c>
      <c r="L88" s="112" t="str">
        <f t="shared" si="10"/>
        <v>Q1 - 2026</v>
      </c>
      <c r="M88" s="9"/>
      <c r="O88" s="17"/>
    </row>
    <row r="89" spans="1:16" x14ac:dyDescent="0.25">
      <c r="B89" s="663" t="str">
        <f>IF(Intro!$G$21="English",Variables!B30,Variables!C30)</f>
        <v>Roll formed step beam of 12–16 gauge steel, of any length, including beam connector/bracket, regardless of profile or connection type.</v>
      </c>
      <c r="C89" s="526"/>
      <c r="D89" s="526"/>
      <c r="E89" s="526"/>
      <c r="F89" s="526"/>
      <c r="G89" s="526"/>
      <c r="H89" s="526"/>
      <c r="I89" s="526"/>
      <c r="J89" s="526"/>
      <c r="K89" s="526"/>
      <c r="L89" s="664"/>
      <c r="M89" s="9"/>
    </row>
    <row r="90" spans="1:16" x14ac:dyDescent="0.25">
      <c r="B90" s="665"/>
      <c r="C90" s="532"/>
      <c r="D90" s="532"/>
      <c r="E90" s="532"/>
      <c r="F90" s="532"/>
      <c r="G90" s="532"/>
      <c r="H90" s="532"/>
      <c r="I90" s="532"/>
      <c r="J90" s="532"/>
      <c r="K90" s="532"/>
      <c r="L90" s="666"/>
      <c r="M90" s="9"/>
    </row>
    <row r="91" spans="1:16" x14ac:dyDescent="0.25">
      <c r="B91" s="647" t="str">
        <f>IF(Intro!$G$21="English",Variables!$B$23,Variables!$C$23)</f>
        <v>tonnes</v>
      </c>
      <c r="C91" s="648"/>
      <c r="D91" s="648"/>
      <c r="E91" s="113"/>
      <c r="F91" s="113"/>
      <c r="G91" s="113"/>
      <c r="H91" s="113"/>
      <c r="I91" s="113"/>
      <c r="J91" s="113"/>
      <c r="K91" s="113"/>
      <c r="L91" s="114"/>
      <c r="M91" s="9"/>
    </row>
    <row r="92" spans="1:16" x14ac:dyDescent="0.25">
      <c r="B92" s="647" t="str">
        <f>IF(Intro!G$21="English","net delivered purchase value (CAD)","valeur d'achat nette rendue (CAD)")</f>
        <v>net delivered purchase value (CAD)</v>
      </c>
      <c r="C92" s="648"/>
      <c r="D92" s="648"/>
      <c r="E92" s="113"/>
      <c r="F92" s="113"/>
      <c r="G92" s="113"/>
      <c r="H92" s="113"/>
      <c r="I92" s="113"/>
      <c r="J92" s="113"/>
      <c r="K92" s="113"/>
      <c r="L92" s="114"/>
      <c r="M92" s="9"/>
    </row>
    <row r="93" spans="1:16" x14ac:dyDescent="0.25">
      <c r="B93" s="647" t="str">
        <f>"$ / "&amp;IF(Intro!$G$21="English",Variables!$B$24,Variables!$C$24)</f>
        <v>$ / tonne</v>
      </c>
      <c r="C93" s="648"/>
      <c r="D93" s="648"/>
      <c r="E93" s="123" t="str">
        <f t="shared" ref="E93:L93" si="11">IF(E91=0,"-",E92/E91)</f>
        <v>-</v>
      </c>
      <c r="F93" s="123" t="str">
        <f t="shared" si="11"/>
        <v>-</v>
      </c>
      <c r="G93" s="123" t="str">
        <f t="shared" si="11"/>
        <v>-</v>
      </c>
      <c r="H93" s="123" t="str">
        <f t="shared" si="11"/>
        <v>-</v>
      </c>
      <c r="I93" s="123" t="str">
        <f t="shared" si="11"/>
        <v>-</v>
      </c>
      <c r="J93" s="123" t="str">
        <f t="shared" si="11"/>
        <v>-</v>
      </c>
      <c r="K93" s="123" t="str">
        <f t="shared" si="11"/>
        <v>-</v>
      </c>
      <c r="L93" s="124" t="str">
        <f t="shared" si="11"/>
        <v>-</v>
      </c>
      <c r="M93" s="9"/>
    </row>
    <row r="94" spans="1:16" x14ac:dyDescent="0.25">
      <c r="B94" s="663" t="str">
        <f>IF(Intro!$G$21="English",Variables!B31,Variables!C31)</f>
        <v>Roll formed box beam of 12–16 gauge steel, of any length, including beam connector/bracket, regardless of profile or connection type.</v>
      </c>
      <c r="C94" s="526"/>
      <c r="D94" s="526"/>
      <c r="E94" s="526"/>
      <c r="F94" s="526"/>
      <c r="G94" s="526"/>
      <c r="H94" s="526"/>
      <c r="I94" s="526"/>
      <c r="J94" s="526"/>
      <c r="K94" s="526"/>
      <c r="L94" s="664"/>
      <c r="M94" s="9"/>
    </row>
    <row r="95" spans="1:16" x14ac:dyDescent="0.25">
      <c r="B95" s="665"/>
      <c r="C95" s="532"/>
      <c r="D95" s="532"/>
      <c r="E95" s="532"/>
      <c r="F95" s="532"/>
      <c r="G95" s="532"/>
      <c r="H95" s="532"/>
      <c r="I95" s="532"/>
      <c r="J95" s="532"/>
      <c r="K95" s="532"/>
      <c r="L95" s="666"/>
      <c r="M95" s="9"/>
    </row>
    <row r="96" spans="1:16" x14ac:dyDescent="0.25">
      <c r="B96" s="647" t="str">
        <f>IF(Intro!$G$21="English",Variables!$B$23,Variables!$C$23)</f>
        <v>tonnes</v>
      </c>
      <c r="C96" s="648"/>
      <c r="D96" s="648"/>
      <c r="E96" s="113"/>
      <c r="F96" s="113"/>
      <c r="G96" s="113"/>
      <c r="H96" s="113"/>
      <c r="I96" s="113"/>
      <c r="J96" s="113"/>
      <c r="K96" s="113"/>
      <c r="L96" s="114"/>
      <c r="M96" s="9"/>
    </row>
    <row r="97" spans="2:19" x14ac:dyDescent="0.25">
      <c r="B97" s="647" t="str">
        <f>IF(Intro!G$21="English","net delivered purchase value (CAD)","valeur d'achat nette rendue (CAD)")</f>
        <v>net delivered purchase value (CAD)</v>
      </c>
      <c r="C97" s="648"/>
      <c r="D97" s="648"/>
      <c r="E97" s="113"/>
      <c r="F97" s="113"/>
      <c r="G97" s="113"/>
      <c r="H97" s="113"/>
      <c r="I97" s="113"/>
      <c r="J97" s="113"/>
      <c r="K97" s="113"/>
      <c r="L97" s="114"/>
      <c r="M97" s="9"/>
    </row>
    <row r="98" spans="2:19" x14ac:dyDescent="0.25">
      <c r="B98" s="647" t="str">
        <f>"$ / "&amp;IF(Intro!$G$21="English",Variables!$B$24,Variables!$C$24)</f>
        <v>$ / tonne</v>
      </c>
      <c r="C98" s="648"/>
      <c r="D98" s="648"/>
      <c r="E98" s="123" t="str">
        <f t="shared" ref="E98:L98" si="12">IF(E96=0,"-",E97/E96)</f>
        <v>-</v>
      </c>
      <c r="F98" s="123" t="str">
        <f t="shared" si="12"/>
        <v>-</v>
      </c>
      <c r="G98" s="123" t="str">
        <f t="shared" si="12"/>
        <v>-</v>
      </c>
      <c r="H98" s="123" t="str">
        <f t="shared" si="12"/>
        <v>-</v>
      </c>
      <c r="I98" s="123" t="str">
        <f t="shared" si="12"/>
        <v>-</v>
      </c>
      <c r="J98" s="123" t="str">
        <f t="shared" si="12"/>
        <v>-</v>
      </c>
      <c r="K98" s="123" t="str">
        <f t="shared" si="12"/>
        <v>-</v>
      </c>
      <c r="L98" s="124" t="str">
        <f t="shared" si="12"/>
        <v>-</v>
      </c>
      <c r="M98" s="9"/>
    </row>
    <row r="99" spans="2:19" x14ac:dyDescent="0.25">
      <c r="B99" s="663" t="str">
        <f>IF(Intro!$G$21="English",Variables!B32,Variables!C32)</f>
        <v>Roll formed safety bar, regardless of type/style (universal, clip-in, snap-in, hook-over, welded or other), dimensions or configuration.</v>
      </c>
      <c r="C99" s="526"/>
      <c r="D99" s="526"/>
      <c r="E99" s="526"/>
      <c r="F99" s="526"/>
      <c r="G99" s="526"/>
      <c r="H99" s="526"/>
      <c r="I99" s="526"/>
      <c r="J99" s="526"/>
      <c r="K99" s="526"/>
      <c r="L99" s="664"/>
      <c r="M99" s="9"/>
    </row>
    <row r="100" spans="2:19" x14ac:dyDescent="0.25">
      <c r="B100" s="665"/>
      <c r="C100" s="532"/>
      <c r="D100" s="532"/>
      <c r="E100" s="532"/>
      <c r="F100" s="532"/>
      <c r="G100" s="532"/>
      <c r="H100" s="532"/>
      <c r="I100" s="532"/>
      <c r="J100" s="532"/>
      <c r="K100" s="532"/>
      <c r="L100" s="666"/>
      <c r="M100" s="9"/>
    </row>
    <row r="101" spans="2:19" x14ac:dyDescent="0.25">
      <c r="B101" s="647" t="str">
        <f>IF(Intro!$G$21="English",Variables!$B$23,Variables!$C$23)</f>
        <v>tonnes</v>
      </c>
      <c r="C101" s="648"/>
      <c r="D101" s="648"/>
      <c r="E101" s="113"/>
      <c r="F101" s="113"/>
      <c r="G101" s="113"/>
      <c r="H101" s="113"/>
      <c r="I101" s="113"/>
      <c r="J101" s="113"/>
      <c r="K101" s="113"/>
      <c r="L101" s="114"/>
      <c r="M101" s="9"/>
    </row>
    <row r="102" spans="2:19" x14ac:dyDescent="0.25">
      <c r="B102" s="647" t="str">
        <f>IF(Intro!G$21="English","net delivered purchase value (CAD)","valeur d'achat nette rendue (CAD)")</f>
        <v>net delivered purchase value (CAD)</v>
      </c>
      <c r="C102" s="648"/>
      <c r="D102" s="648"/>
      <c r="E102" s="113"/>
      <c r="F102" s="113"/>
      <c r="G102" s="113"/>
      <c r="H102" s="113"/>
      <c r="I102" s="113"/>
      <c r="J102" s="113"/>
      <c r="K102" s="113"/>
      <c r="L102" s="114"/>
      <c r="M102" s="9"/>
    </row>
    <row r="103" spans="2:19" x14ac:dyDescent="0.25">
      <c r="B103" s="647" t="str">
        <f>"$ / "&amp;IF(Intro!$G$21="English",Variables!$B$24,Variables!$C$24)</f>
        <v>$ / tonne</v>
      </c>
      <c r="C103" s="648"/>
      <c r="D103" s="648"/>
      <c r="E103" s="123" t="str">
        <f t="shared" ref="E103:L103" si="13">IF(E101=0,"-",E102/E101)</f>
        <v>-</v>
      </c>
      <c r="F103" s="123" t="str">
        <f t="shared" si="13"/>
        <v>-</v>
      </c>
      <c r="G103" s="123" t="str">
        <f t="shared" si="13"/>
        <v>-</v>
      </c>
      <c r="H103" s="123" t="str">
        <f t="shared" si="13"/>
        <v>-</v>
      </c>
      <c r="I103" s="123" t="str">
        <f t="shared" si="13"/>
        <v>-</v>
      </c>
      <c r="J103" s="123" t="str">
        <f t="shared" si="13"/>
        <v>-</v>
      </c>
      <c r="K103" s="123" t="str">
        <f t="shared" si="13"/>
        <v>-</v>
      </c>
      <c r="L103" s="124" t="str">
        <f t="shared" si="13"/>
        <v>-</v>
      </c>
      <c r="M103" s="9"/>
    </row>
    <row r="104" spans="2:19" x14ac:dyDescent="0.25">
      <c r="B104" s="55"/>
      <c r="C104" s="56"/>
      <c r="D104" s="56"/>
      <c r="E104" s="28"/>
      <c r="F104" s="28"/>
      <c r="G104" s="28"/>
      <c r="H104" s="28"/>
      <c r="I104" s="28"/>
      <c r="J104" s="28"/>
      <c r="K104" s="28"/>
      <c r="L104" s="29"/>
      <c r="M104" s="9"/>
    </row>
    <row r="105" spans="2:19" x14ac:dyDescent="0.25">
      <c r="B105" s="398" t="str">
        <f>IF(Intro!$G$21="English",O105,P105)</f>
        <v>In the table below, “Error” means that the total imports of your firm's benchmark products exceed your firm's total imports for that period. Therefore, please modify the above data if necessary.</v>
      </c>
      <c r="C105" s="399"/>
      <c r="D105" s="399"/>
      <c r="E105" s="399"/>
      <c r="F105" s="399"/>
      <c r="G105" s="399"/>
      <c r="H105" s="399"/>
      <c r="I105" s="399"/>
      <c r="J105" s="399"/>
      <c r="K105" s="399"/>
      <c r="L105" s="400"/>
      <c r="M105" s="9"/>
      <c r="O105" s="34" t="s">
        <v>350</v>
      </c>
      <c r="P105" s="34" t="s">
        <v>351</v>
      </c>
      <c r="Q105" s="34"/>
      <c r="R105" s="34"/>
      <c r="S105" s="34"/>
    </row>
    <row r="106" spans="2:19" x14ac:dyDescent="0.25">
      <c r="B106" s="398"/>
      <c r="C106" s="399"/>
      <c r="D106" s="399"/>
      <c r="E106" s="399"/>
      <c r="F106" s="399"/>
      <c r="G106" s="399"/>
      <c r="H106" s="399"/>
      <c r="I106" s="399"/>
      <c r="J106" s="399"/>
      <c r="K106" s="399"/>
      <c r="L106" s="400"/>
      <c r="M106" s="9"/>
      <c r="O106" s="34"/>
      <c r="P106" s="34"/>
      <c r="Q106" s="34"/>
      <c r="R106" s="34"/>
      <c r="S106" s="34"/>
    </row>
    <row r="107" spans="2:19" x14ac:dyDescent="0.25">
      <c r="B107" s="55"/>
      <c r="C107" s="56"/>
      <c r="D107" s="56"/>
      <c r="E107" s="28"/>
      <c r="F107" s="28"/>
      <c r="G107" s="28"/>
      <c r="H107" s="28"/>
      <c r="I107" s="28"/>
      <c r="J107" s="28"/>
      <c r="K107" s="28"/>
      <c r="L107" s="29"/>
      <c r="M107" s="9"/>
      <c r="O107" s="34"/>
      <c r="P107" s="34"/>
      <c r="Q107" s="34"/>
      <c r="R107" s="34"/>
      <c r="S107" s="34"/>
    </row>
    <row r="108" spans="2:19" ht="14.1" customHeight="1" x14ac:dyDescent="0.25">
      <c r="B108" s="649" t="str">
        <f>Variables!D64</f>
        <v>Verification - volume</v>
      </c>
      <c r="C108" s="650"/>
      <c r="D108" s="650"/>
      <c r="E108" s="650"/>
      <c r="F108" s="651"/>
      <c r="G108" s="101">
        <f>G73</f>
        <v>2024</v>
      </c>
      <c r="H108" s="101">
        <f>H73</f>
        <v>2025</v>
      </c>
      <c r="I108" s="101" t="str">
        <f>I73</f>
        <v>Jan-Mar 2026</v>
      </c>
      <c r="J108" s="34"/>
      <c r="K108" s="34"/>
      <c r="L108" s="64"/>
      <c r="M108" s="9"/>
    </row>
    <row r="109" spans="2:19" ht="14.1" customHeight="1" x14ac:dyDescent="0.25">
      <c r="B109" s="652" t="str">
        <f>B91</f>
        <v>tonnes</v>
      </c>
      <c r="C109" s="653"/>
      <c r="D109" s="653"/>
      <c r="E109" s="653"/>
      <c r="F109" s="654"/>
      <c r="G109" s="153" t="str">
        <f>IF(SUM(E91:G91,E96:G96,E101:G101)&gt;H27,Variables!$D$65,Variables!$D$66)</f>
        <v>Okay</v>
      </c>
      <c r="H109" s="153" t="str">
        <f>IF(SUM(H91:K91,H96:K96,H101:K101)&gt;I27,Variables!$D$65,Variables!$D$66)</f>
        <v>Okay</v>
      </c>
      <c r="I109" s="153" t="str">
        <f>IF(SUM(L91,L96,L101)&gt;K27,Variables!$D$65,Variables!$D$66)</f>
        <v>Okay</v>
      </c>
      <c r="J109" s="34"/>
      <c r="K109" s="34"/>
      <c r="L109" s="64"/>
      <c r="M109" s="9"/>
    </row>
    <row r="110" spans="2:19" ht="14.1" customHeight="1" x14ac:dyDescent="0.25">
      <c r="B110" s="644" t="str">
        <f>IF(Intro!$G$21="English",O110,P110)</f>
        <v>volume - total imports of benchmark products (Question 3)</v>
      </c>
      <c r="C110" s="645"/>
      <c r="D110" s="645"/>
      <c r="E110" s="645"/>
      <c r="F110" s="646"/>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44" t="str">
        <f>IF(Intro!$G$21="English",O111,P111)</f>
        <v>volume - total imports (Question 1)</v>
      </c>
      <c r="C111" s="645"/>
      <c r="D111" s="645"/>
      <c r="E111" s="645"/>
      <c r="F111" s="646"/>
      <c r="G111" s="153">
        <f>H27</f>
        <v>0</v>
      </c>
      <c r="H111" s="153">
        <f>I27</f>
        <v>0</v>
      </c>
      <c r="I111" s="153">
        <f>K27</f>
        <v>0</v>
      </c>
      <c r="J111" s="34"/>
      <c r="K111" s="34"/>
      <c r="L111" s="64"/>
      <c r="M111" s="9"/>
      <c r="O111" s="9" t="s">
        <v>457</v>
      </c>
      <c r="P111" s="9" t="s">
        <v>458</v>
      </c>
    </row>
    <row r="112" spans="2:19" x14ac:dyDescent="0.25">
      <c r="B112" s="649" t="str">
        <f>Variables!D68</f>
        <v>Verification - value</v>
      </c>
      <c r="C112" s="650"/>
      <c r="D112" s="650"/>
      <c r="E112" s="650"/>
      <c r="F112" s="651"/>
      <c r="G112" s="101">
        <f>G108</f>
        <v>2024</v>
      </c>
      <c r="H112" s="101">
        <f>H108</f>
        <v>2025</v>
      </c>
      <c r="I112" s="101" t="str">
        <f>I108</f>
        <v>Jan-Mar 2026</v>
      </c>
      <c r="J112" s="34"/>
      <c r="K112" s="34"/>
      <c r="L112" s="64"/>
      <c r="M112" s="9"/>
    </row>
    <row r="113" spans="1:16" ht="14.1" customHeight="1" x14ac:dyDescent="0.25">
      <c r="B113" s="652"/>
      <c r="C113" s="653"/>
      <c r="D113" s="653"/>
      <c r="E113" s="653"/>
      <c r="F113" s="654"/>
      <c r="G113" s="153" t="str">
        <f>IF(SUM(E92:G92,E97:G97,E102:G102)&gt;H28,Variables!$D$65,Variables!$D$66)</f>
        <v>Okay</v>
      </c>
      <c r="H113" s="153" t="str">
        <f>IF(SUM(H92:K92,H97:K97,H102:K102)&gt;I28,Variables!$D$65,Variables!$D$66)</f>
        <v>Okay</v>
      </c>
      <c r="I113" s="153" t="str">
        <f>IF(SUM(L92,L97,L102)&gt;K28,Variables!$D$65,Variables!$D$66)</f>
        <v>Okay</v>
      </c>
      <c r="J113" s="34"/>
      <c r="K113" s="34"/>
      <c r="L113" s="64"/>
      <c r="M113" s="9"/>
    </row>
    <row r="114" spans="1:16" ht="14.1" customHeight="1" x14ac:dyDescent="0.25">
      <c r="B114" s="644" t="str">
        <f>IF(Intro!$G$21="English",O114,P114)</f>
        <v>value - total imports of benchmark products (Question 3)</v>
      </c>
      <c r="C114" s="645"/>
      <c r="D114" s="645"/>
      <c r="E114" s="645"/>
      <c r="F114" s="646"/>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44" t="str">
        <f>IF(Intro!$G$21="English",O115,P115)</f>
        <v>valeur - total imports (Question 1)</v>
      </c>
      <c r="C115" s="645"/>
      <c r="D115" s="645"/>
      <c r="E115" s="645"/>
      <c r="F115" s="646"/>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5"/>
      <c r="D117" s="75"/>
      <c r="E117" s="76"/>
      <c r="F117" s="76"/>
      <c r="G117" s="76"/>
      <c r="H117" s="76"/>
      <c r="I117" s="76"/>
      <c r="J117" s="76"/>
      <c r="K117" s="76"/>
      <c r="L117" s="76"/>
      <c r="M117" s="66"/>
    </row>
    <row r="118" spans="1:16" x14ac:dyDescent="0.25">
      <c r="B118" s="404" t="str">
        <f>IF(Intro!$G$21="English",O118,P118)</f>
        <v>SALES OF IMPORTS  IN CANADA OF BENCHMARK PRODUCTS</v>
      </c>
      <c r="C118" s="405"/>
      <c r="D118" s="405"/>
      <c r="E118" s="405"/>
      <c r="F118" s="405"/>
      <c r="G118" s="405"/>
      <c r="H118" s="405"/>
      <c r="I118" s="405"/>
      <c r="J118" s="405"/>
      <c r="K118" s="405"/>
      <c r="L118" s="406"/>
      <c r="M118" s="9"/>
      <c r="O118" s="87" t="s">
        <v>520</v>
      </c>
      <c r="P118" s="87" t="s">
        <v>521</v>
      </c>
    </row>
    <row r="119" spans="1:16" x14ac:dyDescent="0.25">
      <c r="B119" s="571" t="s">
        <v>17</v>
      </c>
      <c r="C119" s="572"/>
      <c r="D119" s="572"/>
      <c r="E119" s="572"/>
      <c r="F119" s="572"/>
      <c r="G119" s="572"/>
      <c r="H119" s="572"/>
      <c r="I119" s="572"/>
      <c r="J119" s="572"/>
      <c r="K119" s="572"/>
      <c r="L119" s="573"/>
      <c r="M119" s="9"/>
    </row>
    <row r="120" spans="1:16" x14ac:dyDescent="0.25">
      <c r="B120" s="15"/>
      <c r="C120" s="32"/>
      <c r="D120" s="32"/>
      <c r="E120" s="33"/>
      <c r="F120" s="33"/>
      <c r="G120" s="33"/>
      <c r="H120" s="33"/>
      <c r="I120" s="33"/>
      <c r="J120" s="33"/>
      <c r="K120" s="33"/>
      <c r="L120" s="16"/>
      <c r="M120" s="9"/>
    </row>
    <row r="121" spans="1:16" x14ac:dyDescent="0.25">
      <c r="B121" s="401" t="str">
        <f>IF(Intro!$G$21="English",O121,P121)</f>
        <v xml:space="preserve">Report the volume and value of sales of imports in Canada for each benchmark product listed below : </v>
      </c>
      <c r="C121" s="402"/>
      <c r="D121" s="402"/>
      <c r="E121" s="402"/>
      <c r="F121" s="402"/>
      <c r="G121" s="402"/>
      <c r="H121" s="402"/>
      <c r="I121" s="402"/>
      <c r="J121" s="402"/>
      <c r="K121" s="402"/>
      <c r="L121" s="403"/>
      <c r="M121" s="9"/>
      <c r="O121" s="17" t="s">
        <v>168</v>
      </c>
      <c r="P121" s="9" t="s">
        <v>418</v>
      </c>
    </row>
    <row r="122" spans="1:16" x14ac:dyDescent="0.25">
      <c r="B122" s="401" t="str">
        <f>Pro!B35</f>
        <v>Note - Only complete this question if your firm sold the goods between January 1, 2023, and March 31, 2026.</v>
      </c>
      <c r="C122" s="402"/>
      <c r="D122" s="402"/>
      <c r="E122" s="402"/>
      <c r="F122" s="402"/>
      <c r="G122" s="402"/>
      <c r="H122" s="402"/>
      <c r="I122" s="402"/>
      <c r="J122" s="402"/>
      <c r="K122" s="402"/>
      <c r="L122" s="403"/>
      <c r="M122" s="9"/>
      <c r="O122" s="17"/>
    </row>
    <row r="123" spans="1:16" x14ac:dyDescent="0.25">
      <c r="B123" s="55"/>
      <c r="C123" s="32"/>
      <c r="D123" s="32"/>
      <c r="E123" s="33"/>
      <c r="F123" s="33"/>
      <c r="G123" s="33"/>
      <c r="H123" s="33"/>
      <c r="I123" s="33"/>
      <c r="J123" s="33"/>
      <c r="K123" s="33"/>
      <c r="L123" s="16"/>
      <c r="M123" s="9"/>
      <c r="O123" s="17"/>
    </row>
    <row r="124" spans="1:16" x14ac:dyDescent="0.25">
      <c r="B124" s="639"/>
      <c r="C124" s="640"/>
      <c r="D124" s="641"/>
      <c r="E124" s="101" t="str">
        <f t="shared" ref="E124:L124" si="14">E88</f>
        <v>Q2 - 2024</v>
      </c>
      <c r="F124" s="101" t="str">
        <f t="shared" si="14"/>
        <v>Q3 - 2024</v>
      </c>
      <c r="G124" s="101" t="str">
        <f t="shared" si="14"/>
        <v>Q4 - 2024</v>
      </c>
      <c r="H124" s="101" t="str">
        <f t="shared" si="14"/>
        <v>Q1 - 2025</v>
      </c>
      <c r="I124" s="101" t="str">
        <f t="shared" si="14"/>
        <v>Q2 - 2025</v>
      </c>
      <c r="J124" s="101" t="str">
        <f t="shared" si="14"/>
        <v>Q3 - 2025</v>
      </c>
      <c r="K124" s="101" t="str">
        <f t="shared" si="14"/>
        <v>Q4 - 2025</v>
      </c>
      <c r="L124" s="112" t="str">
        <f t="shared" si="14"/>
        <v>Q1 - 2026</v>
      </c>
      <c r="M124" s="9"/>
      <c r="O124" s="17"/>
    </row>
    <row r="125" spans="1:16" x14ac:dyDescent="0.25">
      <c r="B125" s="663" t="str">
        <f>B89</f>
        <v>Roll formed step beam of 12–16 gauge steel, of any length, including beam connector/bracket, regardless of profile or connection type.</v>
      </c>
      <c r="C125" s="526"/>
      <c r="D125" s="526"/>
      <c r="E125" s="526"/>
      <c r="F125" s="526"/>
      <c r="G125" s="526"/>
      <c r="H125" s="526"/>
      <c r="I125" s="526"/>
      <c r="J125" s="526"/>
      <c r="K125" s="526"/>
      <c r="L125" s="664"/>
      <c r="M125" s="9"/>
    </row>
    <row r="126" spans="1:16" x14ac:dyDescent="0.25">
      <c r="B126" s="665"/>
      <c r="C126" s="532"/>
      <c r="D126" s="532"/>
      <c r="E126" s="532"/>
      <c r="F126" s="532"/>
      <c r="G126" s="532"/>
      <c r="H126" s="532"/>
      <c r="I126" s="532"/>
      <c r="J126" s="532"/>
      <c r="K126" s="532"/>
      <c r="L126" s="666"/>
      <c r="M126" s="9"/>
    </row>
    <row r="127" spans="1:16" x14ac:dyDescent="0.25">
      <c r="B127" s="647" t="str">
        <f>IF(Intro!$G$21="English",Variables!$B$23,Variables!$C$23)</f>
        <v>tonnes</v>
      </c>
      <c r="C127" s="648"/>
      <c r="D127" s="648"/>
      <c r="E127" s="113"/>
      <c r="F127" s="113"/>
      <c r="G127" s="113"/>
      <c r="H127" s="113"/>
      <c r="I127" s="113"/>
      <c r="J127" s="113"/>
      <c r="K127" s="113"/>
      <c r="L127" s="114"/>
      <c r="M127" s="9"/>
    </row>
    <row r="128" spans="1:16" x14ac:dyDescent="0.25">
      <c r="B128" s="647" t="str">
        <f>IF(Intro!G$21="English","net delivered selling value (CAD)","valeur de vente nette rendue (CAD)")</f>
        <v>net delivered selling value (CAD)</v>
      </c>
      <c r="C128" s="648"/>
      <c r="D128" s="648"/>
      <c r="E128" s="113"/>
      <c r="F128" s="113"/>
      <c r="G128" s="113"/>
      <c r="H128" s="113"/>
      <c r="I128" s="113"/>
      <c r="J128" s="113"/>
      <c r="K128" s="113"/>
      <c r="L128" s="114"/>
      <c r="M128" s="9"/>
    </row>
    <row r="129" spans="2:19" x14ac:dyDescent="0.25">
      <c r="B129" s="647" t="str">
        <f>"$ / "&amp;IF(Intro!$G$21="English",Variables!$B$24,Variables!$C$24)</f>
        <v>$ / tonne</v>
      </c>
      <c r="C129" s="648"/>
      <c r="D129" s="648"/>
      <c r="E129" s="123" t="str">
        <f t="shared" ref="E129:L129" si="15">IF(E127=0,"-",E128/E127)</f>
        <v>-</v>
      </c>
      <c r="F129" s="123" t="str">
        <f t="shared" si="15"/>
        <v>-</v>
      </c>
      <c r="G129" s="123" t="str">
        <f t="shared" si="15"/>
        <v>-</v>
      </c>
      <c r="H129" s="123" t="str">
        <f t="shared" si="15"/>
        <v>-</v>
      </c>
      <c r="I129" s="123" t="str">
        <f t="shared" si="15"/>
        <v>-</v>
      </c>
      <c r="J129" s="123" t="str">
        <f t="shared" si="15"/>
        <v>-</v>
      </c>
      <c r="K129" s="123" t="str">
        <f t="shared" si="15"/>
        <v>-</v>
      </c>
      <c r="L129" s="124" t="str">
        <f t="shared" si="15"/>
        <v>-</v>
      </c>
      <c r="M129" s="9"/>
    </row>
    <row r="130" spans="2:19" x14ac:dyDescent="0.25">
      <c r="B130" s="663" t="str">
        <f>B94</f>
        <v>Roll formed box beam of 12–16 gauge steel, of any length, including beam connector/bracket, regardless of profile or connection type.</v>
      </c>
      <c r="C130" s="526"/>
      <c r="D130" s="526"/>
      <c r="E130" s="526"/>
      <c r="F130" s="526"/>
      <c r="G130" s="526"/>
      <c r="H130" s="526"/>
      <c r="I130" s="526"/>
      <c r="J130" s="526"/>
      <c r="K130" s="526"/>
      <c r="L130" s="664"/>
      <c r="M130" s="9"/>
    </row>
    <row r="131" spans="2:19" x14ac:dyDescent="0.25">
      <c r="B131" s="665"/>
      <c r="C131" s="532"/>
      <c r="D131" s="532"/>
      <c r="E131" s="532"/>
      <c r="F131" s="532"/>
      <c r="G131" s="532"/>
      <c r="H131" s="532"/>
      <c r="I131" s="532"/>
      <c r="J131" s="532"/>
      <c r="K131" s="532"/>
      <c r="L131" s="666"/>
      <c r="M131" s="9"/>
    </row>
    <row r="132" spans="2:19" x14ac:dyDescent="0.25">
      <c r="B132" s="647" t="str">
        <f>IF(Intro!$G$21="English",Variables!$B$23,Variables!$C$23)</f>
        <v>tonnes</v>
      </c>
      <c r="C132" s="648"/>
      <c r="D132" s="648"/>
      <c r="E132" s="113"/>
      <c r="F132" s="113"/>
      <c r="G132" s="113"/>
      <c r="H132" s="113"/>
      <c r="I132" s="113"/>
      <c r="J132" s="113"/>
      <c r="K132" s="113"/>
      <c r="L132" s="114"/>
      <c r="M132" s="9"/>
    </row>
    <row r="133" spans="2:19" x14ac:dyDescent="0.25">
      <c r="B133" s="647" t="str">
        <f>IF(Intro!G$21="English","net delivered selling value (CAD)","valeur de vente nette rendue (CAD)")</f>
        <v>net delivered selling value (CAD)</v>
      </c>
      <c r="C133" s="648"/>
      <c r="D133" s="648"/>
      <c r="E133" s="113"/>
      <c r="F133" s="113"/>
      <c r="G133" s="113"/>
      <c r="H133" s="113"/>
      <c r="I133" s="113"/>
      <c r="J133" s="113"/>
      <c r="K133" s="113"/>
      <c r="L133" s="114"/>
      <c r="M133" s="9"/>
    </row>
    <row r="134" spans="2:19" x14ac:dyDescent="0.25">
      <c r="B134" s="647" t="str">
        <f>"$ / "&amp;IF(Intro!$G$21="English",Variables!$B$24,Variables!$C$24)</f>
        <v>$ / tonne</v>
      </c>
      <c r="C134" s="648"/>
      <c r="D134" s="648"/>
      <c r="E134" s="123" t="str">
        <f>IF(E132=0,"-",E133/E132)</f>
        <v>-</v>
      </c>
      <c r="F134" s="123" t="str">
        <f t="shared" ref="F134:L134" si="16">IF(F132=0,"-",F133/F132)</f>
        <v>-</v>
      </c>
      <c r="G134" s="123" t="str">
        <f t="shared" si="16"/>
        <v>-</v>
      </c>
      <c r="H134" s="123" t="str">
        <f t="shared" si="16"/>
        <v>-</v>
      </c>
      <c r="I134" s="123" t="str">
        <f t="shared" si="16"/>
        <v>-</v>
      </c>
      <c r="J134" s="123" t="str">
        <f t="shared" si="16"/>
        <v>-</v>
      </c>
      <c r="K134" s="123" t="str">
        <f t="shared" si="16"/>
        <v>-</v>
      </c>
      <c r="L134" s="124" t="str">
        <f t="shared" si="16"/>
        <v>-</v>
      </c>
      <c r="M134" s="9"/>
    </row>
    <row r="135" spans="2:19" x14ac:dyDescent="0.25">
      <c r="B135" s="663" t="str">
        <f>B99</f>
        <v>Roll formed safety bar, regardless of type/style (universal, clip-in, snap-in, hook-over, welded or other), dimensions or configuration.</v>
      </c>
      <c r="C135" s="526"/>
      <c r="D135" s="526"/>
      <c r="E135" s="526"/>
      <c r="F135" s="526"/>
      <c r="G135" s="526"/>
      <c r="H135" s="526"/>
      <c r="I135" s="526"/>
      <c r="J135" s="526"/>
      <c r="K135" s="526"/>
      <c r="L135" s="664"/>
      <c r="M135" s="9"/>
    </row>
    <row r="136" spans="2:19" x14ac:dyDescent="0.25">
      <c r="B136" s="665"/>
      <c r="C136" s="532"/>
      <c r="D136" s="532"/>
      <c r="E136" s="532"/>
      <c r="F136" s="532"/>
      <c r="G136" s="532"/>
      <c r="H136" s="532"/>
      <c r="I136" s="532"/>
      <c r="J136" s="532"/>
      <c r="K136" s="532"/>
      <c r="L136" s="666"/>
      <c r="M136" s="9"/>
    </row>
    <row r="137" spans="2:19" x14ac:dyDescent="0.25">
      <c r="B137" s="647" t="str">
        <f>IF(Intro!$G$21="English",Variables!$B$23,Variables!$C$23)</f>
        <v>tonnes</v>
      </c>
      <c r="C137" s="648"/>
      <c r="D137" s="648"/>
      <c r="E137" s="113"/>
      <c r="F137" s="113"/>
      <c r="G137" s="113"/>
      <c r="H137" s="113"/>
      <c r="I137" s="113"/>
      <c r="J137" s="113"/>
      <c r="K137" s="113"/>
      <c r="L137" s="114"/>
      <c r="M137" s="9"/>
    </row>
    <row r="138" spans="2:19" x14ac:dyDescent="0.25">
      <c r="B138" s="647" t="str">
        <f>IF(Intro!G$21="English","net delivered selling value (CAD)","valeur de vente nette rendue (CAD)")</f>
        <v>net delivered selling value (CAD)</v>
      </c>
      <c r="C138" s="648"/>
      <c r="D138" s="648"/>
      <c r="E138" s="113"/>
      <c r="F138" s="113"/>
      <c r="G138" s="113"/>
      <c r="H138" s="113"/>
      <c r="I138" s="113"/>
      <c r="J138" s="113"/>
      <c r="K138" s="113"/>
      <c r="L138" s="114"/>
      <c r="M138" s="9"/>
    </row>
    <row r="139" spans="2:19" x14ac:dyDescent="0.25">
      <c r="B139" s="647" t="str">
        <f>"$ / "&amp;IF(Intro!$G$21="English",Variables!$B$24,Variables!$C$24)</f>
        <v>$ / tonne</v>
      </c>
      <c r="C139" s="648"/>
      <c r="D139" s="648"/>
      <c r="E139" s="123" t="str">
        <f>IF(E137=0,"-",E138/E137)</f>
        <v>-</v>
      </c>
      <c r="F139" s="123" t="str">
        <f t="shared" ref="F139:L139" si="17">IF(F137=0,"-",F138/F137)</f>
        <v>-</v>
      </c>
      <c r="G139" s="123" t="str">
        <f t="shared" si="17"/>
        <v>-</v>
      </c>
      <c r="H139" s="123" t="str">
        <f t="shared" si="17"/>
        <v>-</v>
      </c>
      <c r="I139" s="123" t="str">
        <f t="shared" si="17"/>
        <v>-</v>
      </c>
      <c r="J139" s="123" t="str">
        <f t="shared" si="17"/>
        <v>-</v>
      </c>
      <c r="K139" s="123" t="str">
        <f t="shared" si="17"/>
        <v>-</v>
      </c>
      <c r="L139" s="124" t="str">
        <f t="shared" si="17"/>
        <v>-</v>
      </c>
      <c r="M139" s="9"/>
    </row>
    <row r="140" spans="2:19" x14ac:dyDescent="0.25">
      <c r="B140" s="55"/>
      <c r="C140" s="56"/>
      <c r="D140" s="56"/>
      <c r="E140" s="28"/>
      <c r="F140" s="28"/>
      <c r="G140" s="28"/>
      <c r="H140" s="28"/>
      <c r="I140" s="28"/>
      <c r="J140" s="28"/>
      <c r="K140" s="28"/>
      <c r="L140" s="29"/>
      <c r="M140" s="9"/>
    </row>
    <row r="141" spans="2:19" x14ac:dyDescent="0.25">
      <c r="B141" s="398" t="str">
        <f>IF(Intro!$G$21="English",O141,P141)</f>
        <v>In the table below, “Error” means that the total sales of your firm's benchmark products exceed your firm's total import sales for that period. Therefore, please modify the above data if necessary.</v>
      </c>
      <c r="C141" s="399"/>
      <c r="D141" s="399"/>
      <c r="E141" s="399"/>
      <c r="F141" s="399"/>
      <c r="G141" s="399"/>
      <c r="H141" s="399"/>
      <c r="I141" s="399"/>
      <c r="J141" s="399"/>
      <c r="K141" s="399"/>
      <c r="L141" s="400"/>
      <c r="M141" s="9"/>
      <c r="O141" s="34" t="s">
        <v>352</v>
      </c>
      <c r="P141" s="34" t="s">
        <v>419</v>
      </c>
      <c r="Q141" s="34"/>
      <c r="R141" s="34"/>
      <c r="S141" s="34"/>
    </row>
    <row r="142" spans="2:19" x14ac:dyDescent="0.25">
      <c r="B142" s="398"/>
      <c r="C142" s="399"/>
      <c r="D142" s="399"/>
      <c r="E142" s="399"/>
      <c r="F142" s="399"/>
      <c r="G142" s="399"/>
      <c r="H142" s="399"/>
      <c r="I142" s="399"/>
      <c r="J142" s="399"/>
      <c r="K142" s="399"/>
      <c r="L142" s="400"/>
      <c r="M142" s="9"/>
      <c r="O142" s="34"/>
      <c r="P142" s="34"/>
      <c r="Q142" s="34"/>
      <c r="R142" s="34"/>
      <c r="S142" s="34"/>
    </row>
    <row r="143" spans="2:19" x14ac:dyDescent="0.25">
      <c r="B143" s="55"/>
      <c r="C143" s="56"/>
      <c r="D143" s="56"/>
      <c r="E143" s="28"/>
      <c r="F143" s="28"/>
      <c r="G143" s="28"/>
      <c r="H143" s="28"/>
      <c r="I143" s="28"/>
      <c r="J143" s="28"/>
      <c r="K143" s="28"/>
      <c r="L143" s="29"/>
      <c r="M143" s="9"/>
      <c r="O143" s="34"/>
      <c r="P143" s="34"/>
      <c r="Q143" s="34"/>
      <c r="R143" s="34"/>
      <c r="S143" s="34"/>
    </row>
    <row r="144" spans="2:19" ht="14.1" customHeight="1" x14ac:dyDescent="0.25">
      <c r="B144" s="649" t="str">
        <f>Variables!D64</f>
        <v>Verification - volume</v>
      </c>
      <c r="C144" s="650"/>
      <c r="D144" s="650"/>
      <c r="E144" s="650"/>
      <c r="F144" s="651"/>
      <c r="G144" s="101">
        <f>G108</f>
        <v>2024</v>
      </c>
      <c r="H144" s="101">
        <f>H108</f>
        <v>2025</v>
      </c>
      <c r="I144" s="101" t="str">
        <f>I108</f>
        <v>Jan-Mar 2026</v>
      </c>
      <c r="J144" s="34"/>
      <c r="K144" s="34"/>
      <c r="L144" s="64"/>
      <c r="M144" s="9"/>
      <c r="O144" s="17"/>
    </row>
    <row r="145" spans="1:16" ht="14.1" customHeight="1" x14ac:dyDescent="0.25">
      <c r="B145" s="655" t="str">
        <f>B127</f>
        <v>tonnes</v>
      </c>
      <c r="C145" s="656"/>
      <c r="D145" s="656"/>
      <c r="E145" s="656"/>
      <c r="F145" s="657"/>
      <c r="G145" s="153" t="str">
        <f>IF(SUM(E127:G127,E132:G132,E137:G137)&gt;H37,Variables!$D$65,Variables!$D$66)</f>
        <v>Okay</v>
      </c>
      <c r="H145" s="153" t="str">
        <f>IF(SUM(H127:K127,H132:K132,H137:K137)&gt;I37,Variables!$D$65,Variables!$D$66)</f>
        <v>Okay</v>
      </c>
      <c r="I145" s="153" t="str">
        <f>IF(SUM(L127,L132,L137)&gt;K37,Variables!$D$65,Variables!$D$66)</f>
        <v>Okay</v>
      </c>
      <c r="J145" s="34"/>
      <c r="K145" s="34"/>
      <c r="L145" s="64"/>
      <c r="M145" s="9"/>
    </row>
    <row r="146" spans="1:16" ht="14.1" customHeight="1" x14ac:dyDescent="0.25">
      <c r="B146" s="644" t="str">
        <f>IF(Intro!$G$21="English",O146,P146)</f>
        <v>volume - total sales in Canada of imports of benchmark products (Question 4)</v>
      </c>
      <c r="C146" s="645"/>
      <c r="D146" s="645"/>
      <c r="E146" s="645"/>
      <c r="F146" s="646"/>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44" t="str">
        <f>IF(Intro!$G$21="English",O147,P147)</f>
        <v>volume - total sales in Canada of imports (Question 1)</v>
      </c>
      <c r="C147" s="645"/>
      <c r="D147" s="645"/>
      <c r="E147" s="645"/>
      <c r="F147" s="646"/>
      <c r="G147" s="153">
        <f>H37</f>
        <v>0</v>
      </c>
      <c r="H147" s="153">
        <f>I37</f>
        <v>0</v>
      </c>
      <c r="I147" s="153">
        <f>K37</f>
        <v>0</v>
      </c>
      <c r="J147" s="34"/>
      <c r="K147" s="34"/>
      <c r="L147" s="64"/>
      <c r="M147" s="9"/>
      <c r="O147" s="9" t="s">
        <v>464</v>
      </c>
      <c r="P147" s="9" t="s">
        <v>466</v>
      </c>
    </row>
    <row r="148" spans="1:16" x14ac:dyDescent="0.25">
      <c r="B148" s="649" t="str">
        <f>Variables!D68</f>
        <v>Verification - value</v>
      </c>
      <c r="C148" s="650"/>
      <c r="D148" s="650"/>
      <c r="E148" s="650"/>
      <c r="F148" s="651"/>
      <c r="G148" s="101">
        <f>G144</f>
        <v>2024</v>
      </c>
      <c r="H148" s="101">
        <f t="shared" ref="H148:I148" si="18">H144</f>
        <v>2025</v>
      </c>
      <c r="I148" s="101" t="str">
        <f t="shared" si="18"/>
        <v>Jan-Mar 2026</v>
      </c>
      <c r="J148" s="34"/>
      <c r="K148" s="34"/>
      <c r="L148" s="64"/>
      <c r="M148" s="9"/>
    </row>
    <row r="149" spans="1:16" ht="14.1" customHeight="1" x14ac:dyDescent="0.25">
      <c r="B149" s="655" t="str">
        <f>B128</f>
        <v>net delivered selling value (CAD)</v>
      </c>
      <c r="C149" s="656"/>
      <c r="D149" s="656"/>
      <c r="E149" s="656"/>
      <c r="F149" s="657"/>
      <c r="G149" s="153" t="str">
        <f>IF(SUM(E128:G128,E133:G133,E138:G138)&gt;H38,Variables!$D$65,Variables!$D$66)</f>
        <v>Okay</v>
      </c>
      <c r="H149" s="153" t="str">
        <f>IF(SUM(H128:K128,H133:K133,H138:K138)&gt;I38,Variables!$D$65,Variables!$D$66)</f>
        <v>Okay</v>
      </c>
      <c r="I149" s="153" t="str">
        <f>IF(SUM(L128,L133,L138)&gt;K38,Variables!$D$65,Variables!$D$66)</f>
        <v>Okay</v>
      </c>
      <c r="J149" s="34"/>
      <c r="K149" s="34"/>
      <c r="L149" s="64"/>
      <c r="M149" s="9"/>
    </row>
    <row r="150" spans="1:16" ht="14.1" customHeight="1" x14ac:dyDescent="0.25">
      <c r="B150" s="644" t="str">
        <f>IF(Intro!$G$21="English",O150,P150)</f>
        <v>value - total sales in Canada of imports of benchmark products (Question 4)</v>
      </c>
      <c r="C150" s="645"/>
      <c r="D150" s="645"/>
      <c r="E150" s="645"/>
      <c r="F150" s="646"/>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44" t="str">
        <f>IF(Intro!$G$21="English",O151,P151)</f>
        <v>value - total sales in Canada of imports (Question 1)</v>
      </c>
      <c r="C151" s="645"/>
      <c r="D151" s="645"/>
      <c r="E151" s="645"/>
      <c r="F151" s="646"/>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69"/>
      <c r="D153" s="69"/>
      <c r="E153" s="69"/>
      <c r="F153" s="69"/>
      <c r="G153" s="69"/>
      <c r="H153" s="69"/>
      <c r="I153" s="69"/>
      <c r="J153" s="69"/>
      <c r="K153" s="69"/>
      <c r="L153" s="69"/>
      <c r="N153" s="70"/>
    </row>
    <row r="154" spans="1:16" s="40" customFormat="1" x14ac:dyDescent="0.25">
      <c r="A154" s="68"/>
      <c r="B154" s="4"/>
      <c r="C154" s="69"/>
      <c r="D154" s="69"/>
      <c r="E154" s="69"/>
      <c r="F154" s="69"/>
      <c r="G154" s="69"/>
      <c r="H154" s="69"/>
      <c r="I154" s="69"/>
      <c r="J154" s="69"/>
      <c r="K154" s="69"/>
      <c r="L154" s="69"/>
      <c r="N154" s="70"/>
    </row>
    <row r="155" spans="1:16" hidden="1" x14ac:dyDescent="0.25">
      <c r="B155" s="404" t="str">
        <f>IF(Intro!$G$21="English",O155,P155)</f>
        <v>IMPORT DATA FOR MASSIVE IMPORTATION ANALYSIS</v>
      </c>
      <c r="C155" s="405"/>
      <c r="D155" s="405"/>
      <c r="E155" s="405"/>
      <c r="F155" s="405"/>
      <c r="G155" s="405"/>
      <c r="H155" s="405"/>
      <c r="I155" s="405"/>
      <c r="J155" s="405"/>
      <c r="K155" s="405"/>
      <c r="L155" s="406"/>
      <c r="M155" s="125"/>
      <c r="O155" s="87" t="s">
        <v>325</v>
      </c>
      <c r="P155" s="87" t="s">
        <v>420</v>
      </c>
    </row>
    <row r="156" spans="1:16" s="10" customFormat="1" hidden="1" x14ac:dyDescent="0.25">
      <c r="A156" s="7"/>
      <c r="B156" s="571" t="s">
        <v>19</v>
      </c>
      <c r="C156" s="572"/>
      <c r="D156" s="572"/>
      <c r="E156" s="572"/>
      <c r="F156" s="572"/>
      <c r="G156" s="572"/>
      <c r="H156" s="572"/>
      <c r="I156" s="572"/>
      <c r="J156" s="572"/>
      <c r="K156" s="572"/>
      <c r="L156" s="573"/>
      <c r="M156" s="126"/>
      <c r="O156" s="9"/>
    </row>
    <row r="157" spans="1:16" hidden="1" x14ac:dyDescent="0.25">
      <c r="B157" s="15"/>
      <c r="C157" s="32"/>
      <c r="D157" s="32"/>
      <c r="E157" s="33"/>
      <c r="F157" s="33"/>
      <c r="G157" s="33"/>
      <c r="H157" s="33"/>
      <c r="I157" s="33"/>
      <c r="J157" s="33"/>
      <c r="K157" s="33"/>
      <c r="L157" s="16"/>
      <c r="M157" s="126"/>
    </row>
    <row r="158" spans="1:16" hidden="1" x14ac:dyDescent="0.25">
      <c r="B158" s="401" t="str">
        <f>IF(Intro!$G$21="English",O158,P158)</f>
        <v>Report the volume of imports and the ending inventory in Canada of the goods imported from the United States of America.</v>
      </c>
      <c r="C158" s="402"/>
      <c r="D158" s="402"/>
      <c r="E158" s="402"/>
      <c r="F158" s="402"/>
      <c r="G158" s="402"/>
      <c r="H158" s="402"/>
      <c r="I158" s="402"/>
      <c r="J158" s="402"/>
      <c r="K158" s="402"/>
      <c r="L158" s="403"/>
      <c r="M158" s="125"/>
      <c r="O158" s="17" t="s">
        <v>485</v>
      </c>
      <c r="P158" s="9" t="s">
        <v>488</v>
      </c>
    </row>
    <row r="159" spans="1:16" hidden="1" x14ac:dyDescent="0.25">
      <c r="B159" s="55"/>
      <c r="C159" s="32"/>
      <c r="D159" s="32"/>
      <c r="E159" s="33"/>
      <c r="F159" s="33"/>
      <c r="G159" s="33"/>
      <c r="H159" s="33"/>
      <c r="I159" s="33"/>
      <c r="J159" s="33"/>
      <c r="K159" s="33"/>
      <c r="L159" s="16"/>
      <c r="M159" s="9"/>
      <c r="O159" s="17"/>
    </row>
    <row r="160" spans="1:16" hidden="1" x14ac:dyDescent="0.25">
      <c r="B160" s="55"/>
      <c r="C160" s="56"/>
      <c r="D160" s="32"/>
      <c r="E160" s="144" t="str">
        <f>IF(Intro!$G$21="English","Q","T")&amp;IF(MID(F160,2,1)&lt;&gt;"1",MID(F160,2,1)-1&amp;" - "&amp;MID(F160,6,4),"4 - "&amp;MID(F160,6,4)-1)</f>
        <v>Q1 - 2025</v>
      </c>
      <c r="F160" s="144" t="str">
        <f>IF(Intro!$G$21="English","Q","T")&amp;IF(MID(G160,2,1)&lt;&gt;"1",MID(G160,2,1)-1&amp;" - "&amp;MID(G160,6,4),"4 - "&amp;MID(G160,6,4)-1)</f>
        <v>Q2 - 2025</v>
      </c>
      <c r="G160" s="144" t="str">
        <f>IF(Intro!$G$21="English","Q","T")&amp;IF(MID(H160,2,1)&lt;&gt;"1",MID(H160,2,1)-1&amp;" - "&amp;MID(H160,6,4),"4 - "&amp;MID(H160,6,4)-1)</f>
        <v>Q3 - 2025</v>
      </c>
      <c r="H160" s="144" t="str">
        <f>IF(Intro!$G$21="English","Q","T")&amp;IF(MID(I160,2,1)&lt;&gt;"1",MID(I160,2,1)-1&amp;" - "&amp;MID(I160,6,4),"4 - "&amp;MID(I160,6,4)-1)</f>
        <v>Q4 - 2025</v>
      </c>
      <c r="I160" s="144" t="str">
        <f>L124</f>
        <v>Q1 - 2026</v>
      </c>
      <c r="J160" s="145" t="str">
        <f>IF(Intro!$G$21="English",Variables!$B$44,Variables!$C$44)</f>
        <v>Q2 - 2026</v>
      </c>
      <c r="K160" s="33"/>
      <c r="L160" s="16"/>
      <c r="M160" s="9"/>
      <c r="O160" s="17"/>
    </row>
    <row r="161" spans="1:19" hidden="1" x14ac:dyDescent="0.25">
      <c r="B161" s="667" t="str">
        <f>B27</f>
        <v>Imports</v>
      </c>
      <c r="C161" s="668"/>
      <c r="D161" s="100" t="str">
        <f>IF(Intro!$G$21="English",Variables!$B$23,Variables!$C$23)</f>
        <v>tonnes</v>
      </c>
      <c r="E161" s="147"/>
      <c r="F161" s="147"/>
      <c r="G161" s="147"/>
      <c r="H161" s="147"/>
      <c r="I161" s="147"/>
      <c r="J161" s="147"/>
      <c r="K161" s="34"/>
      <c r="L161" s="64"/>
      <c r="M161" s="9"/>
    </row>
    <row r="162" spans="1:19" hidden="1" x14ac:dyDescent="0.25">
      <c r="B162" s="667" t="str">
        <f>IF(Intro!$G$21="English",O162,P162)</f>
        <v>Ending Inventories</v>
      </c>
      <c r="C162" s="668"/>
      <c r="D162" s="100" t="str">
        <f>IF(Intro!$G$21="English",Variables!$B$23,Variables!$C$23)</f>
        <v>tonnes</v>
      </c>
      <c r="E162" s="147"/>
      <c r="F162" s="147"/>
      <c r="G162" s="147"/>
      <c r="H162" s="147"/>
      <c r="I162" s="147"/>
      <c r="J162" s="147"/>
      <c r="K162" s="34"/>
      <c r="L162" s="64"/>
      <c r="M162" s="9"/>
      <c r="O162" s="9" t="s">
        <v>192</v>
      </c>
      <c r="P162" s="9" t="s">
        <v>421</v>
      </c>
    </row>
    <row r="163" spans="1:19" hidden="1" x14ac:dyDescent="0.25">
      <c r="B163" s="55"/>
      <c r="C163" s="56"/>
      <c r="D163" s="56"/>
      <c r="E163" s="28"/>
      <c r="F163" s="28"/>
      <c r="G163" s="28"/>
      <c r="H163" s="28"/>
      <c r="I163" s="28"/>
      <c r="J163" s="28"/>
      <c r="K163" s="28"/>
      <c r="L163" s="29"/>
      <c r="M163" s="9"/>
    </row>
    <row r="164" spans="1:19" hidden="1" x14ac:dyDescent="0.25">
      <c r="B164" s="398" t="str">
        <f>IF(Intro!$G$21="English",O164,P164)</f>
        <v>In the table below, “Error” means that the sum of the quarterly imports reported above exceeds the annual imports reported in Question 1. Therefore, please modify the data if necessary.</v>
      </c>
      <c r="C164" s="399"/>
      <c r="D164" s="399"/>
      <c r="E164" s="399"/>
      <c r="F164" s="399"/>
      <c r="G164" s="399"/>
      <c r="H164" s="399"/>
      <c r="I164" s="399"/>
      <c r="J164" s="399"/>
      <c r="K164" s="399"/>
      <c r="L164" s="400"/>
      <c r="M164" s="9"/>
      <c r="O164" s="9" t="s">
        <v>481</v>
      </c>
      <c r="P164" s="9" t="s">
        <v>482</v>
      </c>
      <c r="S164" s="34"/>
    </row>
    <row r="165" spans="1:19" hidden="1" x14ac:dyDescent="0.25">
      <c r="B165" s="398"/>
      <c r="C165" s="399"/>
      <c r="D165" s="399"/>
      <c r="E165" s="399"/>
      <c r="F165" s="399"/>
      <c r="G165" s="399"/>
      <c r="H165" s="399"/>
      <c r="I165" s="399"/>
      <c r="J165" s="399"/>
      <c r="K165" s="399"/>
      <c r="L165" s="400"/>
      <c r="M165" s="9"/>
      <c r="S165" s="34"/>
    </row>
    <row r="166" spans="1:19" hidden="1" x14ac:dyDescent="0.25">
      <c r="B166" s="141"/>
      <c r="C166" s="94"/>
      <c r="D166" s="94"/>
      <c r="E166" s="94"/>
      <c r="F166" s="94"/>
      <c r="G166" s="94"/>
      <c r="H166" s="94"/>
      <c r="I166" s="94"/>
      <c r="J166" s="94"/>
      <c r="K166" s="94"/>
      <c r="L166" s="142"/>
      <c r="M166" s="9"/>
      <c r="S166" s="34"/>
    </row>
    <row r="167" spans="1:19" hidden="1" x14ac:dyDescent="0.25">
      <c r="B167" s="158"/>
      <c r="C167" s="17"/>
      <c r="D167" s="159"/>
      <c r="E167" s="9"/>
      <c r="F167" s="101">
        <f>G167-1</f>
        <v>2025</v>
      </c>
      <c r="G167" s="101">
        <f>Variables!B8</f>
        <v>2026</v>
      </c>
      <c r="I167" s="34"/>
      <c r="J167" s="34"/>
      <c r="K167" s="34"/>
      <c r="L167" s="133"/>
      <c r="M167" s="9"/>
      <c r="O167" s="17"/>
    </row>
    <row r="168" spans="1:19" ht="14.45" hidden="1" customHeight="1" x14ac:dyDescent="0.25">
      <c r="B168" s="158"/>
      <c r="C168" s="26"/>
      <c r="D168" s="669" t="str">
        <f>B144</f>
        <v>Verification - volume</v>
      </c>
      <c r="E168" s="670"/>
      <c r="F168" s="153" t="str">
        <f>IF(SUM(E161:H161)&gt;I27,Variables!$D$65,Variables!$D$66)</f>
        <v>Okay</v>
      </c>
      <c r="G168" s="153" t="str">
        <f>IF(SUM(I161)&gt;K27,Variables!$D$65,Variables!$D$66)</f>
        <v>Okay</v>
      </c>
      <c r="I168" s="34"/>
      <c r="J168" s="34"/>
      <c r="K168" s="34"/>
      <c r="L168" s="133"/>
      <c r="M168" s="9"/>
    </row>
    <row r="169" spans="1:19" s="40" customFormat="1" hidden="1" x14ac:dyDescent="0.25">
      <c r="A169" s="68"/>
      <c r="B169" s="160"/>
      <c r="C169" s="4"/>
      <c r="D169" s="69"/>
      <c r="E169" s="69"/>
      <c r="F169" s="69"/>
      <c r="G169" s="69"/>
      <c r="H169" s="69"/>
      <c r="I169" s="69"/>
      <c r="J169" s="69"/>
      <c r="K169" s="69"/>
      <c r="L169" s="161"/>
      <c r="N169" s="70"/>
    </row>
    <row r="170" spans="1:19" s="10" customFormat="1" hidden="1" x14ac:dyDescent="0.25">
      <c r="A170" s="7"/>
      <c r="B170" s="564" t="s">
        <v>20</v>
      </c>
      <c r="C170" s="565"/>
      <c r="D170" s="565"/>
      <c r="E170" s="565"/>
      <c r="F170" s="565"/>
      <c r="G170" s="565"/>
      <c r="H170" s="565"/>
      <c r="I170" s="565"/>
      <c r="J170" s="565"/>
      <c r="K170" s="565"/>
      <c r="L170" s="566"/>
      <c r="M170" s="66"/>
    </row>
    <row r="171" spans="1:19" s="34" customFormat="1" hidden="1" x14ac:dyDescent="0.25">
      <c r="A171" s="43"/>
      <c r="B171" s="47"/>
      <c r="C171" s="78"/>
      <c r="D171" s="78"/>
      <c r="E171" s="78"/>
      <c r="F171" s="78"/>
      <c r="G171" s="78"/>
      <c r="H171" s="78"/>
      <c r="I171" s="78"/>
      <c r="J171" s="78"/>
      <c r="K171" s="78"/>
      <c r="L171" s="48"/>
    </row>
    <row r="172" spans="1:19" s="34" customFormat="1" hidden="1" x14ac:dyDescent="0.25">
      <c r="A172" s="43"/>
      <c r="B172" s="398" t="str">
        <f>IF(Intro!$G$21="English",O172,P172)</f>
        <v xml:space="preserve">Describe any factors (for example, shipping delays, seasonality, etc.) which would explain the overall trend in your firm's quarterly import volumes and ending inventories, as reported in Question 5. </v>
      </c>
      <c r="C172" s="399"/>
      <c r="D172" s="399"/>
      <c r="E172" s="399"/>
      <c r="F172" s="399"/>
      <c r="G172" s="399"/>
      <c r="H172" s="399"/>
      <c r="I172" s="399"/>
      <c r="J172" s="399"/>
      <c r="K172" s="399"/>
      <c r="L172" s="400"/>
      <c r="O172" s="34" t="s">
        <v>208</v>
      </c>
      <c r="P172" s="34" t="s">
        <v>209</v>
      </c>
    </row>
    <row r="173" spans="1:19" s="34" customFormat="1" hidden="1" x14ac:dyDescent="0.25">
      <c r="A173" s="43"/>
      <c r="B173" s="398"/>
      <c r="C173" s="399"/>
      <c r="D173" s="399"/>
      <c r="E173" s="399"/>
      <c r="F173" s="399"/>
      <c r="G173" s="399"/>
      <c r="H173" s="399"/>
      <c r="I173" s="399"/>
      <c r="J173" s="399"/>
      <c r="K173" s="399"/>
      <c r="L173" s="400"/>
    </row>
    <row r="174" spans="1:19" s="34" customFormat="1" hidden="1" x14ac:dyDescent="0.25">
      <c r="A174" s="43"/>
      <c r="B174" s="47"/>
      <c r="C174" s="78"/>
      <c r="D174" s="78"/>
      <c r="E174" s="78"/>
      <c r="F174" s="78"/>
      <c r="G174" s="78"/>
      <c r="H174" s="78"/>
      <c r="I174" s="78"/>
      <c r="J174" s="78"/>
      <c r="K174" s="78"/>
      <c r="L174" s="48"/>
    </row>
    <row r="175" spans="1:19" s="10" customFormat="1" hidden="1" x14ac:dyDescent="0.25">
      <c r="A175" s="7"/>
      <c r="B175" s="550"/>
      <c r="C175" s="551"/>
      <c r="D175" s="551"/>
      <c r="E175" s="551"/>
      <c r="F175" s="551"/>
      <c r="G175" s="551"/>
      <c r="H175" s="551"/>
      <c r="I175" s="551"/>
      <c r="J175" s="551"/>
      <c r="K175" s="551"/>
      <c r="L175" s="552"/>
      <c r="M175" s="34"/>
    </row>
    <row r="176" spans="1:19" s="10" customFormat="1" hidden="1" x14ac:dyDescent="0.25">
      <c r="A176" s="7"/>
      <c r="B176" s="550"/>
      <c r="C176" s="551"/>
      <c r="D176" s="551"/>
      <c r="E176" s="551"/>
      <c r="F176" s="551"/>
      <c r="G176" s="551"/>
      <c r="H176" s="551"/>
      <c r="I176" s="551"/>
      <c r="J176" s="551"/>
      <c r="K176" s="551"/>
      <c r="L176" s="552"/>
      <c r="M176" s="34"/>
    </row>
    <row r="177" spans="1:13" s="10" customFormat="1" hidden="1" x14ac:dyDescent="0.25">
      <c r="A177" s="7"/>
      <c r="B177" s="550"/>
      <c r="C177" s="551"/>
      <c r="D177" s="551"/>
      <c r="E177" s="551"/>
      <c r="F177" s="551"/>
      <c r="G177" s="551"/>
      <c r="H177" s="551"/>
      <c r="I177" s="551"/>
      <c r="J177" s="551"/>
      <c r="K177" s="551"/>
      <c r="L177" s="552"/>
      <c r="M177" s="34"/>
    </row>
    <row r="178" spans="1:13" s="10" customFormat="1" hidden="1" x14ac:dyDescent="0.25">
      <c r="A178" s="7"/>
      <c r="B178" s="550"/>
      <c r="C178" s="551"/>
      <c r="D178" s="551"/>
      <c r="E178" s="551"/>
      <c r="F178" s="551"/>
      <c r="G178" s="551"/>
      <c r="H178" s="551"/>
      <c r="I178" s="551"/>
      <c r="J178" s="551"/>
      <c r="K178" s="551"/>
      <c r="L178" s="552"/>
      <c r="M178" s="34"/>
    </row>
    <row r="179" spans="1:13" s="10" customFormat="1" hidden="1" x14ac:dyDescent="0.25">
      <c r="A179" s="7"/>
      <c r="B179" s="550"/>
      <c r="C179" s="551"/>
      <c r="D179" s="551"/>
      <c r="E179" s="551"/>
      <c r="F179" s="551"/>
      <c r="G179" s="551"/>
      <c r="H179" s="551"/>
      <c r="I179" s="551"/>
      <c r="J179" s="551"/>
      <c r="K179" s="551"/>
      <c r="L179" s="552"/>
      <c r="M179" s="34"/>
    </row>
    <row r="180" spans="1:13" s="10" customFormat="1" hidden="1" x14ac:dyDescent="0.25">
      <c r="A180" s="7"/>
      <c r="B180" s="550"/>
      <c r="C180" s="551"/>
      <c r="D180" s="551"/>
      <c r="E180" s="551"/>
      <c r="F180" s="551"/>
      <c r="G180" s="551"/>
      <c r="H180" s="551"/>
      <c r="I180" s="551"/>
      <c r="J180" s="551"/>
      <c r="K180" s="551"/>
      <c r="L180" s="552"/>
      <c r="M180" s="34"/>
    </row>
    <row r="181" spans="1:13" s="10" customFormat="1" hidden="1" x14ac:dyDescent="0.25">
      <c r="A181" s="7"/>
      <c r="B181" s="550"/>
      <c r="C181" s="551"/>
      <c r="D181" s="551"/>
      <c r="E181" s="551"/>
      <c r="F181" s="551"/>
      <c r="G181" s="551"/>
      <c r="H181" s="551"/>
      <c r="I181" s="551"/>
      <c r="J181" s="551"/>
      <c r="K181" s="551"/>
      <c r="L181" s="552"/>
      <c r="M181" s="34"/>
    </row>
    <row r="182" spans="1:13" s="10" customFormat="1" hidden="1" x14ac:dyDescent="0.25">
      <c r="A182" s="7"/>
      <c r="B182" s="550"/>
      <c r="C182" s="551"/>
      <c r="D182" s="551"/>
      <c r="E182" s="551"/>
      <c r="F182" s="551"/>
      <c r="G182" s="551"/>
      <c r="H182" s="551"/>
      <c r="I182" s="551"/>
      <c r="J182" s="551"/>
      <c r="K182" s="551"/>
      <c r="L182" s="552"/>
      <c r="M182" s="34"/>
    </row>
    <row r="183" spans="1:13" s="34" customFormat="1" hidden="1" x14ac:dyDescent="0.25">
      <c r="A183" s="43"/>
      <c r="B183" s="44"/>
      <c r="C183" s="45"/>
      <c r="D183" s="45"/>
      <c r="E183" s="45"/>
      <c r="F183" s="45"/>
      <c r="G183" s="45"/>
      <c r="H183" s="45"/>
      <c r="I183" s="45"/>
      <c r="J183" s="45"/>
      <c r="K183" s="45"/>
      <c r="L183" s="46"/>
    </row>
  </sheetData>
  <sheetProtection algorithmName="SHA-512" hashValue="KZmdxBfAsVZDlU/txeakF1iC4vCMHS4O+Cbork6H/7wc2eUBYJWIszViT9ai2IgvsIO0YjTOOd48yuhqvTlTEg==" saltValue="EctP9fcwRthjlXznCCsi4A==" spinCount="100000" sheet="1" objects="1" scenarios="1" selectLockedCells="1"/>
  <mergeCells count="130">
    <mergeCell ref="B115:F115"/>
    <mergeCell ref="B144:F144"/>
    <mergeCell ref="B145:F145"/>
    <mergeCell ref="B146:F146"/>
    <mergeCell ref="B147:F147"/>
    <mergeCell ref="B155:L155"/>
    <mergeCell ref="B139:D139"/>
    <mergeCell ref="B138:D138"/>
    <mergeCell ref="B121:L121"/>
    <mergeCell ref="B105:L106"/>
    <mergeCell ref="B122:L122"/>
    <mergeCell ref="B133:D133"/>
    <mergeCell ref="B137:D137"/>
    <mergeCell ref="B119:L119"/>
    <mergeCell ref="B118:L118"/>
    <mergeCell ref="B91:D91"/>
    <mergeCell ref="B129:D129"/>
    <mergeCell ref="B134:D134"/>
    <mergeCell ref="B102:D102"/>
    <mergeCell ref="B103:D103"/>
    <mergeCell ref="B99:L100"/>
    <mergeCell ref="B93:D93"/>
    <mergeCell ref="B96:D96"/>
    <mergeCell ref="B94:L95"/>
    <mergeCell ref="B128:D128"/>
    <mergeCell ref="B132:D132"/>
    <mergeCell ref="B108:F108"/>
    <mergeCell ref="B109:F109"/>
    <mergeCell ref="B110:F110"/>
    <mergeCell ref="B111:F111"/>
    <mergeCell ref="B112:F112"/>
    <mergeCell ref="B113:F113"/>
    <mergeCell ref="B114:F114"/>
    <mergeCell ref="B172:L173"/>
    <mergeCell ref="B175:L182"/>
    <mergeCell ref="B124:D124"/>
    <mergeCell ref="B125:L126"/>
    <mergeCell ref="B130:L131"/>
    <mergeCell ref="B135:L136"/>
    <mergeCell ref="B162:C162"/>
    <mergeCell ref="B141:L142"/>
    <mergeCell ref="B156:L156"/>
    <mergeCell ref="B127:D127"/>
    <mergeCell ref="B150:F150"/>
    <mergeCell ref="B151:F151"/>
    <mergeCell ref="B170:L170"/>
    <mergeCell ref="B161:C161"/>
    <mergeCell ref="B164:L165"/>
    <mergeCell ref="D168:E168"/>
    <mergeCell ref="B148:F148"/>
    <mergeCell ref="B149:F149"/>
    <mergeCell ref="B158:L158"/>
    <mergeCell ref="B4:L4"/>
    <mergeCell ref="B5:L5"/>
    <mergeCell ref="B6:L6"/>
    <mergeCell ref="B11:L11"/>
    <mergeCell ref="B26:K26"/>
    <mergeCell ref="B30:K30"/>
    <mergeCell ref="D27:F27"/>
    <mergeCell ref="D28:F28"/>
    <mergeCell ref="D29:F29"/>
    <mergeCell ref="G22:K22"/>
    <mergeCell ref="B22:F22"/>
    <mergeCell ref="B8:L8"/>
    <mergeCell ref="B9:L9"/>
    <mergeCell ref="B10:L10"/>
    <mergeCell ref="B12:L12"/>
    <mergeCell ref="B14:L14"/>
    <mergeCell ref="B15:L15"/>
    <mergeCell ref="B13:L13"/>
    <mergeCell ref="B19:L19"/>
    <mergeCell ref="B20:L20"/>
    <mergeCell ref="B16:L16"/>
    <mergeCell ref="B17:L17"/>
    <mergeCell ref="B27:C29"/>
    <mergeCell ref="B57:L57"/>
    <mergeCell ref="B61:L61"/>
    <mergeCell ref="B65:L65"/>
    <mergeCell ref="B54:D54"/>
    <mergeCell ref="B55:D55"/>
    <mergeCell ref="B75:F75"/>
    <mergeCell ref="B74:F74"/>
    <mergeCell ref="B73:F73"/>
    <mergeCell ref="B89:L90"/>
    <mergeCell ref="B80:F80"/>
    <mergeCell ref="B60:D60"/>
    <mergeCell ref="B62:D62"/>
    <mergeCell ref="B63:D63"/>
    <mergeCell ref="B64:D64"/>
    <mergeCell ref="B84:L84"/>
    <mergeCell ref="B88:D88"/>
    <mergeCell ref="B59:D59"/>
    <mergeCell ref="B45:L45"/>
    <mergeCell ref="B46:L46"/>
    <mergeCell ref="B56:D56"/>
    <mergeCell ref="B58:D58"/>
    <mergeCell ref="B86:L86"/>
    <mergeCell ref="B92:D92"/>
    <mergeCell ref="B97:D97"/>
    <mergeCell ref="B98:D98"/>
    <mergeCell ref="B101:D101"/>
    <mergeCell ref="B83:L83"/>
    <mergeCell ref="B70:L71"/>
    <mergeCell ref="B66:D66"/>
    <mergeCell ref="B48:D48"/>
    <mergeCell ref="B76:F76"/>
    <mergeCell ref="B67:D67"/>
    <mergeCell ref="B68:D68"/>
    <mergeCell ref="B77:F77"/>
    <mergeCell ref="B78:F78"/>
    <mergeCell ref="B79:F79"/>
    <mergeCell ref="B49:L49"/>
    <mergeCell ref="B53:L53"/>
    <mergeCell ref="B50:D50"/>
    <mergeCell ref="B51:D51"/>
    <mergeCell ref="B52:D52"/>
    <mergeCell ref="B42:L42"/>
    <mergeCell ref="B34:C36"/>
    <mergeCell ref="B43:L43"/>
    <mergeCell ref="B37:C39"/>
    <mergeCell ref="D37:F37"/>
    <mergeCell ref="D33:F33"/>
    <mergeCell ref="D34:F34"/>
    <mergeCell ref="D35:F35"/>
    <mergeCell ref="B31:C33"/>
    <mergeCell ref="D31:F31"/>
    <mergeCell ref="D32:F32"/>
    <mergeCell ref="D38:F38"/>
    <mergeCell ref="D36:F36"/>
    <mergeCell ref="D39:F39"/>
  </mergeCells>
  <conditionalFormatting sqref="F168:G168">
    <cfRule type="cellIs" dxfId="23" priority="9" operator="equal">
      <formula>"Error"</formula>
    </cfRule>
  </conditionalFormatting>
  <conditionalFormatting sqref="G74:I76 G78:I80">
    <cfRule type="cellIs" dxfId="22" priority="13" operator="equal">
      <formula>"Error"</formula>
    </cfRule>
  </conditionalFormatting>
  <conditionalFormatting sqref="G109:I111">
    <cfRule type="cellIs" dxfId="21" priority="7" operator="equal">
      <formula>"Error"</formula>
    </cfRule>
  </conditionalFormatting>
  <conditionalFormatting sqref="G113:I115">
    <cfRule type="cellIs" dxfId="20" priority="5" operator="equal">
      <formula>"Error"</formula>
    </cfRule>
  </conditionalFormatting>
  <conditionalFormatting sqref="G145:I147">
    <cfRule type="cellIs" dxfId="19" priority="3" operator="equal">
      <formula>"Error"</formula>
    </cfRule>
  </conditionalFormatting>
  <conditionalFormatting sqref="G149:I151">
    <cfRule type="cellIs" dxfId="18" priority="1"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7CE81191-6855-4838-B5C5-D1E1C9A6472E}">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5" xr:uid="{B904300F-099B-4E7C-BDEC-96D87EC74B1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E64:L64 F168:G168 G109:I111 G29:K29 E52:L52 E56:L56 E60:L60 E68:L68 E93:L93 E98:L98 E103:L103 E129:L129 E134:L134 E139:L139 G33:K33 G36:K39 G74:I76 G78:I80 G113:I115 G145:I147 G149:I151" xr:uid="{B203C37C-B064-4E0C-9018-0B337FF1AFF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1:J162 E137:L138 E132:L133 E127:L128 E101:L102 E96:L97 E91:L92 E66:L67 E62:L63 E58:L59 E54:L55 E50:L51 G27:K28 G31:K32 G34:K35" xr:uid="{830880E6-0E00-4F53-93A3-FED4FC9F9070}">
      <formula1>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CD36-4A87-45B4-B647-3A9928B2DF37}">
  <sheetPr codeName="Sheet10">
    <tabColor rgb="FF92D050"/>
    <pageSetUpPr fitToPage="1"/>
  </sheetPr>
  <dimension ref="A1:S183"/>
  <sheetViews>
    <sheetView showGridLines="0" topLeftCell="A69" zoomScaleNormal="100" zoomScaleSheetLayoutView="100" workbookViewId="0">
      <selection activeCell="G27" sqref="G27"/>
    </sheetView>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8" width="9.140625" style="9" customWidth="1"/>
    <col min="19" max="16384" width="9.140625" style="9"/>
  </cols>
  <sheetData>
    <row r="1" spans="1:16" x14ac:dyDescent="0.25">
      <c r="O1" s="9" t="s">
        <v>445</v>
      </c>
      <c r="P1" s="9" t="s">
        <v>445</v>
      </c>
    </row>
    <row r="2" spans="1:16" x14ac:dyDescent="0.25">
      <c r="B2" s="11" t="str">
        <f>Pro!B2</f>
        <v>PROTECTED</v>
      </c>
      <c r="C2" s="11"/>
      <c r="D2" s="11"/>
      <c r="O2" s="10" t="s">
        <v>93</v>
      </c>
      <c r="P2" s="10" t="s">
        <v>109</v>
      </c>
    </row>
    <row r="3" spans="1:16" x14ac:dyDescent="0.25">
      <c r="B3" s="12"/>
      <c r="C3" s="12"/>
      <c r="D3" s="12"/>
      <c r="O3" s="2"/>
      <c r="P3" s="2"/>
    </row>
    <row r="4" spans="1:16" s="2" customFormat="1" x14ac:dyDescent="0.25">
      <c r="A4" s="4"/>
      <c r="B4" s="470" t="str">
        <f>Info!B4</f>
        <v>IMPORTERS' QUESTIONNAIRE</v>
      </c>
      <c r="C4" s="471"/>
      <c r="D4" s="471"/>
      <c r="E4" s="471"/>
      <c r="F4" s="471"/>
      <c r="G4" s="471"/>
      <c r="H4" s="471"/>
      <c r="I4" s="471"/>
      <c r="J4" s="471"/>
      <c r="K4" s="471"/>
      <c r="L4" s="472"/>
      <c r="M4" s="24"/>
      <c r="N4" s="24"/>
      <c r="O4" s="18"/>
      <c r="P4" s="18"/>
    </row>
    <row r="5" spans="1:16" s="2" customFormat="1" x14ac:dyDescent="0.25">
      <c r="A5" s="4"/>
      <c r="B5" s="538" t="str">
        <f>Info!B5</f>
        <v>NQ-2026-005</v>
      </c>
      <c r="C5" s="539"/>
      <c r="D5" s="539"/>
      <c r="E5" s="539"/>
      <c r="F5" s="539"/>
      <c r="G5" s="539"/>
      <c r="H5" s="539"/>
      <c r="I5" s="539"/>
      <c r="J5" s="539"/>
      <c r="K5" s="539"/>
      <c r="L5" s="540"/>
      <c r="M5" s="24"/>
      <c r="N5" s="24"/>
      <c r="O5" s="18"/>
      <c r="P5" s="18"/>
    </row>
    <row r="6" spans="1:16" s="6" customFormat="1" x14ac:dyDescent="0.25">
      <c r="A6" s="4"/>
      <c r="B6" s="538" t="str">
        <f>Info!B6</f>
        <v>CERTAIN STEEL RACKS</v>
      </c>
      <c r="C6" s="539"/>
      <c r="D6" s="539"/>
      <c r="E6" s="539"/>
      <c r="F6" s="539"/>
      <c r="G6" s="539"/>
      <c r="H6" s="539"/>
      <c r="I6" s="539"/>
      <c r="J6" s="539"/>
      <c r="K6" s="539"/>
      <c r="L6" s="540"/>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44" t="str">
        <f>Public!B8</f>
        <v>The following questions refer to the goods as defined in the product description on the Intro tab.</v>
      </c>
      <c r="C8" s="545"/>
      <c r="D8" s="545"/>
      <c r="E8" s="545"/>
      <c r="F8" s="545"/>
      <c r="G8" s="545"/>
      <c r="H8" s="545"/>
      <c r="I8" s="545"/>
      <c r="J8" s="545"/>
      <c r="K8" s="545"/>
      <c r="L8" s="546"/>
      <c r="M8" s="18"/>
      <c r="N8" s="18"/>
      <c r="O8" s="14"/>
      <c r="P8" s="14"/>
    </row>
    <row r="9" spans="1:16" s="6" customFormat="1" x14ac:dyDescent="0.25">
      <c r="A9" s="4"/>
      <c r="B9" s="544" t="str">
        <f>Public!B9</f>
        <v xml:space="preserve">Product information and a glossary of terms can be found in the Info tab.
</v>
      </c>
      <c r="C9" s="545"/>
      <c r="D9" s="545"/>
      <c r="E9" s="545"/>
      <c r="F9" s="545"/>
      <c r="G9" s="545"/>
      <c r="H9" s="545"/>
      <c r="I9" s="545"/>
      <c r="J9" s="545"/>
      <c r="K9" s="545"/>
      <c r="L9" s="546"/>
      <c r="M9" s="18"/>
      <c r="N9" s="18"/>
      <c r="O9" s="14"/>
    </row>
    <row r="10" spans="1:16" s="6" customFormat="1" x14ac:dyDescent="0.25">
      <c r="A10" s="4"/>
      <c r="B10" s="544" t="str">
        <f>Pro!B10</f>
        <v xml:space="preserve">Use the AddPro tab if more space is needed.
</v>
      </c>
      <c r="C10" s="545"/>
      <c r="D10" s="545"/>
      <c r="E10" s="545"/>
      <c r="F10" s="545"/>
      <c r="G10" s="545"/>
      <c r="H10" s="545"/>
      <c r="I10" s="545"/>
      <c r="J10" s="545"/>
      <c r="K10" s="545"/>
      <c r="L10" s="546"/>
      <c r="M10" s="18"/>
      <c r="N10" s="18"/>
      <c r="O10" s="14"/>
      <c r="P10" s="14"/>
    </row>
    <row r="11" spans="1:16" s="6" customFormat="1" x14ac:dyDescent="0.25">
      <c r="A11" s="4"/>
      <c r="B11" s="544"/>
      <c r="C11" s="545"/>
      <c r="D11" s="545"/>
      <c r="E11" s="545"/>
      <c r="F11" s="545"/>
      <c r="G11" s="545"/>
      <c r="H11" s="545"/>
      <c r="I11" s="545"/>
      <c r="J11" s="545"/>
      <c r="K11" s="545"/>
      <c r="L11" s="546"/>
      <c r="M11" s="18"/>
      <c r="N11" s="18"/>
      <c r="O11" s="14"/>
      <c r="P11" s="14"/>
    </row>
    <row r="12" spans="1:16" s="6" customFormat="1" x14ac:dyDescent="0.25">
      <c r="A12" s="4"/>
      <c r="B12" s="544" t="str">
        <f>Pro!B12</f>
        <v>For the questions in this tab, note the following:</v>
      </c>
      <c r="C12" s="545"/>
      <c r="D12" s="545"/>
      <c r="E12" s="545"/>
      <c r="F12" s="545"/>
      <c r="G12" s="545"/>
      <c r="H12" s="545"/>
      <c r="I12" s="545"/>
      <c r="J12" s="545"/>
      <c r="K12" s="545"/>
      <c r="L12" s="546"/>
      <c r="M12" s="18"/>
      <c r="N12" s="18"/>
      <c r="O12" s="14"/>
      <c r="P12" s="14"/>
    </row>
    <row r="13" spans="1:16" s="6" customFormat="1" x14ac:dyDescent="0.25">
      <c r="A13" s="4"/>
      <c r="B13" s="622" t="str">
        <f>Pro!B13</f>
        <v>• Report only sales from your firm’s imports. Sales of goods purchased from Canadian producers must be excluded.</v>
      </c>
      <c r="C13" s="623"/>
      <c r="D13" s="623"/>
      <c r="E13" s="623"/>
      <c r="F13" s="623"/>
      <c r="G13" s="623"/>
      <c r="H13" s="623"/>
      <c r="I13" s="623"/>
      <c r="J13" s="623"/>
      <c r="K13" s="623"/>
      <c r="L13" s="624"/>
      <c r="M13" s="18"/>
      <c r="N13" s="18"/>
      <c r="O13" s="14"/>
      <c r="P13" s="14"/>
    </row>
    <row r="14" spans="1:16" s="6" customFormat="1" x14ac:dyDescent="0.25">
      <c r="A14" s="4"/>
      <c r="B14" s="544" t="str">
        <f>Pro!B14</f>
        <v>• Report all sales to Canadian and foreign associated firms.</v>
      </c>
      <c r="C14" s="545"/>
      <c r="D14" s="545"/>
      <c r="E14" s="545"/>
      <c r="F14" s="545"/>
      <c r="G14" s="545"/>
      <c r="H14" s="545"/>
      <c r="I14" s="545"/>
      <c r="J14" s="545"/>
      <c r="K14" s="545"/>
      <c r="L14" s="546"/>
      <c r="M14" s="18"/>
      <c r="N14" s="18"/>
      <c r="O14" s="14"/>
      <c r="P14" s="14"/>
    </row>
    <row r="15" spans="1:16" s="6" customFormat="1" x14ac:dyDescent="0.25">
      <c r="A15" s="4"/>
      <c r="B15" s="544" t="str">
        <f>Pro!B15</f>
        <v>• Report all sales as of the date of shipment to the customer or the customer’s warehouse.</v>
      </c>
      <c r="C15" s="545"/>
      <c r="D15" s="545"/>
      <c r="E15" s="545"/>
      <c r="F15" s="545"/>
      <c r="G15" s="545"/>
      <c r="H15" s="545"/>
      <c r="I15" s="545"/>
      <c r="J15" s="545"/>
      <c r="K15" s="545"/>
      <c r="L15" s="546"/>
      <c r="M15" s="18"/>
      <c r="N15" s="18"/>
      <c r="O15" s="14"/>
      <c r="P15" s="14"/>
    </row>
    <row r="16" spans="1:16" s="6" customFormat="1" x14ac:dyDescent="0.25">
      <c r="A16" s="4"/>
      <c r="B16" s="544" t="str">
        <f>Pro!B16</f>
        <v>• Report all values in Canadian dollars.</v>
      </c>
      <c r="C16" s="545"/>
      <c r="D16" s="545"/>
      <c r="E16" s="545"/>
      <c r="F16" s="545"/>
      <c r="G16" s="545"/>
      <c r="H16" s="545"/>
      <c r="I16" s="545"/>
      <c r="J16" s="545"/>
      <c r="K16" s="545"/>
      <c r="L16" s="546"/>
      <c r="M16" s="18"/>
      <c r="N16" s="18"/>
      <c r="O16" s="14"/>
      <c r="P16" s="14"/>
    </row>
    <row r="17" spans="1:16" s="6" customFormat="1" x14ac:dyDescent="0.25">
      <c r="A17" s="4"/>
      <c r="B17" s="547" t="str">
        <f>'Imp-China - Chine -1'!B17</f>
        <v>• If your firm is an end user or a retailer, your firm does not need to report sales of imports or inventories of imports.</v>
      </c>
      <c r="C17" s="548"/>
      <c r="D17" s="548"/>
      <c r="E17" s="548"/>
      <c r="F17" s="548"/>
      <c r="G17" s="548"/>
      <c r="H17" s="548"/>
      <c r="I17" s="548"/>
      <c r="J17" s="548"/>
      <c r="K17" s="548"/>
      <c r="L17" s="549"/>
      <c r="M17" s="18"/>
      <c r="N17" s="18"/>
      <c r="O17" s="14"/>
      <c r="P17" s="14"/>
    </row>
    <row r="18" spans="1:16" s="6" customFormat="1" x14ac:dyDescent="0.25">
      <c r="A18" s="4"/>
      <c r="B18" s="13"/>
      <c r="C18" s="13"/>
      <c r="D18" s="13"/>
      <c r="E18" s="3"/>
      <c r="F18" s="3"/>
      <c r="G18" s="3"/>
      <c r="H18" s="3"/>
      <c r="I18" s="3"/>
      <c r="J18" s="3"/>
      <c r="K18" s="3"/>
      <c r="L18" s="3"/>
      <c r="O18" s="14"/>
      <c r="P18" s="14"/>
    </row>
    <row r="19" spans="1:16" x14ac:dyDescent="0.25">
      <c r="B19" s="404" t="str">
        <f>IF(Intro!$G$21="English",O19,P19)</f>
        <v>IMPORTS AND SALES</v>
      </c>
      <c r="C19" s="405"/>
      <c r="D19" s="405"/>
      <c r="E19" s="405"/>
      <c r="F19" s="405"/>
      <c r="G19" s="405"/>
      <c r="H19" s="405"/>
      <c r="I19" s="405"/>
      <c r="J19" s="405"/>
      <c r="K19" s="405"/>
      <c r="L19" s="406"/>
      <c r="M19" s="9"/>
      <c r="O19" s="87" t="s">
        <v>323</v>
      </c>
      <c r="P19" s="87" t="s">
        <v>324</v>
      </c>
    </row>
    <row r="20" spans="1:16" x14ac:dyDescent="0.25">
      <c r="B20" s="571" t="s">
        <v>12</v>
      </c>
      <c r="C20" s="572"/>
      <c r="D20" s="572"/>
      <c r="E20" s="572"/>
      <c r="F20" s="572"/>
      <c r="G20" s="572"/>
      <c r="H20" s="572"/>
      <c r="I20" s="572"/>
      <c r="J20" s="572"/>
      <c r="K20" s="572"/>
      <c r="L20" s="573"/>
      <c r="M20" s="9"/>
    </row>
    <row r="21" spans="1:16" x14ac:dyDescent="0.25">
      <c r="B21" s="15"/>
      <c r="C21" s="32"/>
      <c r="D21" s="32"/>
      <c r="E21" s="33"/>
      <c r="F21" s="33"/>
      <c r="G21" s="33"/>
      <c r="H21" s="33"/>
      <c r="I21" s="33"/>
      <c r="J21" s="33"/>
      <c r="K21" s="33"/>
      <c r="L21" s="16"/>
      <c r="M21" s="9"/>
    </row>
    <row r="22" spans="1:16" ht="15.75" x14ac:dyDescent="0.25">
      <c r="B22" s="467" t="str">
        <f>IF(Intro!$G$21="English",O22,P22)</f>
        <v xml:space="preserve">Provide your firm's imports and sales of imports of the goods originating in: </v>
      </c>
      <c r="C22" s="468"/>
      <c r="D22" s="468"/>
      <c r="E22" s="468"/>
      <c r="F22" s="468"/>
      <c r="G22" s="690" t="str">
        <f>IF(Intro!$G$21="English",Variables!B49,Variables!C49)</f>
        <v>Other Countries</v>
      </c>
      <c r="H22" s="691"/>
      <c r="I22" s="691"/>
      <c r="J22" s="691"/>
      <c r="K22" s="692"/>
      <c r="L22" s="61"/>
      <c r="M22" s="9"/>
      <c r="O22" s="9" t="s">
        <v>506</v>
      </c>
      <c r="P22" s="9" t="s">
        <v>507</v>
      </c>
    </row>
    <row r="23" spans="1:16" x14ac:dyDescent="0.25">
      <c r="B23" s="164" t="str">
        <f>IF(Intro!$G$21="English",O23,P23)</f>
        <v xml:space="preserve">Other countries include: </v>
      </c>
      <c r="C23" s="80"/>
      <c r="D23" s="693"/>
      <c r="E23" s="694"/>
      <c r="F23" s="694"/>
      <c r="G23" s="694"/>
      <c r="H23" s="694"/>
      <c r="I23" s="694"/>
      <c r="J23" s="694"/>
      <c r="K23" s="695"/>
      <c r="L23" s="64"/>
      <c r="M23" s="9"/>
      <c r="O23" s="9" t="s">
        <v>277</v>
      </c>
      <c r="P23" s="9" t="s">
        <v>278</v>
      </c>
    </row>
    <row r="24" spans="1:16" x14ac:dyDescent="0.25">
      <c r="B24" s="55"/>
      <c r="C24" s="32"/>
      <c r="D24" s="32"/>
      <c r="E24" s="33"/>
      <c r="F24" s="33"/>
      <c r="G24" s="33"/>
      <c r="H24" s="33"/>
      <c r="I24" s="33"/>
      <c r="J24" s="33"/>
      <c r="K24" s="33"/>
      <c r="L24" s="16"/>
      <c r="M24" s="9"/>
      <c r="O24" s="17"/>
    </row>
    <row r="25" spans="1:16" x14ac:dyDescent="0.25">
      <c r="B25" s="55"/>
      <c r="C25" s="56"/>
      <c r="D25" s="32"/>
      <c r="G25" s="143">
        <f>Variables!$B$6</f>
        <v>2023</v>
      </c>
      <c r="H25" s="143">
        <f>G25+1</f>
        <v>2024</v>
      </c>
      <c r="I25" s="143">
        <f>H25+1</f>
        <v>2025</v>
      </c>
      <c r="J25" s="143" t="str">
        <f>IF(Intro!$G$21="English",Variables!B9,Variables!C9)</f>
        <v>Jan-Mar 2025</v>
      </c>
      <c r="K25" s="143" t="str">
        <f>IF(Intro!$G$21="English",Variables!B10,Variables!C10)</f>
        <v>Jan-Mar 2026</v>
      </c>
      <c r="L25" s="64"/>
      <c r="M25" s="9"/>
      <c r="O25" s="17"/>
    </row>
    <row r="26" spans="1:16" s="10" customFormat="1" x14ac:dyDescent="0.25">
      <c r="A26" s="31"/>
      <c r="B26" s="661" t="str">
        <f>IF(Intro!$G$21="English",O26,P26)</f>
        <v>Imports in Canada</v>
      </c>
      <c r="C26" s="662"/>
      <c r="D26" s="662"/>
      <c r="E26" s="662"/>
      <c r="F26" s="662"/>
      <c r="G26" s="662"/>
      <c r="H26" s="662"/>
      <c r="I26" s="662"/>
      <c r="J26" s="662"/>
      <c r="K26" s="662"/>
      <c r="L26" s="64"/>
      <c r="O26" s="25" t="s">
        <v>229</v>
      </c>
      <c r="P26" s="10" t="s">
        <v>230</v>
      </c>
    </row>
    <row r="27" spans="1:16" x14ac:dyDescent="0.25">
      <c r="B27" s="429" t="str">
        <f>IF(Intro!$G$21="English",O27,P27)</f>
        <v>Imports</v>
      </c>
      <c r="C27" s="430"/>
      <c r="D27" s="684" t="str">
        <f>IF(Intro!$G$21="English",Variables!$B$23,Variables!$C$23)</f>
        <v>tonnes</v>
      </c>
      <c r="E27" s="684"/>
      <c r="F27" s="684"/>
      <c r="G27" s="109"/>
      <c r="H27" s="109"/>
      <c r="I27" s="109"/>
      <c r="J27" s="109"/>
      <c r="K27" s="103"/>
      <c r="L27" s="64"/>
      <c r="M27" s="9"/>
      <c r="O27" s="9" t="s">
        <v>91</v>
      </c>
      <c r="P27" s="9" t="s">
        <v>167</v>
      </c>
    </row>
    <row r="28" spans="1:16" x14ac:dyDescent="0.25">
      <c r="B28" s="429"/>
      <c r="C28" s="430"/>
      <c r="D28" s="684" t="str">
        <f>IF(Intro!G$21="English",O28,P28)</f>
        <v>net delivered purchase value (CAD)</v>
      </c>
      <c r="E28" s="684"/>
      <c r="F28" s="684"/>
      <c r="G28" s="109"/>
      <c r="H28" s="109"/>
      <c r="I28" s="109"/>
      <c r="J28" s="109"/>
      <c r="K28" s="103"/>
      <c r="L28" s="64"/>
      <c r="M28" s="9"/>
      <c r="O28" s="9" t="s">
        <v>329</v>
      </c>
      <c r="P28" s="9" t="s">
        <v>328</v>
      </c>
    </row>
    <row r="29" spans="1:16" x14ac:dyDescent="0.25">
      <c r="B29" s="429"/>
      <c r="C29" s="430"/>
      <c r="D29" s="684" t="str">
        <f>"$ / "&amp;IF(Intro!$G$21="English",Variables!$B$24,Variables!$C$24)</f>
        <v>$ / tonne</v>
      </c>
      <c r="E29" s="684"/>
      <c r="F29" s="684"/>
      <c r="G29" s="123" t="str">
        <f>IF(G27=0,"-",G28/G27)</f>
        <v>-</v>
      </c>
      <c r="H29" s="123" t="str">
        <f>IF(H27=0,"-",H28/H27)</f>
        <v>-</v>
      </c>
      <c r="I29" s="123" t="str">
        <f>IF(I27=0,"-",I28/I27)</f>
        <v>-</v>
      </c>
      <c r="J29" s="123" t="str">
        <f>IF(J27=0,"-",J28/J27)</f>
        <v>-</v>
      </c>
      <c r="K29" s="123" t="str">
        <f>IF(K27=0,"-",K28/K27)</f>
        <v>-</v>
      </c>
      <c r="L29" s="64"/>
      <c r="M29" s="9"/>
    </row>
    <row r="30" spans="1:16" s="10" customFormat="1" x14ac:dyDescent="0.25">
      <c r="A30" s="31"/>
      <c r="B30" s="685" t="str">
        <f>IF(Intro!$G$21="English",O30,P30)</f>
        <v>Sales of imports in Canada</v>
      </c>
      <c r="C30" s="686"/>
      <c r="D30" s="686"/>
      <c r="E30" s="686"/>
      <c r="F30" s="686"/>
      <c r="G30" s="686"/>
      <c r="H30" s="686"/>
      <c r="I30" s="686"/>
      <c r="J30" s="686"/>
      <c r="K30" s="686"/>
      <c r="L30" s="64"/>
      <c r="O30" s="25" t="s">
        <v>515</v>
      </c>
      <c r="P30" s="10" t="s">
        <v>516</v>
      </c>
    </row>
    <row r="31" spans="1:16" x14ac:dyDescent="0.25">
      <c r="B31" s="429" t="str">
        <f>IF(Intro!$G$21="English",O31,P31)</f>
        <v>Sales to dealers / distributors in Canada</v>
      </c>
      <c r="C31" s="430"/>
      <c r="D31" s="684" t="str">
        <f>D27</f>
        <v>tonnes</v>
      </c>
      <c r="E31" s="684"/>
      <c r="F31" s="684"/>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429"/>
      <c r="C32" s="430"/>
      <c r="D32" s="684" t="str">
        <f>IF(Intro!G$21="English",O32,P32)</f>
        <v>net delivered selling value (CAD)</v>
      </c>
      <c r="E32" s="684"/>
      <c r="F32" s="684"/>
      <c r="G32" s="109"/>
      <c r="H32" s="109"/>
      <c r="I32" s="109"/>
      <c r="J32" s="109"/>
      <c r="K32" s="103"/>
      <c r="L32" s="64"/>
      <c r="M32" s="9"/>
      <c r="O32" s="9" t="s">
        <v>331</v>
      </c>
      <c r="P32" s="9" t="s">
        <v>330</v>
      </c>
    </row>
    <row r="33" spans="1:16" ht="15" thickBot="1" x14ac:dyDescent="0.3">
      <c r="B33" s="677"/>
      <c r="C33" s="678"/>
      <c r="D33" s="682" t="str">
        <f>D29</f>
        <v>$ / tonne</v>
      </c>
      <c r="E33" s="682"/>
      <c r="F33" s="682"/>
      <c r="G33" s="123" t="str">
        <f>IF(G31=0,"-",G32/G31)</f>
        <v>-</v>
      </c>
      <c r="H33" s="123" t="str">
        <f>IF(H31=0,"-",H32/H31)</f>
        <v>-</v>
      </c>
      <c r="I33" s="123" t="str">
        <f>IF(I31=0,"-",I32/I31)</f>
        <v>-</v>
      </c>
      <c r="J33" s="123" t="str">
        <f t="shared" ref="J33:K33" si="0">IF(J31=0,"-",J32/J31)</f>
        <v>-</v>
      </c>
      <c r="K33" s="123" t="str">
        <f t="shared" si="0"/>
        <v>-</v>
      </c>
      <c r="L33" s="64"/>
      <c r="M33" s="9"/>
    </row>
    <row r="34" spans="1:16" x14ac:dyDescent="0.25">
      <c r="B34" s="679" t="str">
        <f>IF(Intro!$G$21="English",O34,P34)</f>
        <v>Sales to end users in Canada</v>
      </c>
      <c r="C34" s="680"/>
      <c r="D34" s="683" t="str">
        <f t="shared" ref="D34:D36" si="1">D31</f>
        <v>tonnes</v>
      </c>
      <c r="E34" s="683"/>
      <c r="F34" s="683"/>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429"/>
      <c r="C35" s="430"/>
      <c r="D35" s="684" t="str">
        <f t="shared" si="1"/>
        <v>net delivered selling value (CAD)</v>
      </c>
      <c r="E35" s="684"/>
      <c r="F35" s="684"/>
      <c r="G35" s="109"/>
      <c r="H35" s="109"/>
      <c r="I35" s="109"/>
      <c r="J35" s="109"/>
      <c r="K35" s="103"/>
      <c r="L35" s="64"/>
      <c r="M35" s="9"/>
    </row>
    <row r="36" spans="1:16" ht="15" thickBot="1" x14ac:dyDescent="0.3">
      <c r="B36" s="677"/>
      <c r="C36" s="678"/>
      <c r="D36" s="682" t="str">
        <f t="shared" si="1"/>
        <v>$ / tonne</v>
      </c>
      <c r="E36" s="682"/>
      <c r="F36" s="682"/>
      <c r="G36" s="123" t="str">
        <f>IF(G34=0,"-",G35/G34)</f>
        <v>-</v>
      </c>
      <c r="H36" s="123" t="str">
        <f>IF(H34=0,"-",H35/H34)</f>
        <v>-</v>
      </c>
      <c r="I36" s="123" t="str">
        <f>IF(I34=0,"-",I35/I34)</f>
        <v>-</v>
      </c>
      <c r="J36" s="123" t="str">
        <f t="shared" ref="J36:K36" si="2">IF(J34=0,"-",J35/J34)</f>
        <v>-</v>
      </c>
      <c r="K36" s="123" t="str">
        <f t="shared" si="2"/>
        <v>-</v>
      </c>
      <c r="L36" s="64"/>
      <c r="M36" s="9"/>
    </row>
    <row r="37" spans="1:16" x14ac:dyDescent="0.25">
      <c r="B37" s="519" t="str">
        <f>IF(Intro!$G$21="English",O37,P37)</f>
        <v>Total sales of imports in Canada</v>
      </c>
      <c r="C37" s="520"/>
      <c r="D37" s="642" t="str">
        <f>D34</f>
        <v>tonnes</v>
      </c>
      <c r="E37" s="642"/>
      <c r="F37" s="642"/>
      <c r="G37" s="111">
        <f t="shared" ref="G37:K38" si="3">G31+G34</f>
        <v>0</v>
      </c>
      <c r="H37" s="111">
        <f t="shared" si="3"/>
        <v>0</v>
      </c>
      <c r="I37" s="111">
        <f t="shared" si="3"/>
        <v>0</v>
      </c>
      <c r="J37" s="111">
        <f t="shared" si="3"/>
        <v>0</v>
      </c>
      <c r="K37" s="111">
        <f t="shared" si="3"/>
        <v>0</v>
      </c>
      <c r="L37" s="64"/>
      <c r="M37" s="9"/>
      <c r="O37" s="9" t="s">
        <v>517</v>
      </c>
      <c r="P37" s="9" t="s">
        <v>518</v>
      </c>
    </row>
    <row r="38" spans="1:16" x14ac:dyDescent="0.25">
      <c r="B38" s="508"/>
      <c r="C38" s="509"/>
      <c r="D38" s="643" t="str">
        <f>D35</f>
        <v>net delivered selling value (CAD)</v>
      </c>
      <c r="E38" s="643"/>
      <c r="F38" s="643"/>
      <c r="G38" s="110">
        <f t="shared" si="3"/>
        <v>0</v>
      </c>
      <c r="H38" s="110">
        <f t="shared" si="3"/>
        <v>0</v>
      </c>
      <c r="I38" s="110">
        <f t="shared" si="3"/>
        <v>0</v>
      </c>
      <c r="J38" s="110">
        <f t="shared" si="3"/>
        <v>0</v>
      </c>
      <c r="K38" s="110">
        <f t="shared" si="3"/>
        <v>0</v>
      </c>
      <c r="L38" s="64"/>
      <c r="M38" s="9"/>
    </row>
    <row r="39" spans="1:16" x14ac:dyDescent="0.25">
      <c r="B39" s="508"/>
      <c r="C39" s="509"/>
      <c r="D39" s="643" t="str">
        <f>D36</f>
        <v>$ / tonne</v>
      </c>
      <c r="E39" s="643"/>
      <c r="F39" s="643"/>
      <c r="G39" s="123" t="str">
        <f>IF(G37=0,"-",G38/G37)</f>
        <v>-</v>
      </c>
      <c r="H39" s="123" t="str">
        <f>IF(H37=0,"-",H38/H37)</f>
        <v>-</v>
      </c>
      <c r="I39" s="123" t="str">
        <f>IF(I37=0,"-",I38/I37)</f>
        <v>-</v>
      </c>
      <c r="J39" s="123" t="str">
        <f t="shared" ref="J39:K39" si="4">IF(J37=0,"-",J38/J37)</f>
        <v>-</v>
      </c>
      <c r="K39" s="123" t="str">
        <f t="shared" si="4"/>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75"/>
      <c r="D41" s="75"/>
      <c r="E41" s="76"/>
      <c r="F41" s="76"/>
      <c r="G41" s="76"/>
      <c r="H41" s="76"/>
      <c r="I41" s="76"/>
      <c r="J41" s="76"/>
      <c r="K41" s="76"/>
      <c r="L41" s="76"/>
      <c r="M41" s="66"/>
    </row>
    <row r="42" spans="1:16" x14ac:dyDescent="0.25">
      <c r="B42" s="404" t="str">
        <f>IF(Intro!$G$21="English",O42,P42)</f>
        <v>SALES OF IMPORTS IN CANADA TO YOUR TOP FIVE ACCOUNTS</v>
      </c>
      <c r="C42" s="405"/>
      <c r="D42" s="405"/>
      <c r="E42" s="405"/>
      <c r="F42" s="405"/>
      <c r="G42" s="405"/>
      <c r="H42" s="405"/>
      <c r="I42" s="405"/>
      <c r="J42" s="405"/>
      <c r="K42" s="405"/>
      <c r="L42" s="406"/>
      <c r="M42" s="9"/>
      <c r="O42" s="87" t="s">
        <v>519</v>
      </c>
      <c r="P42" s="87" t="s">
        <v>202</v>
      </c>
    </row>
    <row r="43" spans="1:16" s="10" customFormat="1" x14ac:dyDescent="0.25">
      <c r="A43" s="7"/>
      <c r="B43" s="571" t="s">
        <v>15</v>
      </c>
      <c r="C43" s="572"/>
      <c r="D43" s="572"/>
      <c r="E43" s="572"/>
      <c r="F43" s="572"/>
      <c r="G43" s="572"/>
      <c r="H43" s="572"/>
      <c r="I43" s="572"/>
      <c r="J43" s="572"/>
      <c r="K43" s="572"/>
      <c r="L43" s="573"/>
      <c r="M43" s="66"/>
      <c r="O43" s="9"/>
    </row>
    <row r="44" spans="1:16" x14ac:dyDescent="0.25">
      <c r="B44" s="15"/>
      <c r="C44" s="32"/>
      <c r="D44" s="32"/>
      <c r="E44" s="33"/>
      <c r="F44" s="33"/>
      <c r="G44" s="33"/>
      <c r="H44" s="33"/>
      <c r="I44" s="33"/>
      <c r="J44" s="33"/>
      <c r="K44" s="33"/>
      <c r="L44" s="16"/>
      <c r="M44" s="9"/>
    </row>
    <row r="45" spans="1:16" x14ac:dyDescent="0.25">
      <c r="B45" s="401" t="str">
        <f>IF(Intro!$G$21="English",O45,P45)</f>
        <v xml:space="preserve">Report the volume and value of sales of imports in Canada for each account listed below : </v>
      </c>
      <c r="C45" s="402"/>
      <c r="D45" s="402"/>
      <c r="E45" s="402"/>
      <c r="F45" s="402"/>
      <c r="G45" s="402"/>
      <c r="H45" s="402"/>
      <c r="I45" s="402"/>
      <c r="J45" s="402"/>
      <c r="K45" s="402"/>
      <c r="L45" s="403"/>
      <c r="M45" s="9"/>
      <c r="O45" s="17" t="s">
        <v>169</v>
      </c>
      <c r="P45" s="9" t="s">
        <v>170</v>
      </c>
    </row>
    <row r="46" spans="1:16" x14ac:dyDescent="0.25">
      <c r="B46" s="401" t="str">
        <f>Pro!B35</f>
        <v>Note - Only complete this question if your firm sold the goods between January 1, 2023, and March 31, 2026.</v>
      </c>
      <c r="C46" s="402"/>
      <c r="D46" s="402"/>
      <c r="E46" s="402"/>
      <c r="F46" s="402"/>
      <c r="G46" s="402"/>
      <c r="H46" s="402"/>
      <c r="I46" s="402"/>
      <c r="J46" s="402"/>
      <c r="K46" s="402"/>
      <c r="L46" s="403"/>
      <c r="M46" s="9"/>
      <c r="O46" s="17"/>
    </row>
    <row r="47" spans="1:16" x14ac:dyDescent="0.25">
      <c r="B47" s="55"/>
      <c r="C47" s="32"/>
      <c r="D47" s="32"/>
      <c r="E47" s="33"/>
      <c r="F47" s="33"/>
      <c r="G47" s="33"/>
      <c r="H47" s="33"/>
      <c r="I47" s="33"/>
      <c r="J47" s="33"/>
      <c r="K47" s="33"/>
      <c r="L47" s="16"/>
      <c r="M47" s="9"/>
      <c r="O47" s="17"/>
    </row>
    <row r="48" spans="1:16" x14ac:dyDescent="0.25">
      <c r="B48" s="639"/>
      <c r="C48" s="640"/>
      <c r="D48" s="641"/>
      <c r="E48" s="101" t="str">
        <f>IF(Intro!$G$21="English","Q","T")&amp;IF(MID(F48,2,1)&lt;&gt;"1",MID(F48,2,1)-1&amp;" - "&amp;MID(F48,6,4),"4 - "&amp;MID(F48,6,4)-1)</f>
        <v>Q2 - 2024</v>
      </c>
      <c r="F48" s="101" t="str">
        <f>IF(Intro!$G$21="English","Q","T")&amp;IF(MID(G48,2,1)&lt;&gt;"1",MID(G48,2,1)-1&amp;" - "&amp;MID(G48,6,4),"4 - "&amp;MID(G48,6,4)-1)</f>
        <v>Q3 - 2024</v>
      </c>
      <c r="G48" s="101" t="str">
        <f>IF(Intro!$G$21="English","Q","T")&amp;IF(MID(H48,2,1)&lt;&gt;"1",MID(H48,2,1)-1&amp;" - "&amp;MID(H48,6,4),"4 - "&amp;MID(H48,6,4)-1)</f>
        <v>Q4 - 2024</v>
      </c>
      <c r="H48" s="101" t="str">
        <f>IF(Intro!$G$21="English","Q","T")&amp;IF(MID(I48,2,1)&lt;&gt;"1",MID(I48,2,1)-1&amp;" - "&amp;MID(I48,6,4),"4 - "&amp;MID(I48,6,4)-1)</f>
        <v>Q1 - 2025</v>
      </c>
      <c r="I48" s="101" t="str">
        <f>IF(Intro!$G$21="English","Q","T")&amp;IF(MID(J48,2,1)&lt;&gt;"1",MID(J48,2,1)-1&amp;" - "&amp;MID(J48,6,4),"4 - "&amp;MID(J48,6,4)-1)</f>
        <v>Q2 - 2025</v>
      </c>
      <c r="J48" s="101" t="str">
        <f>IF(Intro!$G$21="English","Q","T")&amp;IF(MID(K48,2,1)&lt;&gt;"1",MID(K48,2,1)-1&amp;" - "&amp;MID(K48,6,4),"4 - "&amp;MID(K48,6,4)-1)</f>
        <v>Q3 - 2025</v>
      </c>
      <c r="K48" s="101" t="str">
        <f>IF(Intro!$G$21="English","Q","T")&amp;IF(MID(L48,2,1)&lt;&gt;"1",MID(L48,2,1)-1&amp;" - "&amp;MID(L48,6,4),"4 - "&amp;MID(L48,6,4)-1)</f>
        <v>Q4 - 2025</v>
      </c>
      <c r="L48" s="112" t="str">
        <f>IF(Intro!$G$21="English",Variables!B29&amp;" - ",Variables!C29&amp;" - ")&amp;Variables!B8</f>
        <v>Q1 - 2026</v>
      </c>
      <c r="M48" s="9"/>
      <c r="O48" s="17"/>
    </row>
    <row r="49" spans="2:16" x14ac:dyDescent="0.25">
      <c r="B49" s="627" t="str">
        <f>IF(Intro!$G$21="English",O49,P49)</f>
        <v xml:space="preserve">Account 1 - </v>
      </c>
      <c r="C49" s="628"/>
      <c r="D49" s="628"/>
      <c r="E49" s="628"/>
      <c r="F49" s="628"/>
      <c r="G49" s="628"/>
      <c r="H49" s="628"/>
      <c r="I49" s="628"/>
      <c r="J49" s="628"/>
      <c r="K49" s="628"/>
      <c r="L49" s="629"/>
      <c r="M49" s="9"/>
      <c r="O49" s="9" t="str">
        <f>"Account 1 - "&amp;Pro!C105</f>
        <v xml:space="preserve">Account 1 - </v>
      </c>
      <c r="P49" s="9" t="str">
        <f>"Client 1 - "&amp;Pro!C105</f>
        <v xml:space="preserve">Client 1 - </v>
      </c>
    </row>
    <row r="50" spans="2:16" x14ac:dyDescent="0.25">
      <c r="B50" s="647" t="str">
        <f>IF(Intro!$G$21="English",Variables!$B$23,Variables!$C$23)</f>
        <v>tonnes</v>
      </c>
      <c r="C50" s="648"/>
      <c r="D50" s="648"/>
      <c r="E50" s="113"/>
      <c r="F50" s="113"/>
      <c r="G50" s="113"/>
      <c r="H50" s="113"/>
      <c r="I50" s="113"/>
      <c r="J50" s="113"/>
      <c r="K50" s="113"/>
      <c r="L50" s="114"/>
      <c r="M50" s="9"/>
    </row>
    <row r="51" spans="2:16" x14ac:dyDescent="0.25">
      <c r="B51" s="647" t="str">
        <f>IF(Intro!G$21="English","net delivered selling value (CAD)","valeur de vente nette rendue (CAD)")</f>
        <v>net delivered selling value (CAD)</v>
      </c>
      <c r="C51" s="648"/>
      <c r="D51" s="648"/>
      <c r="E51" s="113"/>
      <c r="F51" s="113"/>
      <c r="G51" s="113"/>
      <c r="H51" s="113"/>
      <c r="I51" s="113"/>
      <c r="J51" s="113"/>
      <c r="K51" s="113"/>
      <c r="L51" s="114"/>
      <c r="M51" s="9"/>
    </row>
    <row r="52" spans="2:16" x14ac:dyDescent="0.25">
      <c r="B52" s="647" t="str">
        <f>"$ / "&amp;IF(Intro!$G$21="English",Variables!$B$24,Variables!$C$24)</f>
        <v>$ / tonne</v>
      </c>
      <c r="C52" s="648"/>
      <c r="D52" s="648"/>
      <c r="E52" s="123" t="str">
        <f t="shared" ref="E52:L52" si="5">IF(E50=0,"-",E51/E50)</f>
        <v>-</v>
      </c>
      <c r="F52" s="123" t="str">
        <f t="shared" si="5"/>
        <v>-</v>
      </c>
      <c r="G52" s="123" t="str">
        <f t="shared" si="5"/>
        <v>-</v>
      </c>
      <c r="H52" s="123" t="str">
        <f t="shared" si="5"/>
        <v>-</v>
      </c>
      <c r="I52" s="123" t="str">
        <f t="shared" si="5"/>
        <v>-</v>
      </c>
      <c r="J52" s="123" t="str">
        <f t="shared" si="5"/>
        <v>-</v>
      </c>
      <c r="K52" s="123" t="str">
        <f t="shared" si="5"/>
        <v>-</v>
      </c>
      <c r="L52" s="124" t="str">
        <f t="shared" si="5"/>
        <v>-</v>
      </c>
      <c r="M52" s="9"/>
    </row>
    <row r="53" spans="2:16" x14ac:dyDescent="0.25">
      <c r="B53" s="627" t="str">
        <f>IF(Intro!$G$21="English",O53,P53)</f>
        <v xml:space="preserve">Account 2 - </v>
      </c>
      <c r="C53" s="628"/>
      <c r="D53" s="628"/>
      <c r="E53" s="628"/>
      <c r="F53" s="628"/>
      <c r="G53" s="628"/>
      <c r="H53" s="628"/>
      <c r="I53" s="628"/>
      <c r="J53" s="628"/>
      <c r="K53" s="628"/>
      <c r="L53" s="629"/>
      <c r="M53" s="9"/>
      <c r="O53" s="9" t="str">
        <f>"Account 2 - "&amp;Pro!C106</f>
        <v xml:space="preserve">Account 2 - </v>
      </c>
      <c r="P53" s="9" t="str">
        <f>"Client 2 - "&amp;Pro!C106</f>
        <v xml:space="preserve">Client 2 - </v>
      </c>
    </row>
    <row r="54" spans="2:16" x14ac:dyDescent="0.25">
      <c r="B54" s="647" t="str">
        <f>IF(Intro!$G$21="English",Variables!$B$23,Variables!$C$23)</f>
        <v>tonnes</v>
      </c>
      <c r="C54" s="648"/>
      <c r="D54" s="648"/>
      <c r="E54" s="113"/>
      <c r="F54" s="113"/>
      <c r="G54" s="113"/>
      <c r="H54" s="113"/>
      <c r="I54" s="113"/>
      <c r="J54" s="113"/>
      <c r="K54" s="113"/>
      <c r="L54" s="114"/>
      <c r="M54" s="9"/>
    </row>
    <row r="55" spans="2:16" x14ac:dyDescent="0.25">
      <c r="B55" s="647" t="str">
        <f>IF(Intro!G$21="English","net delivered selling value (CAD)","valeur de vente nette rendue (CAD)")</f>
        <v>net delivered selling value (CAD)</v>
      </c>
      <c r="C55" s="648"/>
      <c r="D55" s="648"/>
      <c r="E55" s="113"/>
      <c r="F55" s="113"/>
      <c r="G55" s="113"/>
      <c r="H55" s="113"/>
      <c r="I55" s="113"/>
      <c r="J55" s="113"/>
      <c r="K55" s="113"/>
      <c r="L55" s="114"/>
      <c r="M55" s="9"/>
    </row>
    <row r="56" spans="2:16" x14ac:dyDescent="0.25">
      <c r="B56" s="647" t="str">
        <f>"$ / "&amp;IF(Intro!$G$21="English",Variables!$B$24,Variables!$C$24)</f>
        <v>$ / tonne</v>
      </c>
      <c r="C56" s="648"/>
      <c r="D56" s="648"/>
      <c r="E56" s="123" t="str">
        <f>IF(E54=0,"-",E55/E54)</f>
        <v>-</v>
      </c>
      <c r="F56" s="123" t="str">
        <f t="shared" ref="F56:L56" si="6">IF(F54=0,"-",F55/F54)</f>
        <v>-</v>
      </c>
      <c r="G56" s="123" t="str">
        <f t="shared" si="6"/>
        <v>-</v>
      </c>
      <c r="H56" s="123" t="str">
        <f t="shared" si="6"/>
        <v>-</v>
      </c>
      <c r="I56" s="123" t="str">
        <f t="shared" si="6"/>
        <v>-</v>
      </c>
      <c r="J56" s="123" t="str">
        <f t="shared" si="6"/>
        <v>-</v>
      </c>
      <c r="K56" s="123" t="str">
        <f t="shared" si="6"/>
        <v>-</v>
      </c>
      <c r="L56" s="124" t="str">
        <f t="shared" si="6"/>
        <v>-</v>
      </c>
      <c r="M56" s="9"/>
    </row>
    <row r="57" spans="2:16" x14ac:dyDescent="0.25">
      <c r="B57" s="627" t="str">
        <f>IF(Intro!$G$21="English",O57,P57)</f>
        <v xml:space="preserve">Account 3 - </v>
      </c>
      <c r="C57" s="628"/>
      <c r="D57" s="628"/>
      <c r="E57" s="628"/>
      <c r="F57" s="628"/>
      <c r="G57" s="628"/>
      <c r="H57" s="628"/>
      <c r="I57" s="628"/>
      <c r="J57" s="628"/>
      <c r="K57" s="628"/>
      <c r="L57" s="629"/>
      <c r="M57" s="9"/>
      <c r="O57" s="9" t="str">
        <f>"Account 3 - "&amp;Pro!C107</f>
        <v xml:space="preserve">Account 3 - </v>
      </c>
      <c r="P57" s="9" t="str">
        <f>"Client 3 - "&amp;Pro!C107</f>
        <v xml:space="preserve">Client 3 - </v>
      </c>
    </row>
    <row r="58" spans="2:16" x14ac:dyDescent="0.25">
      <c r="B58" s="647" t="str">
        <f>IF(Intro!$G$21="English",Variables!$B$23,Variables!$C$23)</f>
        <v>tonnes</v>
      </c>
      <c r="C58" s="648"/>
      <c r="D58" s="648"/>
      <c r="E58" s="113"/>
      <c r="F58" s="113"/>
      <c r="G58" s="113"/>
      <c r="H58" s="113"/>
      <c r="I58" s="113"/>
      <c r="J58" s="113"/>
      <c r="K58" s="113"/>
      <c r="L58" s="114"/>
      <c r="M58" s="9"/>
    </row>
    <row r="59" spans="2:16" x14ac:dyDescent="0.25">
      <c r="B59" s="647" t="str">
        <f>IF(Intro!G$21="English","net delivered selling value (CAD)","valeur de vente nette rendue (CAD)")</f>
        <v>net delivered selling value (CAD)</v>
      </c>
      <c r="C59" s="648"/>
      <c r="D59" s="648"/>
      <c r="E59" s="113"/>
      <c r="F59" s="113"/>
      <c r="G59" s="113"/>
      <c r="H59" s="113"/>
      <c r="I59" s="113"/>
      <c r="J59" s="113"/>
      <c r="K59" s="113"/>
      <c r="L59" s="114"/>
      <c r="M59" s="9"/>
    </row>
    <row r="60" spans="2:16" x14ac:dyDescent="0.25">
      <c r="B60" s="647" t="str">
        <f>"$ / "&amp;IF(Intro!$G$21="English",Variables!$B$24,Variables!$C$24)</f>
        <v>$ / tonne</v>
      </c>
      <c r="C60" s="648"/>
      <c r="D60" s="648"/>
      <c r="E60" s="123" t="str">
        <f>IF(E58=0,"-",E59/E58)</f>
        <v>-</v>
      </c>
      <c r="F60" s="123" t="str">
        <f t="shared" ref="F60:L60" si="7">IF(F58=0,"-",F59/F58)</f>
        <v>-</v>
      </c>
      <c r="G60" s="123" t="str">
        <f t="shared" si="7"/>
        <v>-</v>
      </c>
      <c r="H60" s="123" t="str">
        <f t="shared" si="7"/>
        <v>-</v>
      </c>
      <c r="I60" s="123" t="str">
        <f t="shared" si="7"/>
        <v>-</v>
      </c>
      <c r="J60" s="123" t="str">
        <f t="shared" si="7"/>
        <v>-</v>
      </c>
      <c r="K60" s="123" t="str">
        <f t="shared" si="7"/>
        <v>-</v>
      </c>
      <c r="L60" s="124" t="str">
        <f t="shared" si="7"/>
        <v>-</v>
      </c>
      <c r="M60" s="9"/>
    </row>
    <row r="61" spans="2:16" x14ac:dyDescent="0.25">
      <c r="B61" s="627" t="str">
        <f>IF(Intro!$G$21="English",O61,P61)</f>
        <v xml:space="preserve">Account 4 - </v>
      </c>
      <c r="C61" s="628"/>
      <c r="D61" s="628"/>
      <c r="E61" s="628"/>
      <c r="F61" s="628"/>
      <c r="G61" s="628"/>
      <c r="H61" s="628"/>
      <c r="I61" s="628"/>
      <c r="J61" s="628"/>
      <c r="K61" s="628"/>
      <c r="L61" s="629"/>
      <c r="M61" s="9"/>
      <c r="O61" s="9" t="str">
        <f>"Account 4 - "&amp;Pro!C108</f>
        <v xml:space="preserve">Account 4 - </v>
      </c>
      <c r="P61" s="9" t="str">
        <f>"Client 4 - "&amp;Pro!C108</f>
        <v xml:space="preserve">Client 4 - </v>
      </c>
    </row>
    <row r="62" spans="2:16" x14ac:dyDescent="0.25">
      <c r="B62" s="647" t="str">
        <f>IF(Intro!$G$21="English",Variables!$B$23,Variables!$C$23)</f>
        <v>tonnes</v>
      </c>
      <c r="C62" s="648"/>
      <c r="D62" s="648"/>
      <c r="E62" s="113"/>
      <c r="F62" s="113"/>
      <c r="G62" s="113"/>
      <c r="H62" s="113"/>
      <c r="I62" s="113"/>
      <c r="J62" s="113"/>
      <c r="K62" s="113"/>
      <c r="L62" s="114"/>
      <c r="M62" s="9"/>
    </row>
    <row r="63" spans="2:16" x14ac:dyDescent="0.25">
      <c r="B63" s="647" t="str">
        <f>IF(Intro!G$21="English","net delivered selling value (CAD)","valeur de vente nette rendue (CAD)")</f>
        <v>net delivered selling value (CAD)</v>
      </c>
      <c r="C63" s="648"/>
      <c r="D63" s="648"/>
      <c r="E63" s="113"/>
      <c r="F63" s="113"/>
      <c r="G63" s="113"/>
      <c r="H63" s="113"/>
      <c r="I63" s="113"/>
      <c r="J63" s="113"/>
      <c r="K63" s="113"/>
      <c r="L63" s="114"/>
      <c r="M63" s="9"/>
    </row>
    <row r="64" spans="2:16" x14ac:dyDescent="0.25">
      <c r="B64" s="647" t="str">
        <f>"$ / "&amp;IF(Intro!$G$21="English",Variables!$B$24,Variables!$C$24)</f>
        <v>$ / tonne</v>
      </c>
      <c r="C64" s="648"/>
      <c r="D64" s="648"/>
      <c r="E64" s="123" t="str">
        <f>IF(E62=0,"-",E63/E62)</f>
        <v>-</v>
      </c>
      <c r="F64" s="123" t="str">
        <f t="shared" ref="F64:L64" si="8">IF(F62=0,"-",F63/F62)</f>
        <v>-</v>
      </c>
      <c r="G64" s="123" t="str">
        <f t="shared" si="8"/>
        <v>-</v>
      </c>
      <c r="H64" s="123" t="str">
        <f t="shared" si="8"/>
        <v>-</v>
      </c>
      <c r="I64" s="123" t="str">
        <f t="shared" si="8"/>
        <v>-</v>
      </c>
      <c r="J64" s="123" t="str">
        <f t="shared" si="8"/>
        <v>-</v>
      </c>
      <c r="K64" s="123" t="str">
        <f t="shared" si="8"/>
        <v>-</v>
      </c>
      <c r="L64" s="124" t="str">
        <f t="shared" si="8"/>
        <v>-</v>
      </c>
      <c r="M64" s="9"/>
    </row>
    <row r="65" spans="2:19" x14ac:dyDescent="0.25">
      <c r="B65" s="627" t="str">
        <f>IF(Intro!$G$21="English",O65,P65)</f>
        <v xml:space="preserve">Account 5 - </v>
      </c>
      <c r="C65" s="628"/>
      <c r="D65" s="628"/>
      <c r="E65" s="628"/>
      <c r="F65" s="628"/>
      <c r="G65" s="628"/>
      <c r="H65" s="628"/>
      <c r="I65" s="628"/>
      <c r="J65" s="628"/>
      <c r="K65" s="628"/>
      <c r="L65" s="629"/>
      <c r="M65" s="9"/>
      <c r="O65" s="9" t="str">
        <f>"Account 5 - "&amp;Pro!C109</f>
        <v xml:space="preserve">Account 5 - </v>
      </c>
      <c r="P65" s="9" t="str">
        <f>"Client 5 - "&amp;Pro!C109</f>
        <v xml:space="preserve">Client 5 - </v>
      </c>
    </row>
    <row r="66" spans="2:19" x14ac:dyDescent="0.25">
      <c r="B66" s="647" t="str">
        <f>IF(Intro!$G$21="English",Variables!$B$23,Variables!$C$23)</f>
        <v>tonnes</v>
      </c>
      <c r="C66" s="648"/>
      <c r="D66" s="648"/>
      <c r="E66" s="113"/>
      <c r="F66" s="113"/>
      <c r="G66" s="113"/>
      <c r="H66" s="113"/>
      <c r="I66" s="113"/>
      <c r="J66" s="113"/>
      <c r="K66" s="113"/>
      <c r="L66" s="114"/>
      <c r="M66" s="9"/>
    </row>
    <row r="67" spans="2:19" x14ac:dyDescent="0.25">
      <c r="B67" s="647" t="str">
        <f>IF(Intro!G$21="English","net delivered selling value (CAD)","valeur de vente nette rendue (CAD)")</f>
        <v>net delivered selling value (CAD)</v>
      </c>
      <c r="C67" s="648"/>
      <c r="D67" s="648"/>
      <c r="E67" s="113"/>
      <c r="F67" s="113"/>
      <c r="G67" s="113"/>
      <c r="H67" s="113"/>
      <c r="I67" s="113"/>
      <c r="J67" s="113"/>
      <c r="K67" s="113"/>
      <c r="L67" s="114"/>
      <c r="M67" s="9"/>
    </row>
    <row r="68" spans="2:19" x14ac:dyDescent="0.25">
      <c r="B68" s="647" t="str">
        <f>"$ / "&amp;IF(Intro!$G$21="English",Variables!$B$24,Variables!$C$24)</f>
        <v>$ / tonne</v>
      </c>
      <c r="C68" s="648"/>
      <c r="D68" s="648"/>
      <c r="E68" s="123" t="str">
        <f>IF(E66=0,"-",E67/E66)</f>
        <v>-</v>
      </c>
      <c r="F68" s="123" t="str">
        <f t="shared" ref="F68:L68" si="9">IF(F66=0,"-",F67/F66)</f>
        <v>-</v>
      </c>
      <c r="G68" s="123" t="str">
        <f t="shared" si="9"/>
        <v>-</v>
      </c>
      <c r="H68" s="123" t="str">
        <f t="shared" si="9"/>
        <v>-</v>
      </c>
      <c r="I68" s="123" t="str">
        <f t="shared" si="9"/>
        <v>-</v>
      </c>
      <c r="J68" s="123" t="str">
        <f t="shared" si="9"/>
        <v>-</v>
      </c>
      <c r="K68" s="123" t="str">
        <f t="shared" si="9"/>
        <v>-</v>
      </c>
      <c r="L68" s="124" t="str">
        <f t="shared" si="9"/>
        <v>-</v>
      </c>
      <c r="M68" s="9"/>
    </row>
    <row r="69" spans="2:19" x14ac:dyDescent="0.25">
      <c r="B69" s="55"/>
      <c r="C69" s="56"/>
      <c r="D69" s="56"/>
      <c r="E69" s="28"/>
      <c r="F69" s="28"/>
      <c r="G69" s="28"/>
      <c r="H69" s="28"/>
      <c r="I69" s="28"/>
      <c r="J69" s="28"/>
      <c r="K69" s="28"/>
      <c r="L69" s="29"/>
      <c r="M69" s="9"/>
    </row>
    <row r="70" spans="2:19" x14ac:dyDescent="0.25">
      <c r="B70" s="398" t="str">
        <f>IF(Intro!$G$21="English",O70,P70)</f>
        <v>In the table below, “Error” means that the total sales to your firm’s top five accounts for that period exceed your firm’s total import sales for that period. Therefore, please modify the above data if necessary.</v>
      </c>
      <c r="C70" s="399"/>
      <c r="D70" s="399"/>
      <c r="E70" s="399"/>
      <c r="F70" s="399"/>
      <c r="G70" s="399"/>
      <c r="H70" s="399"/>
      <c r="I70" s="399"/>
      <c r="J70" s="399"/>
      <c r="K70" s="399"/>
      <c r="L70" s="400"/>
      <c r="M70" s="9"/>
      <c r="O70" s="34" t="s">
        <v>348</v>
      </c>
      <c r="P70" s="34" t="s">
        <v>349</v>
      </c>
      <c r="Q70" s="34"/>
      <c r="R70" s="34"/>
      <c r="S70" s="34"/>
    </row>
    <row r="71" spans="2:19" x14ac:dyDescent="0.25">
      <c r="B71" s="398"/>
      <c r="C71" s="399"/>
      <c r="D71" s="399"/>
      <c r="E71" s="399"/>
      <c r="F71" s="399"/>
      <c r="G71" s="399"/>
      <c r="H71" s="399"/>
      <c r="I71" s="399"/>
      <c r="J71" s="399"/>
      <c r="K71" s="399"/>
      <c r="L71" s="400"/>
      <c r="M71" s="9"/>
      <c r="O71" s="34"/>
      <c r="P71" s="34"/>
      <c r="Q71" s="34"/>
      <c r="R71" s="34"/>
      <c r="S71" s="34"/>
    </row>
    <row r="72" spans="2:19" x14ac:dyDescent="0.25">
      <c r="B72" s="55"/>
      <c r="C72" s="56"/>
      <c r="D72" s="56"/>
      <c r="E72" s="28"/>
      <c r="F72" s="28"/>
      <c r="G72" s="28"/>
      <c r="H72" s="28"/>
      <c r="I72" s="28"/>
      <c r="J72" s="28"/>
      <c r="K72" s="28"/>
      <c r="L72" s="29"/>
      <c r="M72" s="9"/>
      <c r="O72" s="34"/>
      <c r="P72" s="34"/>
      <c r="Q72" s="34"/>
      <c r="R72" s="34"/>
      <c r="S72" s="34"/>
    </row>
    <row r="73" spans="2:19" ht="14.1" customHeight="1" x14ac:dyDescent="0.25">
      <c r="B73" s="681" t="str">
        <f>Variables!D64</f>
        <v>Verification - volume</v>
      </c>
      <c r="C73" s="529"/>
      <c r="D73" s="529"/>
      <c r="E73" s="529"/>
      <c r="F73" s="530"/>
      <c r="G73" s="101">
        <f>H73-1</f>
        <v>2024</v>
      </c>
      <c r="H73" s="101">
        <f>Variables!B8-1</f>
        <v>2025</v>
      </c>
      <c r="I73" s="101" t="str">
        <f>K25</f>
        <v>Jan-Mar 2026</v>
      </c>
      <c r="J73" s="34"/>
      <c r="K73" s="34"/>
      <c r="L73" s="64"/>
      <c r="M73" s="9"/>
      <c r="O73" s="9" t="s">
        <v>370</v>
      </c>
      <c r="P73" s="9" t="s">
        <v>371</v>
      </c>
    </row>
    <row r="74" spans="2:19" ht="14.1" customHeight="1" x14ac:dyDescent="0.25">
      <c r="B74" s="655" t="str">
        <f>D31</f>
        <v>tonnes</v>
      </c>
      <c r="C74" s="656"/>
      <c r="D74" s="656"/>
      <c r="E74" s="656"/>
      <c r="F74" s="657"/>
      <c r="G74" s="153" t="str">
        <f>IF(SUM(E50:G50,E54:G54,E58:G58,E62:G62,E66:G66)&gt;H37,Variables!$D$65,Variables!$D$66)</f>
        <v>Okay</v>
      </c>
      <c r="H74" s="153" t="str">
        <f>IF(SUM(H50:K50,H54:K54,H58:K58,H62:K62,H66:K66)&gt;I37,Variables!$D$65,Variables!$D$66)</f>
        <v>Okay</v>
      </c>
      <c r="I74" s="153" t="str">
        <f>IF(SUM(L50,L54,L58,L62,L66)&gt;K37,Variables!$D$65,Variables!$D$66)</f>
        <v>Okay</v>
      </c>
      <c r="J74" s="34"/>
      <c r="K74" s="34"/>
      <c r="L74" s="64"/>
      <c r="M74" s="9"/>
    </row>
    <row r="75" spans="2:19" ht="14.1" customHeight="1" x14ac:dyDescent="0.25">
      <c r="B75" s="658" t="str">
        <f>IF(Intro!$G$21="English",O75,P75)</f>
        <v>volume - total sales in Canada of imports to the top five accounts (Question 2)</v>
      </c>
      <c r="C75" s="659"/>
      <c r="D75" s="659"/>
      <c r="E75" s="659"/>
      <c r="F75" s="660"/>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58" t="str">
        <f>IF(Intro!$G$21="English",O76,P76)</f>
        <v>volume - total sales in Canada of imports (Question 1)</v>
      </c>
      <c r="C76" s="659"/>
      <c r="D76" s="659"/>
      <c r="E76" s="659"/>
      <c r="F76" s="660"/>
      <c r="G76" s="153">
        <f>H37</f>
        <v>0</v>
      </c>
      <c r="H76" s="153">
        <f>I37</f>
        <v>0</v>
      </c>
      <c r="I76" s="153">
        <f>K37</f>
        <v>0</v>
      </c>
      <c r="J76" s="34"/>
      <c r="K76" s="34"/>
      <c r="L76" s="64"/>
      <c r="M76" s="9"/>
      <c r="O76" s="9" t="s">
        <v>464</v>
      </c>
      <c r="P76" s="9" t="s">
        <v>466</v>
      </c>
    </row>
    <row r="77" spans="2:19" ht="14.1" customHeight="1" x14ac:dyDescent="0.25">
      <c r="B77" s="649" t="str">
        <f>Variables!D68</f>
        <v>Verification - value</v>
      </c>
      <c r="C77" s="650"/>
      <c r="D77" s="650"/>
      <c r="E77" s="650"/>
      <c r="F77" s="651"/>
      <c r="G77" s="101">
        <f>G73</f>
        <v>2024</v>
      </c>
      <c r="H77" s="101">
        <f>H73</f>
        <v>2025</v>
      </c>
      <c r="I77" s="101" t="str">
        <f>I73</f>
        <v>Jan-Mar 2026</v>
      </c>
      <c r="J77" s="34"/>
      <c r="K77" s="34"/>
      <c r="L77" s="64"/>
      <c r="M77" s="9"/>
    </row>
    <row r="78" spans="2:19" ht="14.1" customHeight="1" x14ac:dyDescent="0.25">
      <c r="B78" s="671" t="str">
        <f>D32</f>
        <v>net delivered selling value (CAD)</v>
      </c>
      <c r="C78" s="672"/>
      <c r="D78" s="672"/>
      <c r="E78" s="672"/>
      <c r="F78" s="673"/>
      <c r="G78" s="153" t="str">
        <f>IF(SUM(E51:G51,E55:G55,E59:G59,E63:G63,E67:G67)&gt;H38,Variables!$D$65,Variables!$D$66)</f>
        <v>Okay</v>
      </c>
      <c r="H78" s="153" t="str">
        <f>IF(SUM(H51:K51,H55:K55,H59:K59,H63:K63,H67:K67)&gt;I38,Variables!$D$65,Variables!$D$66)</f>
        <v>Okay</v>
      </c>
      <c r="I78" s="153" t="str">
        <f>IF(SUM(L51,L55,L59,L63,L67)&gt;K38,Variables!$D$65,Variables!$D$66)</f>
        <v>Okay</v>
      </c>
      <c r="J78" s="34"/>
      <c r="K78" s="34"/>
      <c r="L78" s="64"/>
      <c r="M78" s="9"/>
    </row>
    <row r="79" spans="2:19" ht="14.1" customHeight="1" x14ac:dyDescent="0.25">
      <c r="B79" s="674" t="str">
        <f>IF(Intro!$G$21="English",O79,P79)</f>
        <v>value - total sales in Canada of imports to the top five accounts (Question 2)</v>
      </c>
      <c r="C79" s="675"/>
      <c r="D79" s="675"/>
      <c r="E79" s="675"/>
      <c r="F79" s="676"/>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74" t="str">
        <f>IF(Intro!$G$21="English",O80,P80)</f>
        <v>value - total sales in Canada of imports (Question 1)</v>
      </c>
      <c r="C80" s="675"/>
      <c r="D80" s="675"/>
      <c r="E80" s="675"/>
      <c r="F80" s="676"/>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62"/>
      <c r="K81" s="62"/>
      <c r="L81" s="63"/>
      <c r="M81" s="9"/>
    </row>
    <row r="82" spans="1:16" s="10" customFormat="1" x14ac:dyDescent="0.25">
      <c r="A82" s="7"/>
      <c r="B82" s="30"/>
      <c r="C82" s="75"/>
      <c r="D82" s="75"/>
      <c r="E82" s="76"/>
      <c r="F82" s="76"/>
      <c r="G82" s="76"/>
      <c r="H82" s="76"/>
      <c r="I82" s="76"/>
      <c r="J82" s="76"/>
      <c r="K82" s="76"/>
      <c r="L82" s="76"/>
      <c r="M82" s="66"/>
    </row>
    <row r="83" spans="1:16" x14ac:dyDescent="0.25">
      <c r="B83" s="404" t="str">
        <f>IF(Intro!$G$21="English",O83,P83)</f>
        <v>IMPORTS OF BENCHMARK PRODUCTS</v>
      </c>
      <c r="C83" s="405"/>
      <c r="D83" s="405"/>
      <c r="E83" s="405"/>
      <c r="F83" s="405"/>
      <c r="G83" s="405"/>
      <c r="H83" s="405"/>
      <c r="I83" s="405"/>
      <c r="J83" s="405"/>
      <c r="K83" s="405"/>
      <c r="L83" s="406"/>
      <c r="M83" s="9"/>
      <c r="O83" s="87" t="s">
        <v>322</v>
      </c>
      <c r="P83" s="87" t="s">
        <v>417</v>
      </c>
    </row>
    <row r="84" spans="1:16" x14ac:dyDescent="0.25">
      <c r="B84" s="571" t="s">
        <v>16</v>
      </c>
      <c r="C84" s="572"/>
      <c r="D84" s="572"/>
      <c r="E84" s="572"/>
      <c r="F84" s="572"/>
      <c r="G84" s="572"/>
      <c r="H84" s="572"/>
      <c r="I84" s="572"/>
      <c r="J84" s="572"/>
      <c r="K84" s="572"/>
      <c r="L84" s="573"/>
      <c r="M84" s="9"/>
    </row>
    <row r="85" spans="1:16" x14ac:dyDescent="0.25">
      <c r="B85" s="15"/>
      <c r="C85" s="32"/>
      <c r="D85" s="32"/>
      <c r="E85" s="33"/>
      <c r="F85" s="33"/>
      <c r="G85" s="33"/>
      <c r="H85" s="33"/>
      <c r="I85" s="33"/>
      <c r="J85" s="33"/>
      <c r="K85" s="33"/>
      <c r="L85" s="16"/>
      <c r="M85" s="9"/>
    </row>
    <row r="86" spans="1:16" x14ac:dyDescent="0.25">
      <c r="B86" s="401" t="str">
        <f>IF(Intro!$G$21="English",O86,P86)</f>
        <v xml:space="preserve">Report the volume and value of imports for each benchmark product listed below : </v>
      </c>
      <c r="C86" s="402"/>
      <c r="D86" s="402"/>
      <c r="E86" s="402"/>
      <c r="F86" s="402"/>
      <c r="G86" s="402"/>
      <c r="H86" s="402"/>
      <c r="I86" s="402"/>
      <c r="J86" s="402"/>
      <c r="K86" s="402"/>
      <c r="L86" s="403"/>
      <c r="M86" s="9"/>
      <c r="O86" s="17" t="s">
        <v>189</v>
      </c>
      <c r="P86" s="9" t="s">
        <v>190</v>
      </c>
    </row>
    <row r="87" spans="1:16" x14ac:dyDescent="0.25">
      <c r="B87" s="55"/>
      <c r="C87" s="32"/>
      <c r="D87" s="32"/>
      <c r="E87" s="33"/>
      <c r="F87" s="33"/>
      <c r="G87" s="33"/>
      <c r="H87" s="33"/>
      <c r="I87" s="33"/>
      <c r="J87" s="33"/>
      <c r="K87" s="33"/>
      <c r="L87" s="16"/>
      <c r="M87" s="9"/>
      <c r="O87" s="17"/>
    </row>
    <row r="88" spans="1:16" x14ac:dyDescent="0.25">
      <c r="B88" s="639"/>
      <c r="C88" s="640"/>
      <c r="D88" s="641"/>
      <c r="E88" s="101" t="str">
        <f t="shared" ref="E88:L88" si="10">E48</f>
        <v>Q2 - 2024</v>
      </c>
      <c r="F88" s="101" t="str">
        <f t="shared" si="10"/>
        <v>Q3 - 2024</v>
      </c>
      <c r="G88" s="101" t="str">
        <f t="shared" si="10"/>
        <v>Q4 - 2024</v>
      </c>
      <c r="H88" s="101" t="str">
        <f t="shared" si="10"/>
        <v>Q1 - 2025</v>
      </c>
      <c r="I88" s="101" t="str">
        <f t="shared" si="10"/>
        <v>Q2 - 2025</v>
      </c>
      <c r="J88" s="101" t="str">
        <f t="shared" si="10"/>
        <v>Q3 - 2025</v>
      </c>
      <c r="K88" s="101" t="str">
        <f t="shared" si="10"/>
        <v>Q4 - 2025</v>
      </c>
      <c r="L88" s="112" t="str">
        <f t="shared" si="10"/>
        <v>Q1 - 2026</v>
      </c>
      <c r="M88" s="9"/>
      <c r="O88" s="17"/>
    </row>
    <row r="89" spans="1:16" x14ac:dyDescent="0.25">
      <c r="B89" s="663" t="str">
        <f>IF(Intro!$G$21="English",Variables!B30,Variables!C30)</f>
        <v>Roll formed step beam of 12–16 gauge steel, of any length, including beam connector/bracket, regardless of profile or connection type.</v>
      </c>
      <c r="C89" s="526"/>
      <c r="D89" s="526"/>
      <c r="E89" s="526"/>
      <c r="F89" s="526"/>
      <c r="G89" s="526"/>
      <c r="H89" s="526"/>
      <c r="I89" s="526"/>
      <c r="J89" s="526"/>
      <c r="K89" s="526"/>
      <c r="L89" s="664"/>
      <c r="M89" s="9"/>
    </row>
    <row r="90" spans="1:16" x14ac:dyDescent="0.25">
      <c r="B90" s="665"/>
      <c r="C90" s="532"/>
      <c r="D90" s="532"/>
      <c r="E90" s="532"/>
      <c r="F90" s="532"/>
      <c r="G90" s="532"/>
      <c r="H90" s="532"/>
      <c r="I90" s="532"/>
      <c r="J90" s="532"/>
      <c r="K90" s="532"/>
      <c r="L90" s="666"/>
      <c r="M90" s="9"/>
    </row>
    <row r="91" spans="1:16" x14ac:dyDescent="0.25">
      <c r="B91" s="647" t="str">
        <f>IF(Intro!$G$21="English",Variables!$B$23,Variables!$C$23)</f>
        <v>tonnes</v>
      </c>
      <c r="C91" s="648"/>
      <c r="D91" s="648"/>
      <c r="E91" s="113"/>
      <c r="F91" s="113"/>
      <c r="G91" s="113"/>
      <c r="H91" s="113"/>
      <c r="I91" s="113"/>
      <c r="J91" s="113"/>
      <c r="K91" s="113"/>
      <c r="L91" s="114"/>
      <c r="M91" s="9"/>
    </row>
    <row r="92" spans="1:16" x14ac:dyDescent="0.25">
      <c r="B92" s="647" t="str">
        <f>IF(Intro!G$21="English","net delivered purchase value (CAD)","valeur d'achat nette rendue (CAD)")</f>
        <v>net delivered purchase value (CAD)</v>
      </c>
      <c r="C92" s="648"/>
      <c r="D92" s="648"/>
      <c r="E92" s="113"/>
      <c r="F92" s="113"/>
      <c r="G92" s="113"/>
      <c r="H92" s="113"/>
      <c r="I92" s="113"/>
      <c r="J92" s="113"/>
      <c r="K92" s="113"/>
      <c r="L92" s="114"/>
      <c r="M92" s="9"/>
    </row>
    <row r="93" spans="1:16" x14ac:dyDescent="0.25">
      <c r="B93" s="647" t="str">
        <f>"$ / "&amp;IF(Intro!$G$21="English",Variables!$B$24,Variables!$C$24)</f>
        <v>$ / tonne</v>
      </c>
      <c r="C93" s="648"/>
      <c r="D93" s="648"/>
      <c r="E93" s="123" t="str">
        <f t="shared" ref="E93:L93" si="11">IF(E91=0,"-",E92/E91)</f>
        <v>-</v>
      </c>
      <c r="F93" s="123" t="str">
        <f t="shared" si="11"/>
        <v>-</v>
      </c>
      <c r="G93" s="123" t="str">
        <f t="shared" si="11"/>
        <v>-</v>
      </c>
      <c r="H93" s="123" t="str">
        <f t="shared" si="11"/>
        <v>-</v>
      </c>
      <c r="I93" s="123" t="str">
        <f t="shared" si="11"/>
        <v>-</v>
      </c>
      <c r="J93" s="123" t="str">
        <f t="shared" si="11"/>
        <v>-</v>
      </c>
      <c r="K93" s="123" t="str">
        <f t="shared" si="11"/>
        <v>-</v>
      </c>
      <c r="L93" s="124" t="str">
        <f t="shared" si="11"/>
        <v>-</v>
      </c>
      <c r="M93" s="9"/>
    </row>
    <row r="94" spans="1:16" x14ac:dyDescent="0.25">
      <c r="B94" s="663" t="str">
        <f>IF(Intro!$G$21="English",Variables!B31,Variables!C31)</f>
        <v>Roll formed box beam of 12–16 gauge steel, of any length, including beam connector/bracket, regardless of profile or connection type.</v>
      </c>
      <c r="C94" s="526"/>
      <c r="D94" s="526"/>
      <c r="E94" s="526"/>
      <c r="F94" s="526"/>
      <c r="G94" s="526"/>
      <c r="H94" s="526"/>
      <c r="I94" s="526"/>
      <c r="J94" s="526"/>
      <c r="K94" s="526"/>
      <c r="L94" s="664"/>
      <c r="M94" s="9"/>
    </row>
    <row r="95" spans="1:16" x14ac:dyDescent="0.25">
      <c r="B95" s="665"/>
      <c r="C95" s="532"/>
      <c r="D95" s="532"/>
      <c r="E95" s="532"/>
      <c r="F95" s="532"/>
      <c r="G95" s="532"/>
      <c r="H95" s="532"/>
      <c r="I95" s="532"/>
      <c r="J95" s="532"/>
      <c r="K95" s="532"/>
      <c r="L95" s="666"/>
      <c r="M95" s="9"/>
    </row>
    <row r="96" spans="1:16" x14ac:dyDescent="0.25">
      <c r="B96" s="647" t="str">
        <f>IF(Intro!$G$21="English",Variables!$B$23,Variables!$C$23)</f>
        <v>tonnes</v>
      </c>
      <c r="C96" s="648"/>
      <c r="D96" s="648"/>
      <c r="E96" s="113"/>
      <c r="F96" s="113"/>
      <c r="G96" s="113"/>
      <c r="H96" s="113"/>
      <c r="I96" s="113"/>
      <c r="J96" s="113"/>
      <c r="K96" s="113"/>
      <c r="L96" s="114"/>
      <c r="M96" s="9"/>
    </row>
    <row r="97" spans="2:19" x14ac:dyDescent="0.25">
      <c r="B97" s="647" t="str">
        <f>IF(Intro!G$21="English","net delivered purchase value (CAD)","valeur d'achat nette rendue (CAD)")</f>
        <v>net delivered purchase value (CAD)</v>
      </c>
      <c r="C97" s="648"/>
      <c r="D97" s="648"/>
      <c r="E97" s="113"/>
      <c r="F97" s="113"/>
      <c r="G97" s="113"/>
      <c r="H97" s="113"/>
      <c r="I97" s="113"/>
      <c r="J97" s="113"/>
      <c r="K97" s="113"/>
      <c r="L97" s="114"/>
      <c r="M97" s="9"/>
    </row>
    <row r="98" spans="2:19" x14ac:dyDescent="0.25">
      <c r="B98" s="647" t="str">
        <f>"$ / "&amp;IF(Intro!$G$21="English",Variables!$B$24,Variables!$C$24)</f>
        <v>$ / tonne</v>
      </c>
      <c r="C98" s="648"/>
      <c r="D98" s="648"/>
      <c r="E98" s="123" t="str">
        <f t="shared" ref="E98:L98" si="12">IF(E96=0,"-",E97/E96)</f>
        <v>-</v>
      </c>
      <c r="F98" s="123" t="str">
        <f t="shared" si="12"/>
        <v>-</v>
      </c>
      <c r="G98" s="123" t="str">
        <f t="shared" si="12"/>
        <v>-</v>
      </c>
      <c r="H98" s="123" t="str">
        <f t="shared" si="12"/>
        <v>-</v>
      </c>
      <c r="I98" s="123" t="str">
        <f t="shared" si="12"/>
        <v>-</v>
      </c>
      <c r="J98" s="123" t="str">
        <f t="shared" si="12"/>
        <v>-</v>
      </c>
      <c r="K98" s="123" t="str">
        <f t="shared" si="12"/>
        <v>-</v>
      </c>
      <c r="L98" s="124" t="str">
        <f t="shared" si="12"/>
        <v>-</v>
      </c>
      <c r="M98" s="9"/>
    </row>
    <row r="99" spans="2:19" x14ac:dyDescent="0.25">
      <c r="B99" s="663" t="str">
        <f>IF(Intro!$G$21="English",Variables!B32,Variables!C32)</f>
        <v>Roll formed safety bar, regardless of type/style (universal, clip-in, snap-in, hook-over, welded or other), dimensions or configuration.</v>
      </c>
      <c r="C99" s="526"/>
      <c r="D99" s="526"/>
      <c r="E99" s="526"/>
      <c r="F99" s="526"/>
      <c r="G99" s="526"/>
      <c r="H99" s="526"/>
      <c r="I99" s="526"/>
      <c r="J99" s="526"/>
      <c r="K99" s="526"/>
      <c r="L99" s="664"/>
      <c r="M99" s="9"/>
    </row>
    <row r="100" spans="2:19" x14ac:dyDescent="0.25">
      <c r="B100" s="665"/>
      <c r="C100" s="532"/>
      <c r="D100" s="532"/>
      <c r="E100" s="532"/>
      <c r="F100" s="532"/>
      <c r="G100" s="532"/>
      <c r="H100" s="532"/>
      <c r="I100" s="532"/>
      <c r="J100" s="532"/>
      <c r="K100" s="532"/>
      <c r="L100" s="666"/>
      <c r="M100" s="9"/>
    </row>
    <row r="101" spans="2:19" x14ac:dyDescent="0.25">
      <c r="B101" s="647" t="str">
        <f>IF(Intro!$G$21="English",Variables!$B$23,Variables!$C$23)</f>
        <v>tonnes</v>
      </c>
      <c r="C101" s="648"/>
      <c r="D101" s="648"/>
      <c r="E101" s="113"/>
      <c r="F101" s="113"/>
      <c r="G101" s="113"/>
      <c r="H101" s="113"/>
      <c r="I101" s="113"/>
      <c r="J101" s="113"/>
      <c r="K101" s="113"/>
      <c r="L101" s="114"/>
      <c r="M101" s="9"/>
    </row>
    <row r="102" spans="2:19" x14ac:dyDescent="0.25">
      <c r="B102" s="647" t="str">
        <f>IF(Intro!G$21="English","net delivered purchase value (CAD)","valeur d'achat nette rendue (CAD)")</f>
        <v>net delivered purchase value (CAD)</v>
      </c>
      <c r="C102" s="648"/>
      <c r="D102" s="648"/>
      <c r="E102" s="113"/>
      <c r="F102" s="113"/>
      <c r="G102" s="113"/>
      <c r="H102" s="113"/>
      <c r="I102" s="113"/>
      <c r="J102" s="113"/>
      <c r="K102" s="113"/>
      <c r="L102" s="114"/>
      <c r="M102" s="9"/>
    </row>
    <row r="103" spans="2:19" x14ac:dyDescent="0.25">
      <c r="B103" s="647" t="str">
        <f>"$ / "&amp;IF(Intro!$G$21="English",Variables!$B$24,Variables!$C$24)</f>
        <v>$ / tonne</v>
      </c>
      <c r="C103" s="648"/>
      <c r="D103" s="648"/>
      <c r="E103" s="123" t="str">
        <f t="shared" ref="E103:L103" si="13">IF(E101=0,"-",E102/E101)</f>
        <v>-</v>
      </c>
      <c r="F103" s="123" t="str">
        <f t="shared" si="13"/>
        <v>-</v>
      </c>
      <c r="G103" s="123" t="str">
        <f t="shared" si="13"/>
        <v>-</v>
      </c>
      <c r="H103" s="123" t="str">
        <f t="shared" si="13"/>
        <v>-</v>
      </c>
      <c r="I103" s="123" t="str">
        <f t="shared" si="13"/>
        <v>-</v>
      </c>
      <c r="J103" s="123" t="str">
        <f t="shared" si="13"/>
        <v>-</v>
      </c>
      <c r="K103" s="123" t="str">
        <f t="shared" si="13"/>
        <v>-</v>
      </c>
      <c r="L103" s="124" t="str">
        <f t="shared" si="13"/>
        <v>-</v>
      </c>
      <c r="M103" s="9"/>
    </row>
    <row r="104" spans="2:19" x14ac:dyDescent="0.25">
      <c r="B104" s="55"/>
      <c r="C104" s="56"/>
      <c r="D104" s="56"/>
      <c r="E104" s="28"/>
      <c r="F104" s="28"/>
      <c r="G104" s="28"/>
      <c r="H104" s="28"/>
      <c r="I104" s="28"/>
      <c r="J104" s="28"/>
      <c r="K104" s="28"/>
      <c r="L104" s="29"/>
      <c r="M104" s="9"/>
    </row>
    <row r="105" spans="2:19" x14ac:dyDescent="0.25">
      <c r="B105" s="398" t="str">
        <f>IF(Intro!$G$21="English",O105,P105)</f>
        <v>In the table below, “Error” means that the total imports of your firm's benchmark products exceed your firm's total imports for that period. Therefore, please modify the above data if necessary.</v>
      </c>
      <c r="C105" s="399"/>
      <c r="D105" s="399"/>
      <c r="E105" s="399"/>
      <c r="F105" s="399"/>
      <c r="G105" s="399"/>
      <c r="H105" s="399"/>
      <c r="I105" s="399"/>
      <c r="J105" s="399"/>
      <c r="K105" s="399"/>
      <c r="L105" s="400"/>
      <c r="M105" s="9"/>
      <c r="O105" s="34" t="s">
        <v>350</v>
      </c>
      <c r="P105" s="34" t="s">
        <v>351</v>
      </c>
      <c r="Q105" s="34"/>
      <c r="R105" s="34"/>
      <c r="S105" s="34"/>
    </row>
    <row r="106" spans="2:19" x14ac:dyDescent="0.25">
      <c r="B106" s="398"/>
      <c r="C106" s="399"/>
      <c r="D106" s="399"/>
      <c r="E106" s="399"/>
      <c r="F106" s="399"/>
      <c r="G106" s="399"/>
      <c r="H106" s="399"/>
      <c r="I106" s="399"/>
      <c r="J106" s="399"/>
      <c r="K106" s="399"/>
      <c r="L106" s="400"/>
      <c r="M106" s="9"/>
      <c r="O106" s="34"/>
      <c r="P106" s="34"/>
      <c r="Q106" s="34"/>
      <c r="R106" s="34"/>
      <c r="S106" s="34"/>
    </row>
    <row r="107" spans="2:19" x14ac:dyDescent="0.25">
      <c r="B107" s="55"/>
      <c r="C107" s="56"/>
      <c r="D107" s="56"/>
      <c r="E107" s="28"/>
      <c r="F107" s="28"/>
      <c r="G107" s="28"/>
      <c r="H107" s="28"/>
      <c r="I107" s="28"/>
      <c r="J107" s="28"/>
      <c r="K107" s="28"/>
      <c r="L107" s="29"/>
      <c r="M107" s="9"/>
      <c r="O107" s="34"/>
      <c r="P107" s="34"/>
      <c r="Q107" s="34"/>
      <c r="R107" s="34"/>
      <c r="S107" s="34"/>
    </row>
    <row r="108" spans="2:19" ht="14.1" customHeight="1" x14ac:dyDescent="0.25">
      <c r="B108" s="649" t="str">
        <f>Variables!D64</f>
        <v>Verification - volume</v>
      </c>
      <c r="C108" s="650"/>
      <c r="D108" s="650"/>
      <c r="E108" s="650"/>
      <c r="F108" s="651"/>
      <c r="G108" s="101">
        <f>G73</f>
        <v>2024</v>
      </c>
      <c r="H108" s="101">
        <f>H73</f>
        <v>2025</v>
      </c>
      <c r="I108" s="101" t="str">
        <f>I73</f>
        <v>Jan-Mar 2026</v>
      </c>
      <c r="J108" s="34"/>
      <c r="K108" s="34"/>
      <c r="L108" s="64"/>
      <c r="M108" s="9"/>
    </row>
    <row r="109" spans="2:19" ht="14.1" customHeight="1" x14ac:dyDescent="0.25">
      <c r="B109" s="652" t="str">
        <f>B91</f>
        <v>tonnes</v>
      </c>
      <c r="C109" s="653"/>
      <c r="D109" s="653"/>
      <c r="E109" s="653"/>
      <c r="F109" s="654"/>
      <c r="G109" s="153" t="str">
        <f>IF(SUM(E91:G91,E96:G96,E101:G101)&gt;H27,Variables!$D$65,Variables!$D$66)</f>
        <v>Okay</v>
      </c>
      <c r="H109" s="153" t="str">
        <f>IF(SUM(H91:K91,H96:K96,H101:K101)&gt;I27,Variables!$D$65,Variables!$D$66)</f>
        <v>Okay</v>
      </c>
      <c r="I109" s="153" t="str">
        <f>IF(SUM(L91,L96,L101)&gt;K27,Variables!$D$65,Variables!$D$66)</f>
        <v>Okay</v>
      </c>
      <c r="J109" s="34"/>
      <c r="K109" s="34"/>
      <c r="L109" s="64"/>
      <c r="M109" s="9"/>
    </row>
    <row r="110" spans="2:19" ht="14.1" customHeight="1" x14ac:dyDescent="0.25">
      <c r="B110" s="644" t="str">
        <f>IF(Intro!$G$21="English",O110,P110)</f>
        <v>volume - total imports of benchmark products (Question 3)</v>
      </c>
      <c r="C110" s="645"/>
      <c r="D110" s="645"/>
      <c r="E110" s="645"/>
      <c r="F110" s="646"/>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44" t="str">
        <f>IF(Intro!$G$21="English",O111,P111)</f>
        <v>volume - total imports (Question 1)</v>
      </c>
      <c r="C111" s="645"/>
      <c r="D111" s="645"/>
      <c r="E111" s="645"/>
      <c r="F111" s="646"/>
      <c r="G111" s="153">
        <f>H27</f>
        <v>0</v>
      </c>
      <c r="H111" s="153">
        <f>I27</f>
        <v>0</v>
      </c>
      <c r="I111" s="153">
        <f>K27</f>
        <v>0</v>
      </c>
      <c r="J111" s="34"/>
      <c r="K111" s="34"/>
      <c r="L111" s="64"/>
      <c r="M111" s="9"/>
      <c r="O111" s="9" t="s">
        <v>457</v>
      </c>
      <c r="P111" s="9" t="s">
        <v>458</v>
      </c>
    </row>
    <row r="112" spans="2:19" x14ac:dyDescent="0.25">
      <c r="B112" s="649" t="str">
        <f>Variables!D68</f>
        <v>Verification - value</v>
      </c>
      <c r="C112" s="650"/>
      <c r="D112" s="650"/>
      <c r="E112" s="650"/>
      <c r="F112" s="651"/>
      <c r="G112" s="101">
        <f>G108</f>
        <v>2024</v>
      </c>
      <c r="H112" s="101">
        <f>H108</f>
        <v>2025</v>
      </c>
      <c r="I112" s="101" t="str">
        <f>I108</f>
        <v>Jan-Mar 2026</v>
      </c>
      <c r="J112" s="34"/>
      <c r="K112" s="34"/>
      <c r="L112" s="64"/>
      <c r="M112" s="9"/>
    </row>
    <row r="113" spans="1:16" ht="14.1" customHeight="1" x14ac:dyDescent="0.25">
      <c r="B113" s="652"/>
      <c r="C113" s="653"/>
      <c r="D113" s="653"/>
      <c r="E113" s="653"/>
      <c r="F113" s="654"/>
      <c r="G113" s="153" t="str">
        <f>IF(SUM(E92:G92,E97:G97,E102:G102)&gt;H28,Variables!$D$65,Variables!$D$66)</f>
        <v>Okay</v>
      </c>
      <c r="H113" s="153" t="str">
        <f>IF(SUM(H92:K92,H97:K97,H102:K102)&gt;I28,Variables!$D$65,Variables!$D$66)</f>
        <v>Okay</v>
      </c>
      <c r="I113" s="153" t="str">
        <f>IF(SUM(L92,L97,L102)&gt;K28,Variables!$D$65,Variables!$D$66)</f>
        <v>Okay</v>
      </c>
      <c r="J113" s="34"/>
      <c r="K113" s="34"/>
      <c r="L113" s="64"/>
      <c r="M113" s="9"/>
    </row>
    <row r="114" spans="1:16" ht="14.1" customHeight="1" x14ac:dyDescent="0.25">
      <c r="B114" s="644" t="str">
        <f>IF(Intro!$G$21="English",O114,P114)</f>
        <v>value - total imports of benchmark products (Question 3)</v>
      </c>
      <c r="C114" s="645"/>
      <c r="D114" s="645"/>
      <c r="E114" s="645"/>
      <c r="F114" s="646"/>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44" t="str">
        <f>IF(Intro!$G$21="English",O115,P115)</f>
        <v>valeur - total imports (Question 1)</v>
      </c>
      <c r="C115" s="645"/>
      <c r="D115" s="645"/>
      <c r="E115" s="645"/>
      <c r="F115" s="646"/>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5"/>
      <c r="D117" s="75"/>
      <c r="E117" s="76"/>
      <c r="F117" s="76"/>
      <c r="G117" s="76"/>
      <c r="H117" s="76"/>
      <c r="I117" s="76"/>
      <c r="J117" s="76"/>
      <c r="K117" s="76"/>
      <c r="L117" s="76"/>
      <c r="M117" s="66"/>
    </row>
    <row r="118" spans="1:16" x14ac:dyDescent="0.25">
      <c r="B118" s="404" t="str">
        <f>IF(Intro!$G$21="English",O118,P118)</f>
        <v>SALES OF IMPORTS  IN CANADA OF BENCHMARK PRODUCTS</v>
      </c>
      <c r="C118" s="405"/>
      <c r="D118" s="405"/>
      <c r="E118" s="405"/>
      <c r="F118" s="405"/>
      <c r="G118" s="405"/>
      <c r="H118" s="405"/>
      <c r="I118" s="405"/>
      <c r="J118" s="405"/>
      <c r="K118" s="405"/>
      <c r="L118" s="406"/>
      <c r="M118" s="9"/>
      <c r="O118" s="87" t="s">
        <v>520</v>
      </c>
      <c r="P118" s="87" t="s">
        <v>521</v>
      </c>
    </row>
    <row r="119" spans="1:16" x14ac:dyDescent="0.25">
      <c r="B119" s="571" t="s">
        <v>17</v>
      </c>
      <c r="C119" s="572"/>
      <c r="D119" s="572"/>
      <c r="E119" s="572"/>
      <c r="F119" s="572"/>
      <c r="G119" s="572"/>
      <c r="H119" s="572"/>
      <c r="I119" s="572"/>
      <c r="J119" s="572"/>
      <c r="K119" s="572"/>
      <c r="L119" s="573"/>
      <c r="M119" s="9"/>
    </row>
    <row r="120" spans="1:16" x14ac:dyDescent="0.25">
      <c r="B120" s="15"/>
      <c r="C120" s="32"/>
      <c r="D120" s="32"/>
      <c r="E120" s="33"/>
      <c r="F120" s="33"/>
      <c r="G120" s="33"/>
      <c r="H120" s="33"/>
      <c r="I120" s="33"/>
      <c r="J120" s="33"/>
      <c r="K120" s="33"/>
      <c r="L120" s="16"/>
      <c r="M120" s="9"/>
    </row>
    <row r="121" spans="1:16" x14ac:dyDescent="0.25">
      <c r="B121" s="401" t="str">
        <f>IF(Intro!$G$21="English",O121,P121)</f>
        <v xml:space="preserve">Report the volume and value of sales of imports in Canada for each benchmark product listed below : </v>
      </c>
      <c r="C121" s="402"/>
      <c r="D121" s="402"/>
      <c r="E121" s="402"/>
      <c r="F121" s="402"/>
      <c r="G121" s="402"/>
      <c r="H121" s="402"/>
      <c r="I121" s="402"/>
      <c r="J121" s="402"/>
      <c r="K121" s="402"/>
      <c r="L121" s="403"/>
      <c r="M121" s="9"/>
      <c r="O121" s="17" t="s">
        <v>168</v>
      </c>
      <c r="P121" s="9" t="s">
        <v>418</v>
      </c>
    </row>
    <row r="122" spans="1:16" x14ac:dyDescent="0.25">
      <c r="B122" s="401" t="str">
        <f>Pro!B35</f>
        <v>Note - Only complete this question if your firm sold the goods between January 1, 2023, and March 31, 2026.</v>
      </c>
      <c r="C122" s="402"/>
      <c r="D122" s="402"/>
      <c r="E122" s="402"/>
      <c r="F122" s="402"/>
      <c r="G122" s="402"/>
      <c r="H122" s="402"/>
      <c r="I122" s="402"/>
      <c r="J122" s="402"/>
      <c r="K122" s="402"/>
      <c r="L122" s="403"/>
      <c r="M122" s="9"/>
      <c r="O122" s="17"/>
    </row>
    <row r="123" spans="1:16" x14ac:dyDescent="0.25">
      <c r="B123" s="55"/>
      <c r="C123" s="32"/>
      <c r="D123" s="32"/>
      <c r="E123" s="33"/>
      <c r="F123" s="33"/>
      <c r="G123" s="33"/>
      <c r="H123" s="33"/>
      <c r="I123" s="33"/>
      <c r="J123" s="33"/>
      <c r="K123" s="33"/>
      <c r="L123" s="16"/>
      <c r="M123" s="9"/>
      <c r="O123" s="17"/>
    </row>
    <row r="124" spans="1:16" x14ac:dyDescent="0.25">
      <c r="B124" s="639"/>
      <c r="C124" s="640"/>
      <c r="D124" s="641"/>
      <c r="E124" s="101" t="str">
        <f t="shared" ref="E124:L124" si="14">E88</f>
        <v>Q2 - 2024</v>
      </c>
      <c r="F124" s="101" t="str">
        <f t="shared" si="14"/>
        <v>Q3 - 2024</v>
      </c>
      <c r="G124" s="101" t="str">
        <f t="shared" si="14"/>
        <v>Q4 - 2024</v>
      </c>
      <c r="H124" s="101" t="str">
        <f t="shared" si="14"/>
        <v>Q1 - 2025</v>
      </c>
      <c r="I124" s="101" t="str">
        <f t="shared" si="14"/>
        <v>Q2 - 2025</v>
      </c>
      <c r="J124" s="101" t="str">
        <f t="shared" si="14"/>
        <v>Q3 - 2025</v>
      </c>
      <c r="K124" s="101" t="str">
        <f t="shared" si="14"/>
        <v>Q4 - 2025</v>
      </c>
      <c r="L124" s="112" t="str">
        <f t="shared" si="14"/>
        <v>Q1 - 2026</v>
      </c>
      <c r="M124" s="9"/>
      <c r="O124" s="17"/>
    </row>
    <row r="125" spans="1:16" x14ac:dyDescent="0.25">
      <c r="B125" s="663" t="str">
        <f>B89</f>
        <v>Roll formed step beam of 12–16 gauge steel, of any length, including beam connector/bracket, regardless of profile or connection type.</v>
      </c>
      <c r="C125" s="526"/>
      <c r="D125" s="526"/>
      <c r="E125" s="526"/>
      <c r="F125" s="526"/>
      <c r="G125" s="526"/>
      <c r="H125" s="526"/>
      <c r="I125" s="526"/>
      <c r="J125" s="526"/>
      <c r="K125" s="526"/>
      <c r="L125" s="664"/>
      <c r="M125" s="9"/>
    </row>
    <row r="126" spans="1:16" x14ac:dyDescent="0.25">
      <c r="B126" s="665"/>
      <c r="C126" s="532"/>
      <c r="D126" s="532"/>
      <c r="E126" s="532"/>
      <c r="F126" s="532"/>
      <c r="G126" s="532"/>
      <c r="H126" s="532"/>
      <c r="I126" s="532"/>
      <c r="J126" s="532"/>
      <c r="K126" s="532"/>
      <c r="L126" s="666"/>
      <c r="M126" s="9"/>
    </row>
    <row r="127" spans="1:16" x14ac:dyDescent="0.25">
      <c r="B127" s="647" t="str">
        <f>IF(Intro!$G$21="English",Variables!$B$23,Variables!$C$23)</f>
        <v>tonnes</v>
      </c>
      <c r="C127" s="648"/>
      <c r="D127" s="648"/>
      <c r="E127" s="113"/>
      <c r="F127" s="113"/>
      <c r="G127" s="113"/>
      <c r="H127" s="113"/>
      <c r="I127" s="113"/>
      <c r="J127" s="113"/>
      <c r="K127" s="113"/>
      <c r="L127" s="114"/>
      <c r="M127" s="9"/>
    </row>
    <row r="128" spans="1:16" x14ac:dyDescent="0.25">
      <c r="B128" s="647" t="str">
        <f>IF(Intro!G$21="English","net delivered selling value (CAD)","valeur de vente nette rendue (CAD)")</f>
        <v>net delivered selling value (CAD)</v>
      </c>
      <c r="C128" s="648"/>
      <c r="D128" s="648"/>
      <c r="E128" s="113"/>
      <c r="F128" s="113"/>
      <c r="G128" s="113"/>
      <c r="H128" s="113"/>
      <c r="I128" s="113"/>
      <c r="J128" s="113"/>
      <c r="K128" s="113"/>
      <c r="L128" s="114"/>
      <c r="M128" s="9"/>
    </row>
    <row r="129" spans="2:19" x14ac:dyDescent="0.25">
      <c r="B129" s="647" t="str">
        <f>"$ / "&amp;IF(Intro!$G$21="English",Variables!$B$24,Variables!$C$24)</f>
        <v>$ / tonne</v>
      </c>
      <c r="C129" s="648"/>
      <c r="D129" s="648"/>
      <c r="E129" s="123" t="str">
        <f t="shared" ref="E129:L129" si="15">IF(E127=0,"-",E128/E127)</f>
        <v>-</v>
      </c>
      <c r="F129" s="123" t="str">
        <f t="shared" si="15"/>
        <v>-</v>
      </c>
      <c r="G129" s="123" t="str">
        <f t="shared" si="15"/>
        <v>-</v>
      </c>
      <c r="H129" s="123" t="str">
        <f t="shared" si="15"/>
        <v>-</v>
      </c>
      <c r="I129" s="123" t="str">
        <f t="shared" si="15"/>
        <v>-</v>
      </c>
      <c r="J129" s="123" t="str">
        <f t="shared" si="15"/>
        <v>-</v>
      </c>
      <c r="K129" s="123" t="str">
        <f t="shared" si="15"/>
        <v>-</v>
      </c>
      <c r="L129" s="124" t="str">
        <f t="shared" si="15"/>
        <v>-</v>
      </c>
      <c r="M129" s="9"/>
    </row>
    <row r="130" spans="2:19" x14ac:dyDescent="0.25">
      <c r="B130" s="663" t="str">
        <f>B94</f>
        <v>Roll formed box beam of 12–16 gauge steel, of any length, including beam connector/bracket, regardless of profile or connection type.</v>
      </c>
      <c r="C130" s="526"/>
      <c r="D130" s="526"/>
      <c r="E130" s="526"/>
      <c r="F130" s="526"/>
      <c r="G130" s="526"/>
      <c r="H130" s="526"/>
      <c r="I130" s="526"/>
      <c r="J130" s="526"/>
      <c r="K130" s="526"/>
      <c r="L130" s="664"/>
      <c r="M130" s="9"/>
    </row>
    <row r="131" spans="2:19" x14ac:dyDescent="0.25">
      <c r="B131" s="665"/>
      <c r="C131" s="532"/>
      <c r="D131" s="532"/>
      <c r="E131" s="532"/>
      <c r="F131" s="532"/>
      <c r="G131" s="532"/>
      <c r="H131" s="532"/>
      <c r="I131" s="532"/>
      <c r="J131" s="532"/>
      <c r="K131" s="532"/>
      <c r="L131" s="666"/>
      <c r="M131" s="9"/>
    </row>
    <row r="132" spans="2:19" x14ac:dyDescent="0.25">
      <c r="B132" s="647" t="str">
        <f>IF(Intro!$G$21="English",Variables!$B$23,Variables!$C$23)</f>
        <v>tonnes</v>
      </c>
      <c r="C132" s="648"/>
      <c r="D132" s="648"/>
      <c r="E132" s="113"/>
      <c r="F132" s="113"/>
      <c r="G132" s="113"/>
      <c r="H132" s="113"/>
      <c r="I132" s="113"/>
      <c r="J132" s="113"/>
      <c r="K132" s="113"/>
      <c r="L132" s="114"/>
      <c r="M132" s="9"/>
    </row>
    <row r="133" spans="2:19" x14ac:dyDescent="0.25">
      <c r="B133" s="647" t="str">
        <f>IF(Intro!G$21="English","net delivered selling value (CAD)","valeur de vente nette rendue (CAD)")</f>
        <v>net delivered selling value (CAD)</v>
      </c>
      <c r="C133" s="648"/>
      <c r="D133" s="648"/>
      <c r="E133" s="113"/>
      <c r="F133" s="113"/>
      <c r="G133" s="113"/>
      <c r="H133" s="113"/>
      <c r="I133" s="113"/>
      <c r="J133" s="113"/>
      <c r="K133" s="113"/>
      <c r="L133" s="114"/>
      <c r="M133" s="9"/>
    </row>
    <row r="134" spans="2:19" x14ac:dyDescent="0.25">
      <c r="B134" s="647" t="str">
        <f>"$ / "&amp;IF(Intro!$G$21="English",Variables!$B$24,Variables!$C$24)</f>
        <v>$ / tonne</v>
      </c>
      <c r="C134" s="648"/>
      <c r="D134" s="648"/>
      <c r="E134" s="123" t="str">
        <f>IF(E132=0,"-",E133/E132)</f>
        <v>-</v>
      </c>
      <c r="F134" s="123" t="str">
        <f t="shared" ref="F134:L134" si="16">IF(F132=0,"-",F133/F132)</f>
        <v>-</v>
      </c>
      <c r="G134" s="123" t="str">
        <f t="shared" si="16"/>
        <v>-</v>
      </c>
      <c r="H134" s="123" t="str">
        <f t="shared" si="16"/>
        <v>-</v>
      </c>
      <c r="I134" s="123" t="str">
        <f t="shared" si="16"/>
        <v>-</v>
      </c>
      <c r="J134" s="123" t="str">
        <f t="shared" si="16"/>
        <v>-</v>
      </c>
      <c r="K134" s="123" t="str">
        <f t="shared" si="16"/>
        <v>-</v>
      </c>
      <c r="L134" s="124" t="str">
        <f t="shared" si="16"/>
        <v>-</v>
      </c>
      <c r="M134" s="9"/>
    </row>
    <row r="135" spans="2:19" x14ac:dyDescent="0.25">
      <c r="B135" s="663" t="str">
        <f>B99</f>
        <v>Roll formed safety bar, regardless of type/style (universal, clip-in, snap-in, hook-over, welded or other), dimensions or configuration.</v>
      </c>
      <c r="C135" s="526"/>
      <c r="D135" s="526"/>
      <c r="E135" s="526"/>
      <c r="F135" s="526"/>
      <c r="G135" s="526"/>
      <c r="H135" s="526"/>
      <c r="I135" s="526"/>
      <c r="J135" s="526"/>
      <c r="K135" s="526"/>
      <c r="L135" s="664"/>
      <c r="M135" s="9"/>
    </row>
    <row r="136" spans="2:19" x14ac:dyDescent="0.25">
      <c r="B136" s="665"/>
      <c r="C136" s="532"/>
      <c r="D136" s="532"/>
      <c r="E136" s="532"/>
      <c r="F136" s="532"/>
      <c r="G136" s="532"/>
      <c r="H136" s="532"/>
      <c r="I136" s="532"/>
      <c r="J136" s="532"/>
      <c r="K136" s="532"/>
      <c r="L136" s="666"/>
      <c r="M136" s="9"/>
    </row>
    <row r="137" spans="2:19" x14ac:dyDescent="0.25">
      <c r="B137" s="647" t="str">
        <f>IF(Intro!$G$21="English",Variables!$B$23,Variables!$C$23)</f>
        <v>tonnes</v>
      </c>
      <c r="C137" s="648"/>
      <c r="D137" s="648"/>
      <c r="E137" s="113"/>
      <c r="F137" s="113"/>
      <c r="G137" s="113"/>
      <c r="H137" s="113"/>
      <c r="I137" s="113"/>
      <c r="J137" s="113"/>
      <c r="K137" s="113"/>
      <c r="L137" s="114"/>
      <c r="M137" s="9"/>
    </row>
    <row r="138" spans="2:19" x14ac:dyDescent="0.25">
      <c r="B138" s="647" t="str">
        <f>IF(Intro!G$21="English","net delivered selling value (CAD)","valeur de vente nette rendue (CAD)")</f>
        <v>net delivered selling value (CAD)</v>
      </c>
      <c r="C138" s="648"/>
      <c r="D138" s="648"/>
      <c r="E138" s="113"/>
      <c r="F138" s="113"/>
      <c r="G138" s="113"/>
      <c r="H138" s="113"/>
      <c r="I138" s="113"/>
      <c r="J138" s="113"/>
      <c r="K138" s="113"/>
      <c r="L138" s="114"/>
      <c r="M138" s="9"/>
    </row>
    <row r="139" spans="2:19" x14ac:dyDescent="0.25">
      <c r="B139" s="647" t="str">
        <f>"$ / "&amp;IF(Intro!$G$21="English",Variables!$B$24,Variables!$C$24)</f>
        <v>$ / tonne</v>
      </c>
      <c r="C139" s="648"/>
      <c r="D139" s="648"/>
      <c r="E139" s="123" t="str">
        <f>IF(E137=0,"-",E138/E137)</f>
        <v>-</v>
      </c>
      <c r="F139" s="123" t="str">
        <f t="shared" ref="F139:L139" si="17">IF(F137=0,"-",F138/F137)</f>
        <v>-</v>
      </c>
      <c r="G139" s="123" t="str">
        <f t="shared" si="17"/>
        <v>-</v>
      </c>
      <c r="H139" s="123" t="str">
        <f t="shared" si="17"/>
        <v>-</v>
      </c>
      <c r="I139" s="123" t="str">
        <f t="shared" si="17"/>
        <v>-</v>
      </c>
      <c r="J139" s="123" t="str">
        <f t="shared" si="17"/>
        <v>-</v>
      </c>
      <c r="K139" s="123" t="str">
        <f t="shared" si="17"/>
        <v>-</v>
      </c>
      <c r="L139" s="124" t="str">
        <f t="shared" si="17"/>
        <v>-</v>
      </c>
      <c r="M139" s="9"/>
    </row>
    <row r="140" spans="2:19" x14ac:dyDescent="0.25">
      <c r="B140" s="55"/>
      <c r="C140" s="56"/>
      <c r="D140" s="56"/>
      <c r="E140" s="28"/>
      <c r="F140" s="28"/>
      <c r="G140" s="28"/>
      <c r="H140" s="28"/>
      <c r="I140" s="28"/>
      <c r="J140" s="28"/>
      <c r="K140" s="28"/>
      <c r="L140" s="29"/>
      <c r="M140" s="9"/>
    </row>
    <row r="141" spans="2:19" x14ac:dyDescent="0.25">
      <c r="B141" s="398" t="str">
        <f>IF(Intro!$G$21="English",O141,P141)</f>
        <v>In the table below, “Error” means that the total sales of your firm's benchmark products exceed your firm's total import sales for that period. Therefore, please modify the above data if necessary.</v>
      </c>
      <c r="C141" s="399"/>
      <c r="D141" s="399"/>
      <c r="E141" s="399"/>
      <c r="F141" s="399"/>
      <c r="G141" s="399"/>
      <c r="H141" s="399"/>
      <c r="I141" s="399"/>
      <c r="J141" s="399"/>
      <c r="K141" s="399"/>
      <c r="L141" s="400"/>
      <c r="M141" s="9"/>
      <c r="O141" s="34" t="s">
        <v>352</v>
      </c>
      <c r="P141" s="34" t="s">
        <v>419</v>
      </c>
      <c r="Q141" s="34"/>
      <c r="R141" s="34"/>
      <c r="S141" s="34"/>
    </row>
    <row r="142" spans="2:19" x14ac:dyDescent="0.25">
      <c r="B142" s="398"/>
      <c r="C142" s="399"/>
      <c r="D142" s="399"/>
      <c r="E142" s="399"/>
      <c r="F142" s="399"/>
      <c r="G142" s="399"/>
      <c r="H142" s="399"/>
      <c r="I142" s="399"/>
      <c r="J142" s="399"/>
      <c r="K142" s="399"/>
      <c r="L142" s="400"/>
      <c r="M142" s="9"/>
      <c r="O142" s="34"/>
      <c r="P142" s="34"/>
      <c r="Q142" s="34"/>
      <c r="R142" s="34"/>
      <c r="S142" s="34"/>
    </row>
    <row r="143" spans="2:19" x14ac:dyDescent="0.25">
      <c r="B143" s="55"/>
      <c r="C143" s="56"/>
      <c r="D143" s="56"/>
      <c r="E143" s="28"/>
      <c r="F143" s="28"/>
      <c r="G143" s="28"/>
      <c r="H143" s="28"/>
      <c r="I143" s="28"/>
      <c r="J143" s="28"/>
      <c r="K143" s="28"/>
      <c r="L143" s="29"/>
      <c r="M143" s="9"/>
      <c r="O143" s="34"/>
      <c r="P143" s="34"/>
      <c r="Q143" s="34"/>
      <c r="R143" s="34"/>
      <c r="S143" s="34"/>
    </row>
    <row r="144" spans="2:19" ht="14.1" customHeight="1" x14ac:dyDescent="0.25">
      <c r="B144" s="649" t="str">
        <f>Variables!D64</f>
        <v>Verification - volume</v>
      </c>
      <c r="C144" s="650"/>
      <c r="D144" s="650"/>
      <c r="E144" s="650"/>
      <c r="F144" s="651"/>
      <c r="G144" s="101">
        <f>G108</f>
        <v>2024</v>
      </c>
      <c r="H144" s="101">
        <f>H108</f>
        <v>2025</v>
      </c>
      <c r="I144" s="101" t="str">
        <f>I108</f>
        <v>Jan-Mar 2026</v>
      </c>
      <c r="J144" s="34"/>
      <c r="K144" s="34"/>
      <c r="L144" s="64"/>
      <c r="M144" s="9"/>
      <c r="O144" s="17"/>
    </row>
    <row r="145" spans="1:16" ht="14.1" customHeight="1" x14ac:dyDescent="0.25">
      <c r="B145" s="655" t="str">
        <f>B127</f>
        <v>tonnes</v>
      </c>
      <c r="C145" s="656"/>
      <c r="D145" s="656"/>
      <c r="E145" s="656"/>
      <c r="F145" s="657"/>
      <c r="G145" s="153" t="str">
        <f>IF(SUM(E127:G127,E132:G132,E137:G137)&gt;H37,Variables!$D$65,Variables!$D$66)</f>
        <v>Okay</v>
      </c>
      <c r="H145" s="153" t="str">
        <f>IF(SUM(H127:K127,H132:K132,H137:K137)&gt;I37,Variables!$D$65,Variables!$D$66)</f>
        <v>Okay</v>
      </c>
      <c r="I145" s="153" t="str">
        <f>IF(SUM(L127,L132,L137)&gt;K37,Variables!$D$65,Variables!$D$66)</f>
        <v>Okay</v>
      </c>
      <c r="J145" s="34"/>
      <c r="K145" s="34"/>
      <c r="L145" s="64"/>
      <c r="M145" s="9"/>
    </row>
    <row r="146" spans="1:16" ht="14.1" customHeight="1" x14ac:dyDescent="0.25">
      <c r="B146" s="644" t="str">
        <f>IF(Intro!$G$21="English",O146,P146)</f>
        <v>volume - total sales in Canada of imports of benchmark products (Question 4)</v>
      </c>
      <c r="C146" s="645"/>
      <c r="D146" s="645"/>
      <c r="E146" s="645"/>
      <c r="F146" s="646"/>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44" t="str">
        <f>IF(Intro!$G$21="English",O147,P147)</f>
        <v>volume - total sales in Canada of imports (Question 1)</v>
      </c>
      <c r="C147" s="645"/>
      <c r="D147" s="645"/>
      <c r="E147" s="645"/>
      <c r="F147" s="646"/>
      <c r="G147" s="153">
        <f>H37</f>
        <v>0</v>
      </c>
      <c r="H147" s="153">
        <f>I37</f>
        <v>0</v>
      </c>
      <c r="I147" s="153">
        <f>K37</f>
        <v>0</v>
      </c>
      <c r="J147" s="34"/>
      <c r="K147" s="34"/>
      <c r="L147" s="64"/>
      <c r="M147" s="9"/>
      <c r="O147" s="9" t="s">
        <v>464</v>
      </c>
      <c r="P147" s="9" t="s">
        <v>466</v>
      </c>
    </row>
    <row r="148" spans="1:16" x14ac:dyDescent="0.25">
      <c r="B148" s="649" t="str">
        <f>Variables!D68</f>
        <v>Verification - value</v>
      </c>
      <c r="C148" s="650"/>
      <c r="D148" s="650"/>
      <c r="E148" s="650"/>
      <c r="F148" s="651"/>
      <c r="G148" s="101">
        <f>G144</f>
        <v>2024</v>
      </c>
      <c r="H148" s="101">
        <f t="shared" ref="H148:I148" si="18">H144</f>
        <v>2025</v>
      </c>
      <c r="I148" s="101" t="str">
        <f t="shared" si="18"/>
        <v>Jan-Mar 2026</v>
      </c>
      <c r="J148" s="34"/>
      <c r="K148" s="34"/>
      <c r="L148" s="64"/>
      <c r="M148" s="9"/>
    </row>
    <row r="149" spans="1:16" ht="14.1" customHeight="1" x14ac:dyDescent="0.25">
      <c r="B149" s="655" t="str">
        <f>B128</f>
        <v>net delivered selling value (CAD)</v>
      </c>
      <c r="C149" s="656"/>
      <c r="D149" s="656"/>
      <c r="E149" s="656"/>
      <c r="F149" s="657"/>
      <c r="G149" s="153" t="str">
        <f>IF(SUM(E128:G128,E133:G133,E138:G138)&gt;H38,Variables!$D$65,Variables!$D$66)</f>
        <v>Okay</v>
      </c>
      <c r="H149" s="153" t="str">
        <f>IF(SUM(H128:K128,H133:K133,H138:K138)&gt;I38,Variables!$D$65,Variables!$D$66)</f>
        <v>Okay</v>
      </c>
      <c r="I149" s="153" t="str">
        <f>IF(SUM(L128,L133,L138)&gt;K38,Variables!$D$65,Variables!$D$66)</f>
        <v>Okay</v>
      </c>
      <c r="J149" s="34"/>
      <c r="K149" s="34"/>
      <c r="L149" s="64"/>
      <c r="M149" s="9"/>
    </row>
    <row r="150" spans="1:16" ht="14.1" customHeight="1" x14ac:dyDescent="0.25">
      <c r="B150" s="644" t="str">
        <f>IF(Intro!$G$21="English",O150,P150)</f>
        <v>value - total sales in Canada of imports of benchmark products (Question 4)</v>
      </c>
      <c r="C150" s="645"/>
      <c r="D150" s="645"/>
      <c r="E150" s="645"/>
      <c r="F150" s="646"/>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44" t="str">
        <f>IF(Intro!$G$21="English",O151,P151)</f>
        <v>value - total sales in Canada of imports (Question 1)</v>
      </c>
      <c r="C151" s="645"/>
      <c r="D151" s="645"/>
      <c r="E151" s="645"/>
      <c r="F151" s="646"/>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69"/>
      <c r="D153" s="69"/>
      <c r="E153" s="69"/>
      <c r="F153" s="69"/>
      <c r="G153" s="69"/>
      <c r="H153" s="69"/>
      <c r="I153" s="69"/>
      <c r="J153" s="69"/>
      <c r="K153" s="69"/>
      <c r="L153" s="69"/>
      <c r="N153" s="70"/>
    </row>
    <row r="154" spans="1:16" s="40" customFormat="1" x14ac:dyDescent="0.25">
      <c r="A154" s="68"/>
      <c r="B154" s="4"/>
      <c r="C154" s="69"/>
      <c r="D154" s="69"/>
      <c r="E154" s="69"/>
      <c r="F154" s="69"/>
      <c r="G154" s="69"/>
      <c r="H154" s="69"/>
      <c r="I154" s="69"/>
      <c r="J154" s="69"/>
      <c r="K154" s="69"/>
      <c r="L154" s="69"/>
      <c r="N154" s="70"/>
    </row>
    <row r="155" spans="1:16" hidden="1" x14ac:dyDescent="0.25">
      <c r="B155" s="404" t="str">
        <f>IF(Intro!$G$21="English",O155,P155)</f>
        <v>IMPORT DATA FOR MASSIVE IMPORTATION ANALYSIS</v>
      </c>
      <c r="C155" s="405"/>
      <c r="D155" s="405"/>
      <c r="E155" s="405"/>
      <c r="F155" s="405"/>
      <c r="G155" s="405"/>
      <c r="H155" s="405"/>
      <c r="I155" s="405"/>
      <c r="J155" s="405"/>
      <c r="K155" s="405"/>
      <c r="L155" s="406"/>
      <c r="M155" s="125"/>
      <c r="O155" s="87" t="s">
        <v>325</v>
      </c>
      <c r="P155" s="87" t="s">
        <v>420</v>
      </c>
    </row>
    <row r="156" spans="1:16" s="10" customFormat="1" hidden="1" x14ac:dyDescent="0.25">
      <c r="A156" s="7"/>
      <c r="B156" s="571" t="s">
        <v>19</v>
      </c>
      <c r="C156" s="572"/>
      <c r="D156" s="572"/>
      <c r="E156" s="572"/>
      <c r="F156" s="572"/>
      <c r="G156" s="572"/>
      <c r="H156" s="572"/>
      <c r="I156" s="572"/>
      <c r="J156" s="572"/>
      <c r="K156" s="572"/>
      <c r="L156" s="573"/>
      <c r="M156" s="126"/>
      <c r="O156" s="9"/>
    </row>
    <row r="157" spans="1:16" hidden="1" x14ac:dyDescent="0.25">
      <c r="B157" s="15"/>
      <c r="C157" s="32"/>
      <c r="D157" s="32"/>
      <c r="E157" s="33"/>
      <c r="F157" s="33"/>
      <c r="G157" s="33"/>
      <c r="H157" s="33"/>
      <c r="I157" s="33"/>
      <c r="J157" s="33"/>
      <c r="K157" s="33"/>
      <c r="L157" s="16"/>
      <c r="M157" s="126"/>
    </row>
    <row r="158" spans="1:16" ht="14.1" hidden="1" customHeight="1" x14ac:dyDescent="0.25">
      <c r="B158" s="401" t="str">
        <f>IF(Intro!$G$21="English",O158,P158)</f>
        <v>Report the volume of imports and the ending inventory in Canada of the goods imported from Other Countries.</v>
      </c>
      <c r="C158" s="402"/>
      <c r="D158" s="402"/>
      <c r="E158" s="402"/>
      <c r="F158" s="402"/>
      <c r="G158" s="402"/>
      <c r="H158" s="402"/>
      <c r="I158" s="402"/>
      <c r="J158" s="402"/>
      <c r="K158" s="402"/>
      <c r="L158" s="403"/>
      <c r="M158" s="125"/>
      <c r="O158" s="17" t="s">
        <v>486</v>
      </c>
      <c r="P158" s="9" t="s">
        <v>487</v>
      </c>
    </row>
    <row r="159" spans="1:16" hidden="1" x14ac:dyDescent="0.25">
      <c r="B159" s="55"/>
      <c r="C159" s="32"/>
      <c r="D159" s="32"/>
      <c r="E159" s="33"/>
      <c r="F159" s="33"/>
      <c r="G159" s="33"/>
      <c r="H159" s="33"/>
      <c r="I159" s="33"/>
      <c r="J159" s="33"/>
      <c r="K159" s="33"/>
      <c r="L159" s="16"/>
      <c r="M159" s="9"/>
      <c r="O159" s="17"/>
    </row>
    <row r="160" spans="1:16" hidden="1" x14ac:dyDescent="0.25">
      <c r="B160" s="55"/>
      <c r="C160" s="56"/>
      <c r="D160" s="32"/>
      <c r="E160" s="144" t="str">
        <f>IF(Intro!$G$21="English","Q","T")&amp;IF(MID(F160,2,1)&lt;&gt;"1",MID(F160,2,1)-1&amp;" - "&amp;MID(F160,6,4),"4 - "&amp;MID(F160,6,4)-1)</f>
        <v>Q1 - 2025</v>
      </c>
      <c r="F160" s="144" t="str">
        <f>IF(Intro!$G$21="English","Q","T")&amp;IF(MID(G160,2,1)&lt;&gt;"1",MID(G160,2,1)-1&amp;" - "&amp;MID(G160,6,4),"4 - "&amp;MID(G160,6,4)-1)</f>
        <v>Q2 - 2025</v>
      </c>
      <c r="G160" s="144" t="str">
        <f>IF(Intro!$G$21="English","Q","T")&amp;IF(MID(H160,2,1)&lt;&gt;"1",MID(H160,2,1)-1&amp;" - "&amp;MID(H160,6,4),"4 - "&amp;MID(H160,6,4)-1)</f>
        <v>Q3 - 2025</v>
      </c>
      <c r="H160" s="144" t="str">
        <f>IF(Intro!$G$21="English","Q","T")&amp;IF(MID(I160,2,1)&lt;&gt;"1",MID(I160,2,1)-1&amp;" - "&amp;MID(I160,6,4),"4 - "&amp;MID(I160,6,4)-1)</f>
        <v>Q4 - 2025</v>
      </c>
      <c r="I160" s="144" t="str">
        <f>L124</f>
        <v>Q1 - 2026</v>
      </c>
      <c r="J160" s="145" t="str">
        <f>IF(Intro!$G$21="English",Variables!$B$44,Variables!$C$44)</f>
        <v>Q2 - 2026</v>
      </c>
      <c r="K160" s="33"/>
      <c r="L160" s="16"/>
      <c r="M160" s="9"/>
      <c r="O160" s="17"/>
    </row>
    <row r="161" spans="1:17" hidden="1" x14ac:dyDescent="0.25">
      <c r="B161" s="667" t="str">
        <f>B27</f>
        <v>Imports</v>
      </c>
      <c r="C161" s="668"/>
      <c r="D161" s="100" t="str">
        <f>IF(Intro!$G$21="English",Variables!$B$23,Variables!$C$23)</f>
        <v>tonnes</v>
      </c>
      <c r="E161" s="147"/>
      <c r="F161" s="147"/>
      <c r="G161" s="147"/>
      <c r="H161" s="147"/>
      <c r="I161" s="147"/>
      <c r="J161" s="147"/>
      <c r="K161" s="34"/>
      <c r="L161" s="64"/>
      <c r="M161" s="9"/>
    </row>
    <row r="162" spans="1:17" ht="14.1" hidden="1" customHeight="1" x14ac:dyDescent="0.25">
      <c r="B162" s="667" t="str">
        <f>IF(Intro!$G$21="English",O162,P162)</f>
        <v>Ending Inventories</v>
      </c>
      <c r="C162" s="668"/>
      <c r="D162" s="100" t="str">
        <f>IF(Intro!$G$21="English",Variables!$B$23,Variables!$C$23)</f>
        <v>tonnes</v>
      </c>
      <c r="E162" s="147"/>
      <c r="F162" s="147"/>
      <c r="G162" s="147"/>
      <c r="H162" s="147"/>
      <c r="I162" s="147"/>
      <c r="J162" s="147"/>
      <c r="K162" s="34"/>
      <c r="L162" s="64"/>
      <c r="M162" s="9"/>
      <c r="O162" s="9" t="s">
        <v>192</v>
      </c>
      <c r="P162" s="9" t="s">
        <v>421</v>
      </c>
    </row>
    <row r="163" spans="1:17" hidden="1" x14ac:dyDescent="0.25">
      <c r="B163" s="55"/>
      <c r="C163" s="56"/>
      <c r="D163" s="56"/>
      <c r="E163" s="28"/>
      <c r="F163" s="28"/>
      <c r="G163" s="28"/>
      <c r="H163" s="28"/>
      <c r="I163" s="28"/>
      <c r="J163" s="28"/>
      <c r="K163" s="28"/>
      <c r="L163" s="29"/>
      <c r="M163" s="9"/>
    </row>
    <row r="164" spans="1:17" hidden="1" x14ac:dyDescent="0.25">
      <c r="B164" s="398" t="str">
        <f>IF(Intro!$G$21="English",O164,P164)</f>
        <v>In the table below, “Error” means that the sum of the quarterly imports reported above exceeds the annual imports reported in Question 1. Therefore, please modify the data if necessary.</v>
      </c>
      <c r="C164" s="399"/>
      <c r="D164" s="399"/>
      <c r="E164" s="399"/>
      <c r="F164" s="399"/>
      <c r="G164" s="399"/>
      <c r="H164" s="399"/>
      <c r="I164" s="399"/>
      <c r="J164" s="399"/>
      <c r="K164" s="399"/>
      <c r="L164" s="400"/>
      <c r="M164" s="9"/>
      <c r="O164" s="9" t="s">
        <v>481</v>
      </c>
      <c r="P164" s="9" t="s">
        <v>482</v>
      </c>
    </row>
    <row r="165" spans="1:17" hidden="1" x14ac:dyDescent="0.25">
      <c r="B165" s="398"/>
      <c r="C165" s="399"/>
      <c r="D165" s="399"/>
      <c r="E165" s="399"/>
      <c r="F165" s="399"/>
      <c r="G165" s="399"/>
      <c r="H165" s="399"/>
      <c r="I165" s="399"/>
      <c r="J165" s="399"/>
      <c r="K165" s="399"/>
      <c r="L165" s="400"/>
      <c r="M165" s="9"/>
    </row>
    <row r="166" spans="1:17" ht="14.1" hidden="1" customHeight="1" x14ac:dyDescent="0.25">
      <c r="B166" s="141"/>
      <c r="C166" s="94"/>
      <c r="D166" s="94"/>
      <c r="E166" s="94"/>
      <c r="F166" s="94"/>
      <c r="G166" s="94"/>
      <c r="H166" s="94"/>
      <c r="I166" s="94"/>
      <c r="J166" s="94"/>
      <c r="K166" s="94"/>
      <c r="L166" s="142"/>
      <c r="M166" s="9"/>
    </row>
    <row r="167" spans="1:17" ht="14.1" hidden="1" customHeight="1" x14ac:dyDescent="0.25">
      <c r="B167" s="158"/>
      <c r="C167" s="17"/>
      <c r="D167" s="159"/>
      <c r="E167" s="9"/>
      <c r="F167" s="101">
        <f>G167-1</f>
        <v>2025</v>
      </c>
      <c r="G167" s="101">
        <f>Variables!B8</f>
        <v>2026</v>
      </c>
      <c r="I167" s="34"/>
      <c r="J167" s="34"/>
      <c r="K167" s="34"/>
      <c r="L167" s="133"/>
      <c r="M167" s="9"/>
      <c r="O167" s="17"/>
    </row>
    <row r="168" spans="1:17" s="34" customFormat="1" hidden="1" x14ac:dyDescent="0.25">
      <c r="A168" s="43"/>
      <c r="B168" s="158"/>
      <c r="C168" s="26"/>
      <c r="D168" s="669" t="str">
        <f>B144</f>
        <v>Verification - volume</v>
      </c>
      <c r="E168" s="670"/>
      <c r="F168" s="153" t="str">
        <f>IF(SUM(E161:H161)&gt;I27,Variables!$D$65,Variables!$D$66)</f>
        <v>Okay</v>
      </c>
      <c r="G168" s="153" t="str">
        <f>IF(SUM(I161)&gt;K27,Variables!$D$65,Variables!$D$66)</f>
        <v>Okay</v>
      </c>
      <c r="H168" s="1"/>
      <c r="L168" s="133"/>
      <c r="M168" s="9"/>
      <c r="N168" s="9"/>
      <c r="O168" s="9"/>
      <c r="P168" s="9"/>
      <c r="Q168" s="9"/>
    </row>
    <row r="169" spans="1:17" s="10" customFormat="1" hidden="1" x14ac:dyDescent="0.25">
      <c r="A169" s="7"/>
      <c r="B169" s="160"/>
      <c r="C169" s="4"/>
      <c r="D169" s="69"/>
      <c r="E169" s="69"/>
      <c r="F169" s="69"/>
      <c r="G169" s="69"/>
      <c r="H169" s="69"/>
      <c r="I169" s="69"/>
      <c r="J169" s="69"/>
      <c r="K169" s="69"/>
      <c r="L169" s="161"/>
      <c r="M169" s="40"/>
      <c r="N169" s="70"/>
      <c r="O169" s="40"/>
      <c r="P169" s="40"/>
      <c r="Q169" s="40"/>
    </row>
    <row r="170" spans="1:17" s="34" customFormat="1" hidden="1" x14ac:dyDescent="0.25">
      <c r="A170" s="43"/>
      <c r="B170" s="564" t="s">
        <v>20</v>
      </c>
      <c r="C170" s="565"/>
      <c r="D170" s="565"/>
      <c r="E170" s="565"/>
      <c r="F170" s="565"/>
      <c r="G170" s="565"/>
      <c r="H170" s="565"/>
      <c r="I170" s="565"/>
      <c r="J170" s="565"/>
      <c r="K170" s="565"/>
      <c r="L170" s="566"/>
      <c r="M170" s="66"/>
      <c r="N170" s="10"/>
      <c r="O170" s="10"/>
      <c r="P170" s="10"/>
      <c r="Q170" s="10"/>
    </row>
    <row r="171" spans="1:17" s="34" customFormat="1" ht="14.1" hidden="1" customHeight="1" x14ac:dyDescent="0.25">
      <c r="A171" s="43"/>
      <c r="B171" s="47"/>
      <c r="C171" s="78"/>
      <c r="D171" s="78"/>
      <c r="E171" s="78"/>
      <c r="F171" s="78"/>
      <c r="G171" s="78"/>
      <c r="H171" s="78"/>
      <c r="I171" s="78"/>
      <c r="J171" s="78"/>
      <c r="K171" s="78"/>
      <c r="L171" s="48"/>
    </row>
    <row r="172" spans="1:17" s="34" customFormat="1" hidden="1" x14ac:dyDescent="0.25">
      <c r="A172" s="43"/>
      <c r="B172" s="398" t="str">
        <f>IF(Intro!$G$21="English",O172,P172)</f>
        <v xml:space="preserve">Describe any factors (for example, shipping delays, seasonality, etc.) which would explain the overall trend in your firm's quarterly import volumes and ending inventories, as reported in Question 5. </v>
      </c>
      <c r="C172" s="399"/>
      <c r="D172" s="399"/>
      <c r="E172" s="399"/>
      <c r="F172" s="399"/>
      <c r="G172" s="399"/>
      <c r="H172" s="399"/>
      <c r="I172" s="399"/>
      <c r="J172" s="399"/>
      <c r="K172" s="399"/>
      <c r="L172" s="400"/>
      <c r="O172" s="34" t="s">
        <v>208</v>
      </c>
      <c r="P172" s="34" t="s">
        <v>209</v>
      </c>
    </row>
    <row r="173" spans="1:17" s="34" customFormat="1" hidden="1" x14ac:dyDescent="0.25">
      <c r="A173" s="43"/>
      <c r="B173" s="398"/>
      <c r="C173" s="399"/>
      <c r="D173" s="399"/>
      <c r="E173" s="399"/>
      <c r="F173" s="399"/>
      <c r="G173" s="399"/>
      <c r="H173" s="399"/>
      <c r="I173" s="399"/>
      <c r="J173" s="399"/>
      <c r="K173" s="399"/>
      <c r="L173" s="400"/>
    </row>
    <row r="174" spans="1:17" s="10" customFormat="1" hidden="1" x14ac:dyDescent="0.25">
      <c r="A174" s="7"/>
      <c r="B174" s="47"/>
      <c r="C174" s="78"/>
      <c r="D174" s="78"/>
      <c r="E174" s="78"/>
      <c r="F174" s="78"/>
      <c r="G174" s="78"/>
      <c r="H174" s="78"/>
      <c r="I174" s="78"/>
      <c r="J174" s="78"/>
      <c r="K174" s="78"/>
      <c r="L174" s="48"/>
      <c r="M174" s="34"/>
      <c r="N174" s="34"/>
      <c r="O174" s="34"/>
      <c r="P174" s="34"/>
      <c r="Q174" s="34"/>
    </row>
    <row r="175" spans="1:17" s="10" customFormat="1" hidden="1" x14ac:dyDescent="0.25">
      <c r="A175" s="7"/>
      <c r="B175" s="550"/>
      <c r="C175" s="551"/>
      <c r="D175" s="551"/>
      <c r="E175" s="551"/>
      <c r="F175" s="551"/>
      <c r="G175" s="551"/>
      <c r="H175" s="551"/>
      <c r="I175" s="551"/>
      <c r="J175" s="551"/>
      <c r="K175" s="551"/>
      <c r="L175" s="552"/>
      <c r="M175" s="34"/>
    </row>
    <row r="176" spans="1:17" s="10" customFormat="1" hidden="1" x14ac:dyDescent="0.25">
      <c r="A176" s="7"/>
      <c r="B176" s="550"/>
      <c r="C176" s="551"/>
      <c r="D176" s="551"/>
      <c r="E176" s="551"/>
      <c r="F176" s="551"/>
      <c r="G176" s="551"/>
      <c r="H176" s="551"/>
      <c r="I176" s="551"/>
      <c r="J176" s="551"/>
      <c r="K176" s="551"/>
      <c r="L176" s="552"/>
      <c r="M176" s="34"/>
    </row>
    <row r="177" spans="1:17" s="10" customFormat="1" hidden="1" x14ac:dyDescent="0.25">
      <c r="A177" s="7"/>
      <c r="B177" s="550"/>
      <c r="C177" s="551"/>
      <c r="D177" s="551"/>
      <c r="E177" s="551"/>
      <c r="F177" s="551"/>
      <c r="G177" s="551"/>
      <c r="H177" s="551"/>
      <c r="I177" s="551"/>
      <c r="J177" s="551"/>
      <c r="K177" s="551"/>
      <c r="L177" s="552"/>
      <c r="M177" s="34"/>
    </row>
    <row r="178" spans="1:17" s="10" customFormat="1" hidden="1" x14ac:dyDescent="0.25">
      <c r="A178" s="7"/>
      <c r="B178" s="550"/>
      <c r="C178" s="551"/>
      <c r="D178" s="551"/>
      <c r="E178" s="551"/>
      <c r="F178" s="551"/>
      <c r="G178" s="551"/>
      <c r="H178" s="551"/>
      <c r="I178" s="551"/>
      <c r="J178" s="551"/>
      <c r="K178" s="551"/>
      <c r="L178" s="552"/>
      <c r="M178" s="34"/>
    </row>
    <row r="179" spans="1:17" s="10" customFormat="1" hidden="1" x14ac:dyDescent="0.25">
      <c r="A179" s="7"/>
      <c r="B179" s="550"/>
      <c r="C179" s="551"/>
      <c r="D179" s="551"/>
      <c r="E179" s="551"/>
      <c r="F179" s="551"/>
      <c r="G179" s="551"/>
      <c r="H179" s="551"/>
      <c r="I179" s="551"/>
      <c r="J179" s="551"/>
      <c r="K179" s="551"/>
      <c r="L179" s="552"/>
      <c r="M179" s="34"/>
    </row>
    <row r="180" spans="1:17" s="10" customFormat="1" hidden="1" x14ac:dyDescent="0.25">
      <c r="A180" s="7"/>
      <c r="B180" s="550"/>
      <c r="C180" s="551"/>
      <c r="D180" s="551"/>
      <c r="E180" s="551"/>
      <c r="F180" s="551"/>
      <c r="G180" s="551"/>
      <c r="H180" s="551"/>
      <c r="I180" s="551"/>
      <c r="J180" s="551"/>
      <c r="K180" s="551"/>
      <c r="L180" s="552"/>
      <c r="M180" s="34"/>
    </row>
    <row r="181" spans="1:17" s="10" customFormat="1" hidden="1" x14ac:dyDescent="0.25">
      <c r="A181" s="7"/>
      <c r="B181" s="550"/>
      <c r="C181" s="551"/>
      <c r="D181" s="551"/>
      <c r="E181" s="551"/>
      <c r="F181" s="551"/>
      <c r="G181" s="551"/>
      <c r="H181" s="551"/>
      <c r="I181" s="551"/>
      <c r="J181" s="551"/>
      <c r="K181" s="551"/>
      <c r="L181" s="552"/>
      <c r="M181" s="34"/>
    </row>
    <row r="182" spans="1:17" s="34" customFormat="1" hidden="1" x14ac:dyDescent="0.25">
      <c r="A182" s="43"/>
      <c r="B182" s="696"/>
      <c r="C182" s="697"/>
      <c r="D182" s="697"/>
      <c r="E182" s="697"/>
      <c r="F182" s="697"/>
      <c r="G182" s="697"/>
      <c r="H182" s="697"/>
      <c r="I182" s="697"/>
      <c r="J182" s="697"/>
      <c r="K182" s="697"/>
      <c r="L182" s="698"/>
      <c r="N182" s="10"/>
      <c r="O182" s="10"/>
      <c r="P182" s="10"/>
      <c r="Q182" s="10"/>
    </row>
    <row r="183" spans="1:17" hidden="1" x14ac:dyDescent="0.25"/>
  </sheetData>
  <sheetProtection algorithmName="SHA-512" hashValue="26cpshrQffhGQr7Qc319135i+EaBqJCda3ezQ81zpGrFvmd4k67dl6K2vSJkOF43OdhqhUkipVw3SW9FCSA86Q==" saltValue="V8EkcEg54WDEtxJNiL53yA==" spinCount="100000" sheet="1" objects="1" scenarios="1" selectLockedCells="1"/>
  <mergeCells count="131">
    <mergeCell ref="B141:L142"/>
    <mergeCell ref="B155:L155"/>
    <mergeCell ref="B158:L158"/>
    <mergeCell ref="B137:D137"/>
    <mergeCell ref="B119:L119"/>
    <mergeCell ref="B124:D124"/>
    <mergeCell ref="B125:L126"/>
    <mergeCell ref="B105:L106"/>
    <mergeCell ref="B118:L118"/>
    <mergeCell ref="B121:L121"/>
    <mergeCell ref="B122:L122"/>
    <mergeCell ref="B108:F108"/>
    <mergeCell ref="B134:D134"/>
    <mergeCell ref="B130:L131"/>
    <mergeCell ref="B135:L136"/>
    <mergeCell ref="B133:D133"/>
    <mergeCell ref="B127:D127"/>
    <mergeCell ref="B128:D128"/>
    <mergeCell ref="B175:L182"/>
    <mergeCell ref="D168:E168"/>
    <mergeCell ref="B164:L165"/>
    <mergeCell ref="B110:F110"/>
    <mergeCell ref="B111:F111"/>
    <mergeCell ref="B112:F112"/>
    <mergeCell ref="B113:F113"/>
    <mergeCell ref="B114:F114"/>
    <mergeCell ref="B115:F115"/>
    <mergeCell ref="B144:F144"/>
    <mergeCell ref="B145:F145"/>
    <mergeCell ref="B148:F148"/>
    <mergeCell ref="B149:F149"/>
    <mergeCell ref="B150:F150"/>
    <mergeCell ref="B151:F151"/>
    <mergeCell ref="B170:L170"/>
    <mergeCell ref="B161:C161"/>
    <mergeCell ref="B146:F146"/>
    <mergeCell ref="B147:F147"/>
    <mergeCell ref="B162:C162"/>
    <mergeCell ref="B156:L156"/>
    <mergeCell ref="B172:L173"/>
    <mergeCell ref="B138:D138"/>
    <mergeCell ref="B139:D139"/>
    <mergeCell ref="B129:D129"/>
    <mergeCell ref="B132:D132"/>
    <mergeCell ref="B83:L83"/>
    <mergeCell ref="B86:L86"/>
    <mergeCell ref="B91:D91"/>
    <mergeCell ref="B92:D92"/>
    <mergeCell ref="B93:D93"/>
    <mergeCell ref="B84:L84"/>
    <mergeCell ref="B94:L95"/>
    <mergeCell ref="B96:D96"/>
    <mergeCell ref="B97:D97"/>
    <mergeCell ref="B88:D88"/>
    <mergeCell ref="B89:L90"/>
    <mergeCell ref="B70:L71"/>
    <mergeCell ref="B77:F77"/>
    <mergeCell ref="B78:F78"/>
    <mergeCell ref="B79:F79"/>
    <mergeCell ref="B80:F80"/>
    <mergeCell ref="B75:F75"/>
    <mergeCell ref="B109:F109"/>
    <mergeCell ref="B60:D60"/>
    <mergeCell ref="B61:L61"/>
    <mergeCell ref="B62:D62"/>
    <mergeCell ref="B63:D63"/>
    <mergeCell ref="B64:D64"/>
    <mergeCell ref="B65:L65"/>
    <mergeCell ref="B74:F74"/>
    <mergeCell ref="B73:F73"/>
    <mergeCell ref="B76:F76"/>
    <mergeCell ref="B66:D66"/>
    <mergeCell ref="B67:D67"/>
    <mergeCell ref="B68:D68"/>
    <mergeCell ref="B98:D98"/>
    <mergeCell ref="B101:D101"/>
    <mergeCell ref="B99:L100"/>
    <mergeCell ref="B102:D102"/>
    <mergeCell ref="B103:D103"/>
    <mergeCell ref="B54:D54"/>
    <mergeCell ref="B55:D55"/>
    <mergeCell ref="B56:D56"/>
    <mergeCell ref="B57:L57"/>
    <mergeCell ref="B58:D58"/>
    <mergeCell ref="B59:D59"/>
    <mergeCell ref="B53:L53"/>
    <mergeCell ref="B37:C39"/>
    <mergeCell ref="D37:F37"/>
    <mergeCell ref="D38:F38"/>
    <mergeCell ref="D39:F39"/>
    <mergeCell ref="B42:L42"/>
    <mergeCell ref="B45:L45"/>
    <mergeCell ref="B48:D48"/>
    <mergeCell ref="B43:L43"/>
    <mergeCell ref="B34:C36"/>
    <mergeCell ref="D34:F34"/>
    <mergeCell ref="D35:F35"/>
    <mergeCell ref="D36:F36"/>
    <mergeCell ref="B46:L46"/>
    <mergeCell ref="B49:L49"/>
    <mergeCell ref="B50:D50"/>
    <mergeCell ref="B51:D51"/>
    <mergeCell ref="B52:D52"/>
    <mergeCell ref="B4:L4"/>
    <mergeCell ref="B5:L5"/>
    <mergeCell ref="B6:L6"/>
    <mergeCell ref="B8:L8"/>
    <mergeCell ref="B9:L9"/>
    <mergeCell ref="B10:L10"/>
    <mergeCell ref="B17:L17"/>
    <mergeCell ref="B19:L19"/>
    <mergeCell ref="B26:K26"/>
    <mergeCell ref="B22:F22"/>
    <mergeCell ref="B11:L11"/>
    <mergeCell ref="B12:L12"/>
    <mergeCell ref="B14:L14"/>
    <mergeCell ref="B15:L15"/>
    <mergeCell ref="B16:L16"/>
    <mergeCell ref="G22:K22"/>
    <mergeCell ref="D23:K23"/>
    <mergeCell ref="B13:L13"/>
    <mergeCell ref="B20:L20"/>
    <mergeCell ref="B30:K30"/>
    <mergeCell ref="B31:C33"/>
    <mergeCell ref="D31:F31"/>
    <mergeCell ref="D32:F32"/>
    <mergeCell ref="D33:F33"/>
    <mergeCell ref="B27:C29"/>
    <mergeCell ref="D27:F27"/>
    <mergeCell ref="D28:F28"/>
    <mergeCell ref="D29:F29"/>
  </mergeCells>
  <conditionalFormatting sqref="F168:G168">
    <cfRule type="cellIs" dxfId="17" priority="13" operator="equal">
      <formula>"Error"</formula>
    </cfRule>
  </conditionalFormatting>
  <conditionalFormatting sqref="G74:I76 G78:I80">
    <cfRule type="cellIs" dxfId="16" priority="19" operator="equal">
      <formula>"Error"</formula>
    </cfRule>
  </conditionalFormatting>
  <conditionalFormatting sqref="G109:I111">
    <cfRule type="cellIs" dxfId="15" priority="9" operator="equal">
      <formula>"Error"</formula>
    </cfRule>
  </conditionalFormatting>
  <conditionalFormatting sqref="G113:I115">
    <cfRule type="cellIs" dxfId="14" priority="5" operator="equal">
      <formula>"Error"</formula>
    </cfRule>
  </conditionalFormatting>
  <conditionalFormatting sqref="G145:I147">
    <cfRule type="cellIs" dxfId="13" priority="3" operator="equal">
      <formula>"Error"</formula>
    </cfRule>
  </conditionalFormatting>
  <conditionalFormatting sqref="G149:I151">
    <cfRule type="cellIs" dxfId="12" priority="1" operator="equal">
      <formula>"Error"</formula>
    </cfRule>
  </conditionalFormatting>
  <dataValidations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G145:I147 E64:L64 G29:K29 G109:I111 G36:K39 E52:L52 E56:L56 E60:L60 E68:L68 E93:L93 E98:L98 E103:L103 E129:L129 E134:L134 E139:L139 F168:G168 G33:K33 G74:I76 G78:I80 G113:I115 G149:I151" xr:uid="{EB474845-FC3A-45D5-BB72-396164734258}">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5" xr:uid="{F175DBA5-09CB-4601-88DB-FB83568DB12E}">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D23" xr:uid="{163D496D-612E-443B-99D0-BE2CC4DAF3A0}">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1:J162 E137:L138 E132:L133 E127:L128 E101:L102 E96:L97 E91:L92 E66:L67 E62:L63 E58:L59 E54:L55 E50:L51 G34:K35 G31:K32 G27:K28" xr:uid="{2D984C4A-02C7-404C-97CA-AC0A18302AB2}">
      <formula1>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D2E22-6114-451E-B4FA-50C0AF288838}">
  <sheetPr codeName="Sheet23">
    <tabColor rgb="FFFFC000"/>
  </sheetPr>
  <dimension ref="A1"/>
  <sheetViews>
    <sheetView showGridLines="0" view="pageBreakPreview" zoomScaleNormal="100" zoomScaleSheetLayoutView="100" workbookViewId="0">
      <selection activeCell="T35" sqref="T35"/>
    </sheetView>
  </sheetViews>
  <sheetFormatPr defaultRowHeight="15" x14ac:dyDescent="0.25"/>
  <sheetData/>
  <sheetProtection algorithmName="SHA-512" hashValue="Un4fSYirktO842RLMTG85UV7WJZK6wZy5CqNl0DjB7G8vNC27h/R7H7BW7SPxeYBPd2bcDd0FZVneJRXQG0TWg==" saltValue="mUvNb8i3f9j9bWBefo2izA==" spinCount="100000" sheet="1" objects="1" scenarios="1" selectLockedCells="1"/>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DAE4-310E-4972-8BC4-E5E70C5AE1F0}">
  <sheetPr codeName="Sheet12">
    <tabColor rgb="FF92D050"/>
    <pageSetUpPr fitToPage="1"/>
  </sheetPr>
  <dimension ref="A1:P109"/>
  <sheetViews>
    <sheetView showGridLines="0" zoomScaleNormal="100" zoomScaleSheetLayoutView="10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6384" width="9.140625" style="9"/>
  </cols>
  <sheetData>
    <row r="1" spans="1:16" x14ac:dyDescent="0.25">
      <c r="O1" s="9" t="s">
        <v>445</v>
      </c>
      <c r="P1" s="9" t="s">
        <v>445</v>
      </c>
    </row>
    <row r="2" spans="1:16" x14ac:dyDescent="0.25">
      <c r="B2" s="11" t="str">
        <f>Pro!B2</f>
        <v>PROTECTED</v>
      </c>
      <c r="C2" s="11"/>
      <c r="O2" s="10" t="s">
        <v>93</v>
      </c>
      <c r="P2" s="10" t="s">
        <v>109</v>
      </c>
    </row>
    <row r="3" spans="1:16" x14ac:dyDescent="0.25">
      <c r="B3" s="12"/>
      <c r="C3" s="12"/>
      <c r="O3" s="2"/>
      <c r="P3" s="2"/>
    </row>
    <row r="4" spans="1:16" s="2" customFormat="1" x14ac:dyDescent="0.25">
      <c r="A4" s="4"/>
      <c r="B4" s="470" t="str">
        <f>Info!B4</f>
        <v>IMPORTERS' QUESTIONNAIRE</v>
      </c>
      <c r="C4" s="471"/>
      <c r="D4" s="471"/>
      <c r="E4" s="471"/>
      <c r="F4" s="471"/>
      <c r="G4" s="471"/>
      <c r="H4" s="471"/>
      <c r="I4" s="471"/>
      <c r="J4" s="471"/>
      <c r="K4" s="471"/>
      <c r="L4" s="472"/>
      <c r="M4" s="24"/>
      <c r="N4" s="24"/>
      <c r="O4" s="18"/>
      <c r="P4" s="18"/>
    </row>
    <row r="5" spans="1:16" s="2" customFormat="1" x14ac:dyDescent="0.25">
      <c r="A5" s="4"/>
      <c r="B5" s="538" t="str">
        <f>Info!B5</f>
        <v>NQ-2026-005</v>
      </c>
      <c r="C5" s="539"/>
      <c r="D5" s="539"/>
      <c r="E5" s="539"/>
      <c r="F5" s="539"/>
      <c r="G5" s="539"/>
      <c r="H5" s="539"/>
      <c r="I5" s="539"/>
      <c r="J5" s="539"/>
      <c r="K5" s="539"/>
      <c r="L5" s="540"/>
      <c r="M5" s="24"/>
      <c r="N5" s="24"/>
      <c r="O5" s="18"/>
      <c r="P5" s="18"/>
    </row>
    <row r="6" spans="1:16" s="6" customFormat="1" x14ac:dyDescent="0.25">
      <c r="A6" s="4"/>
      <c r="B6" s="538" t="str">
        <f>Info!B6</f>
        <v>CERTAIN STEEL RACKS</v>
      </c>
      <c r="C6" s="539"/>
      <c r="D6" s="539"/>
      <c r="E6" s="539"/>
      <c r="F6" s="539"/>
      <c r="G6" s="539"/>
      <c r="H6" s="539"/>
      <c r="I6" s="539"/>
      <c r="J6" s="539"/>
      <c r="K6" s="539"/>
      <c r="L6" s="540"/>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44" t="str">
        <f>Public!B8</f>
        <v>The following questions refer to the goods as defined in the product description on the Intro tab.</v>
      </c>
      <c r="C8" s="545"/>
      <c r="D8" s="545"/>
      <c r="E8" s="545"/>
      <c r="F8" s="545"/>
      <c r="G8" s="545"/>
      <c r="H8" s="545"/>
      <c r="I8" s="545"/>
      <c r="J8" s="545"/>
      <c r="K8" s="545"/>
      <c r="L8" s="546"/>
      <c r="M8" s="18"/>
      <c r="N8" s="18"/>
      <c r="O8" s="14"/>
      <c r="P8" s="14"/>
    </row>
    <row r="9" spans="1:16" s="6" customFormat="1" x14ac:dyDescent="0.25">
      <c r="A9" s="4"/>
      <c r="B9" s="544" t="str">
        <f>Public!B9</f>
        <v xml:space="preserve">Product information and a glossary of terms can be found in the Info tab.
</v>
      </c>
      <c r="C9" s="545"/>
      <c r="D9" s="545"/>
      <c r="E9" s="545"/>
      <c r="F9" s="545"/>
      <c r="G9" s="545"/>
      <c r="H9" s="545"/>
      <c r="I9" s="545"/>
      <c r="J9" s="545"/>
      <c r="K9" s="545"/>
      <c r="L9" s="546"/>
      <c r="M9" s="18"/>
      <c r="N9" s="18"/>
      <c r="O9" s="14"/>
    </row>
    <row r="10" spans="1:16" s="6" customFormat="1" x14ac:dyDescent="0.25">
      <c r="A10" s="4"/>
      <c r="B10" s="544" t="str">
        <f>Pro!B10</f>
        <v xml:space="preserve">Use the AddPro tab if more space is needed.
</v>
      </c>
      <c r="C10" s="545"/>
      <c r="D10" s="545"/>
      <c r="E10" s="545"/>
      <c r="F10" s="545"/>
      <c r="G10" s="545"/>
      <c r="H10" s="545"/>
      <c r="I10" s="545"/>
      <c r="J10" s="545"/>
      <c r="K10" s="545"/>
      <c r="L10" s="546"/>
      <c r="M10" s="18"/>
      <c r="N10" s="18"/>
      <c r="O10" s="14"/>
      <c r="P10" s="14"/>
    </row>
    <row r="11" spans="1:16" s="6" customFormat="1" x14ac:dyDescent="0.25">
      <c r="A11" s="4"/>
      <c r="B11" s="130"/>
      <c r="C11" s="131"/>
      <c r="D11" s="128"/>
      <c r="E11" s="128"/>
      <c r="F11" s="128"/>
      <c r="G11" s="128"/>
      <c r="H11" s="128"/>
      <c r="I11" s="128"/>
      <c r="J11" s="128"/>
      <c r="K11" s="128"/>
      <c r="L11" s="129"/>
      <c r="M11" s="18"/>
      <c r="N11" s="18"/>
      <c r="O11" s="14"/>
      <c r="P11" s="14"/>
    </row>
    <row r="12" spans="1:16" s="6" customFormat="1" x14ac:dyDescent="0.25">
      <c r="A12" s="4"/>
      <c r="B12" s="544" t="str">
        <f>Pro!B12</f>
        <v>For the questions in this tab, note the following:</v>
      </c>
      <c r="C12" s="545"/>
      <c r="D12" s="545"/>
      <c r="E12" s="545"/>
      <c r="F12" s="545"/>
      <c r="G12" s="545"/>
      <c r="H12" s="545"/>
      <c r="I12" s="545"/>
      <c r="J12" s="545"/>
      <c r="K12" s="545"/>
      <c r="L12" s="546"/>
      <c r="M12" s="18"/>
      <c r="N12" s="18"/>
      <c r="O12" s="14"/>
      <c r="P12" s="14"/>
    </row>
    <row r="13" spans="1:16" s="6" customFormat="1" x14ac:dyDescent="0.25">
      <c r="A13" s="4"/>
      <c r="B13" s="544" t="str">
        <f>Pro!B13</f>
        <v>• Report only sales from your firm’s imports. Sales of goods purchased from Canadian producers must be excluded.</v>
      </c>
      <c r="C13" s="545"/>
      <c r="D13" s="545"/>
      <c r="E13" s="545"/>
      <c r="F13" s="545"/>
      <c r="G13" s="545"/>
      <c r="H13" s="545"/>
      <c r="I13" s="545"/>
      <c r="J13" s="545"/>
      <c r="K13" s="545"/>
      <c r="L13" s="546"/>
      <c r="M13" s="18"/>
      <c r="N13" s="18"/>
      <c r="O13" s="14"/>
      <c r="P13" s="14"/>
    </row>
    <row r="14" spans="1:16" s="6" customFormat="1" x14ac:dyDescent="0.25">
      <c r="A14" s="4"/>
      <c r="B14" s="544" t="str">
        <f>Pro!B14</f>
        <v>• Report all sales to Canadian and foreign associated firms.</v>
      </c>
      <c r="C14" s="545"/>
      <c r="D14" s="545"/>
      <c r="E14" s="545"/>
      <c r="F14" s="545"/>
      <c r="G14" s="545"/>
      <c r="H14" s="545"/>
      <c r="I14" s="545"/>
      <c r="J14" s="545"/>
      <c r="K14" s="545"/>
      <c r="L14" s="546"/>
      <c r="M14" s="18"/>
      <c r="N14" s="18"/>
      <c r="O14" s="14"/>
      <c r="P14" s="14"/>
    </row>
    <row r="15" spans="1:16" s="6" customFormat="1" x14ac:dyDescent="0.25">
      <c r="A15" s="4"/>
      <c r="B15" s="544" t="str">
        <f>Pro!B15</f>
        <v>• Report all sales as of the date of shipment to the customer or the customer’s warehouse.</v>
      </c>
      <c r="C15" s="545"/>
      <c r="D15" s="545"/>
      <c r="E15" s="545"/>
      <c r="F15" s="545"/>
      <c r="G15" s="545"/>
      <c r="H15" s="545"/>
      <c r="I15" s="545"/>
      <c r="J15" s="545"/>
      <c r="K15" s="545"/>
      <c r="L15" s="546"/>
      <c r="M15" s="18"/>
      <c r="N15" s="18"/>
      <c r="O15" s="14"/>
      <c r="P15" s="14"/>
    </row>
    <row r="16" spans="1:16" s="6" customFormat="1" x14ac:dyDescent="0.25">
      <c r="A16" s="4"/>
      <c r="B16" s="544" t="str">
        <f>Pro!B16</f>
        <v>• Report all values in Canadian dollars.</v>
      </c>
      <c r="C16" s="545"/>
      <c r="D16" s="545"/>
      <c r="E16" s="545"/>
      <c r="F16" s="545"/>
      <c r="G16" s="545"/>
      <c r="H16" s="545"/>
      <c r="I16" s="545"/>
      <c r="J16" s="545"/>
      <c r="K16" s="545"/>
      <c r="L16" s="546"/>
      <c r="M16" s="18"/>
      <c r="N16" s="18"/>
      <c r="O16" s="14"/>
      <c r="P16" s="14"/>
    </row>
    <row r="17" spans="1:16" s="6" customFormat="1" x14ac:dyDescent="0.25">
      <c r="A17" s="4"/>
      <c r="B17" s="547" t="str">
        <f>'Imp-China - Chine -1'!B17</f>
        <v>• If your firm is an end user or a retailer, your firm does not need to report sales of imports or inventories of imports.</v>
      </c>
      <c r="C17" s="548"/>
      <c r="D17" s="548"/>
      <c r="E17" s="548"/>
      <c r="F17" s="548"/>
      <c r="G17" s="548"/>
      <c r="H17" s="548"/>
      <c r="I17" s="548"/>
      <c r="J17" s="548"/>
      <c r="K17" s="548"/>
      <c r="L17" s="549"/>
      <c r="M17" s="18"/>
      <c r="N17" s="18"/>
      <c r="O17" s="14"/>
      <c r="P17" s="14"/>
    </row>
    <row r="18" spans="1:16" s="6" customFormat="1" x14ac:dyDescent="0.25">
      <c r="A18" s="4"/>
      <c r="B18" s="13"/>
      <c r="C18" s="13"/>
      <c r="D18" s="3"/>
      <c r="E18" s="3"/>
      <c r="F18" s="3"/>
      <c r="G18" s="3"/>
      <c r="H18" s="3"/>
      <c r="I18" s="3"/>
      <c r="J18" s="3"/>
      <c r="K18" s="3"/>
      <c r="L18" s="3"/>
      <c r="O18" s="14"/>
      <c r="P18" s="14"/>
    </row>
    <row r="19" spans="1:16" x14ac:dyDescent="0.25">
      <c r="B19" s="404" t="str">
        <f>IF(Intro!$G$21="English",O19,P19)</f>
        <v>INVENTORIES AND EXPORT SALES</v>
      </c>
      <c r="C19" s="405"/>
      <c r="D19" s="405"/>
      <c r="E19" s="405"/>
      <c r="F19" s="405"/>
      <c r="G19" s="405"/>
      <c r="H19" s="405"/>
      <c r="I19" s="405"/>
      <c r="J19" s="405"/>
      <c r="K19" s="405"/>
      <c r="L19" s="406"/>
      <c r="M19" s="9"/>
      <c r="O19" s="87" t="s">
        <v>355</v>
      </c>
      <c r="P19" s="87" t="s">
        <v>356</v>
      </c>
    </row>
    <row r="20" spans="1:16" x14ac:dyDescent="0.25">
      <c r="B20" s="571" t="s">
        <v>12</v>
      </c>
      <c r="C20" s="572"/>
      <c r="D20" s="572"/>
      <c r="E20" s="572"/>
      <c r="F20" s="572"/>
      <c r="G20" s="572"/>
      <c r="H20" s="572"/>
      <c r="I20" s="572"/>
      <c r="J20" s="572"/>
      <c r="K20" s="572"/>
      <c r="L20" s="573"/>
      <c r="M20" s="9"/>
    </row>
    <row r="21" spans="1:16" x14ac:dyDescent="0.25">
      <c r="B21" s="15"/>
      <c r="C21" s="32"/>
      <c r="D21" s="33"/>
      <c r="E21" s="33"/>
      <c r="F21" s="33"/>
      <c r="G21" s="33"/>
      <c r="H21" s="33"/>
      <c r="I21" s="33"/>
      <c r="J21" s="33"/>
      <c r="K21" s="33"/>
      <c r="L21" s="16"/>
      <c r="M21" s="9"/>
    </row>
    <row r="22" spans="1:16" x14ac:dyDescent="0.25">
      <c r="B22" s="401" t="str">
        <f>IF(Intro!$G$21="English",O22,P22)</f>
        <v>Provide your firm's inventories and export sales of imports of the goods.</v>
      </c>
      <c r="C22" s="402"/>
      <c r="D22" s="402"/>
      <c r="E22" s="402"/>
      <c r="F22" s="402"/>
      <c r="G22" s="402"/>
      <c r="H22" s="402"/>
      <c r="I22" s="402"/>
      <c r="J22" s="402"/>
      <c r="K22" s="402"/>
      <c r="L22" s="403"/>
      <c r="M22" s="9"/>
      <c r="O22" s="17" t="s">
        <v>171</v>
      </c>
      <c r="P22" s="17" t="s">
        <v>85</v>
      </c>
    </row>
    <row r="23" spans="1:16" x14ac:dyDescent="0.25">
      <c r="B23" s="55"/>
      <c r="C23" s="32"/>
      <c r="D23" s="33"/>
      <c r="E23" s="33"/>
      <c r="F23" s="33"/>
      <c r="G23" s="33"/>
      <c r="H23" s="33"/>
      <c r="I23" s="33"/>
      <c r="J23" s="33"/>
      <c r="K23" s="33"/>
      <c r="L23" s="16"/>
      <c r="M23" s="9"/>
      <c r="O23" s="17"/>
    </row>
    <row r="24" spans="1:16" x14ac:dyDescent="0.25">
      <c r="B24" s="55"/>
      <c r="E24" s="32"/>
      <c r="G24" s="612">
        <f>Variables!$B$6</f>
        <v>2023</v>
      </c>
      <c r="H24" s="612">
        <f>G24+1</f>
        <v>2024</v>
      </c>
      <c r="I24" s="612">
        <f>H24+1</f>
        <v>2025</v>
      </c>
      <c r="J24" s="612" t="str">
        <f>IF(Intro!$G$21="English",Variables!B9,Variables!C9)</f>
        <v>Jan-Mar 2025</v>
      </c>
      <c r="K24" s="612" t="str">
        <f>IF(Intro!$G$21="English",Variables!B10,Variables!C10)</f>
        <v>Jan-Mar 2026</v>
      </c>
      <c r="L24" s="64"/>
      <c r="M24" s="9"/>
      <c r="O24" s="17"/>
    </row>
    <row r="25" spans="1:16" x14ac:dyDescent="0.25">
      <c r="B25" s="55"/>
      <c r="E25" s="32"/>
      <c r="G25" s="612"/>
      <c r="H25" s="612"/>
      <c r="I25" s="612"/>
      <c r="J25" s="612"/>
      <c r="K25" s="612"/>
      <c r="L25" s="64"/>
      <c r="M25" s="9"/>
      <c r="O25" s="17"/>
    </row>
    <row r="26" spans="1:16" x14ac:dyDescent="0.25">
      <c r="B26" s="429" t="str">
        <f>IF(Intro!$G$21="English",O26,P26)</f>
        <v>Beginning inventory</v>
      </c>
      <c r="C26" s="430"/>
      <c r="D26" s="684" t="str">
        <f>IF(Intro!$G$21="English",Variables!$B$23,Variables!$C$23)</f>
        <v>tonnes</v>
      </c>
      <c r="E26" s="684"/>
      <c r="F26" s="684"/>
      <c r="G26" s="148"/>
      <c r="H26" s="149">
        <f>G38</f>
        <v>0</v>
      </c>
      <c r="I26" s="149">
        <f>H38</f>
        <v>0</v>
      </c>
      <c r="J26" s="149">
        <f>H38</f>
        <v>0</v>
      </c>
      <c r="K26" s="149">
        <f>I38</f>
        <v>0</v>
      </c>
      <c r="L26" s="64"/>
      <c r="M26" s="9"/>
      <c r="O26" s="9" t="s">
        <v>144</v>
      </c>
      <c r="P26" s="9" t="s">
        <v>145</v>
      </c>
    </row>
    <row r="27" spans="1:16" x14ac:dyDescent="0.25">
      <c r="B27" s="429"/>
      <c r="C27" s="430"/>
      <c r="D27" s="684" t="s">
        <v>233</v>
      </c>
      <c r="E27" s="684"/>
      <c r="F27" s="684"/>
      <c r="G27" s="148"/>
      <c r="H27" s="149">
        <f>G39</f>
        <v>0</v>
      </c>
      <c r="I27" s="149">
        <f>H39</f>
        <v>0</v>
      </c>
      <c r="J27" s="149">
        <f>H39</f>
        <v>0</v>
      </c>
      <c r="K27" s="149">
        <f>I39</f>
        <v>0</v>
      </c>
      <c r="L27" s="64"/>
      <c r="M27" s="9"/>
    </row>
    <row r="28" spans="1:16" ht="15" thickBot="1" x14ac:dyDescent="0.3">
      <c r="B28" s="677"/>
      <c r="C28" s="678"/>
      <c r="D28" s="682" t="str">
        <f>"$ / "&amp;IF(Intro!$G$21="English",Variables!$B$24,Variables!$C$24)</f>
        <v>$ / tonne</v>
      </c>
      <c r="E28" s="682"/>
      <c r="F28" s="682"/>
      <c r="G28" s="150" t="str">
        <f>IF(G26=0,"-",G27/G26)</f>
        <v>-</v>
      </c>
      <c r="H28" s="150" t="str">
        <f>IF(H26=0,"-",H27/H26)</f>
        <v>-</v>
      </c>
      <c r="I28" s="150" t="str">
        <f>IF(I26=0,"-",I27/I26)</f>
        <v>-</v>
      </c>
      <c r="J28" s="150" t="str">
        <f>IF(J26=0,"-",J27/J26)</f>
        <v>-</v>
      </c>
      <c r="K28" s="150" t="str">
        <f>IF(K26=0,"-",K27/K26)</f>
        <v>-</v>
      </c>
      <c r="L28" s="64"/>
      <c r="M28" s="9"/>
    </row>
    <row r="29" spans="1:16" x14ac:dyDescent="0.25">
      <c r="B29" s="679" t="str">
        <f>IF(Intro!$G$21="English",O29,P29)</f>
        <v>Imports</v>
      </c>
      <c r="C29" s="680"/>
      <c r="D29" s="683" t="str">
        <f>D26</f>
        <v>tonnes</v>
      </c>
      <c r="E29" s="683"/>
      <c r="F29" s="683"/>
      <c r="G29" s="168">
        <f>SUM('Begin:End2'!G27)</f>
        <v>0</v>
      </c>
      <c r="H29" s="168">
        <f>SUM('Begin:End2'!H27)</f>
        <v>0</v>
      </c>
      <c r="I29" s="168">
        <f>SUM('Begin:End2'!I27)</f>
        <v>0</v>
      </c>
      <c r="J29" s="168">
        <f>SUM('Begin:End2'!J27)</f>
        <v>0</v>
      </c>
      <c r="K29" s="168">
        <f>SUM('Begin:End2'!K27)</f>
        <v>0</v>
      </c>
      <c r="L29" s="64"/>
      <c r="M29" s="9"/>
      <c r="O29" s="9" t="s">
        <v>91</v>
      </c>
      <c r="P29" s="9" t="s">
        <v>167</v>
      </c>
    </row>
    <row r="30" spans="1:16" x14ac:dyDescent="0.25">
      <c r="B30" s="429"/>
      <c r="C30" s="430"/>
      <c r="D30" s="684" t="str">
        <f>IF(Intro!G$21="English","net delivered purchase value (CAD)","valeur d'achat nette rendue (CAD)")</f>
        <v>net delivered purchase value (CAD)</v>
      </c>
      <c r="E30" s="684"/>
      <c r="F30" s="684"/>
      <c r="G30" s="146">
        <f>SUM('Begin:End2'!G28)</f>
        <v>0</v>
      </c>
      <c r="H30" s="146">
        <f>SUM('Begin:End2'!H28)</f>
        <v>0</v>
      </c>
      <c r="I30" s="146">
        <f>SUM('Begin:End2'!I28)</f>
        <v>0</v>
      </c>
      <c r="J30" s="146">
        <f>SUM('Begin:End2'!J28)</f>
        <v>0</v>
      </c>
      <c r="K30" s="146">
        <f>SUM('Begin:End2'!K28)</f>
        <v>0</v>
      </c>
      <c r="L30" s="64"/>
      <c r="M30" s="9"/>
    </row>
    <row r="31" spans="1:16" ht="15" thickBot="1" x14ac:dyDescent="0.3">
      <c r="B31" s="677"/>
      <c r="C31" s="678"/>
      <c r="D31" s="682" t="str">
        <f>D28</f>
        <v>$ / tonne</v>
      </c>
      <c r="E31" s="682"/>
      <c r="F31" s="682"/>
      <c r="G31" s="169" t="str">
        <f>IF(G29=0,"-",G30/G29)</f>
        <v>-</v>
      </c>
      <c r="H31" s="169" t="str">
        <f>IF(H29=0,"-",H30/H29)</f>
        <v>-</v>
      </c>
      <c r="I31" s="169" t="str">
        <f>IF(I29=0,"-",I30/I29)</f>
        <v>-</v>
      </c>
      <c r="J31" s="169" t="str">
        <f>IF(J29=0,"-",J30/J29)</f>
        <v>-</v>
      </c>
      <c r="K31" s="169" t="str">
        <f>IF(K29=0,"-",K30/K29)</f>
        <v>-</v>
      </c>
      <c r="L31" s="64"/>
      <c r="M31" s="9"/>
    </row>
    <row r="32" spans="1:16" x14ac:dyDescent="0.25">
      <c r="B32" s="679" t="str">
        <f>IF(Intro!$G$21="English",O32,P32)</f>
        <v>Sales in Canada</v>
      </c>
      <c r="C32" s="680"/>
      <c r="D32" s="683" t="str">
        <f>D26</f>
        <v>tonnes</v>
      </c>
      <c r="E32" s="683"/>
      <c r="F32" s="683"/>
      <c r="G32" s="168">
        <f>SUM('Begin:End2'!G37)</f>
        <v>0</v>
      </c>
      <c r="H32" s="168">
        <f>SUM('Begin:End2'!H37)</f>
        <v>0</v>
      </c>
      <c r="I32" s="168">
        <f>SUM('Begin:End2'!I37)</f>
        <v>0</v>
      </c>
      <c r="J32" s="168">
        <f>SUM('Begin:End2'!J37)</f>
        <v>0</v>
      </c>
      <c r="K32" s="168">
        <f>SUM('Begin:End2'!K37)</f>
        <v>0</v>
      </c>
      <c r="L32" s="64"/>
      <c r="M32" s="9"/>
      <c r="O32" s="9" t="s">
        <v>231</v>
      </c>
      <c r="P32" s="9" t="s">
        <v>232</v>
      </c>
    </row>
    <row r="33" spans="1:16" x14ac:dyDescent="0.25">
      <c r="B33" s="429"/>
      <c r="C33" s="430"/>
      <c r="D33" s="684" t="str">
        <f>IF(Intro!G$21="English","net delivered selling value (CAD)","valeur de vente nette rendue (CAD)")</f>
        <v>net delivered selling value (CAD)</v>
      </c>
      <c r="E33" s="684"/>
      <c r="F33" s="684"/>
      <c r="G33" s="146">
        <f>SUM('Begin:End2'!G38)</f>
        <v>0</v>
      </c>
      <c r="H33" s="146">
        <f>SUM('Begin:End2'!H38)</f>
        <v>0</v>
      </c>
      <c r="I33" s="146">
        <f>SUM('Begin:End2'!I38)</f>
        <v>0</v>
      </c>
      <c r="J33" s="146">
        <f>SUM('Begin:End2'!J38)</f>
        <v>0</v>
      </c>
      <c r="K33" s="146">
        <f>SUM('Begin:End2'!K38)</f>
        <v>0</v>
      </c>
      <c r="L33" s="64"/>
      <c r="M33" s="9"/>
    </row>
    <row r="34" spans="1:16" ht="15" thickBot="1" x14ac:dyDescent="0.3">
      <c r="B34" s="677"/>
      <c r="C34" s="678"/>
      <c r="D34" s="682" t="str">
        <f>D28</f>
        <v>$ / tonne</v>
      </c>
      <c r="E34" s="682"/>
      <c r="F34" s="682"/>
      <c r="G34" s="169" t="str">
        <f>IF(G32=0,"-",G33/G32)</f>
        <v>-</v>
      </c>
      <c r="H34" s="169" t="str">
        <f>IF(H32=0,"-",H33/H32)</f>
        <v>-</v>
      </c>
      <c r="I34" s="169" t="str">
        <f>IF(I32=0,"-",I33/I32)</f>
        <v>-</v>
      </c>
      <c r="J34" s="169" t="str">
        <f>IF(J32=0,"-",J33/J32)</f>
        <v>-</v>
      </c>
      <c r="K34" s="169" t="str">
        <f>IF(K32=0,"-",K33/K32)</f>
        <v>-</v>
      </c>
      <c r="L34" s="64"/>
      <c r="M34" s="9"/>
    </row>
    <row r="35" spans="1:16" x14ac:dyDescent="0.25">
      <c r="B35" s="679" t="str">
        <f>IF(Intro!$G$21="English",O35,P35)</f>
        <v>Export sales</v>
      </c>
      <c r="C35" s="680"/>
      <c r="D35" s="683" t="str">
        <f>IF(Intro!$G$21="English",Variables!$B$23,Variables!$C$23)</f>
        <v>tonnes</v>
      </c>
      <c r="E35" s="683"/>
      <c r="F35" s="683"/>
      <c r="G35" s="151"/>
      <c r="H35" s="151"/>
      <c r="I35" s="151"/>
      <c r="J35" s="151"/>
      <c r="K35" s="151"/>
      <c r="L35" s="64"/>
      <c r="M35" s="9"/>
      <c r="O35" s="9" t="s">
        <v>263</v>
      </c>
      <c r="P35" s="9" t="s">
        <v>146</v>
      </c>
    </row>
    <row r="36" spans="1:16" x14ac:dyDescent="0.25">
      <c r="B36" s="429"/>
      <c r="C36" s="430"/>
      <c r="D36" s="684" t="str">
        <f>'Imp-China - Chine -1'!D32</f>
        <v>net delivered selling value (CAD)</v>
      </c>
      <c r="E36" s="684"/>
      <c r="F36" s="684"/>
      <c r="G36" s="148"/>
      <c r="H36" s="148"/>
      <c r="I36" s="148"/>
      <c r="J36" s="148"/>
      <c r="K36" s="148"/>
      <c r="L36" s="64"/>
      <c r="M36" s="9"/>
    </row>
    <row r="37" spans="1:16" ht="15" thickBot="1" x14ac:dyDescent="0.3">
      <c r="B37" s="677"/>
      <c r="C37" s="678"/>
      <c r="D37" s="682" t="str">
        <f>"$ / "&amp;IF(Intro!$G$21="English",Variables!$B$24,Variables!$C$24)</f>
        <v>$ / tonne</v>
      </c>
      <c r="E37" s="682"/>
      <c r="F37" s="682"/>
      <c r="G37" s="150" t="str">
        <f>IF(G35=0,"-",G36/G35)</f>
        <v>-</v>
      </c>
      <c r="H37" s="150" t="str">
        <f>IF(H35=0,"-",H36/H35)</f>
        <v>-</v>
      </c>
      <c r="I37" s="150" t="str">
        <f t="shared" ref="I37:J37" si="0">IF(I35=0,"-",I36/I35)</f>
        <v>-</v>
      </c>
      <c r="J37" s="150" t="str">
        <f t="shared" si="0"/>
        <v>-</v>
      </c>
      <c r="K37" s="150" t="str">
        <f t="shared" ref="K37" si="1">IF(K35=0,"-",K36/K35)</f>
        <v>-</v>
      </c>
      <c r="L37" s="64"/>
      <c r="M37" s="9"/>
    </row>
    <row r="38" spans="1:16" x14ac:dyDescent="0.25">
      <c r="B38" s="459" t="str">
        <f>IF(Intro!$G$21="English",O38,P38)</f>
        <v>Ending inventory</v>
      </c>
      <c r="C38" s="460"/>
      <c r="D38" s="699" t="str">
        <f>IF(Intro!$G$21="English",Variables!$B$23,Variables!$C$23)</f>
        <v>tonnes</v>
      </c>
      <c r="E38" s="699"/>
      <c r="F38" s="699"/>
      <c r="G38" s="152"/>
      <c r="H38" s="152"/>
      <c r="I38" s="152"/>
      <c r="J38" s="152"/>
      <c r="K38" s="152"/>
      <c r="L38" s="64"/>
      <c r="M38" s="9"/>
      <c r="O38" s="9" t="s">
        <v>147</v>
      </c>
      <c r="P38" s="9" t="s">
        <v>421</v>
      </c>
    </row>
    <row r="39" spans="1:16" x14ac:dyDescent="0.25">
      <c r="B39" s="429"/>
      <c r="C39" s="430"/>
      <c r="D39" s="684" t="s">
        <v>233</v>
      </c>
      <c r="E39" s="684"/>
      <c r="F39" s="684"/>
      <c r="G39" s="148"/>
      <c r="H39" s="148"/>
      <c r="I39" s="148"/>
      <c r="J39" s="148"/>
      <c r="K39" s="148"/>
      <c r="L39" s="64"/>
      <c r="M39" s="9"/>
    </row>
    <row r="40" spans="1:16" x14ac:dyDescent="0.25">
      <c r="B40" s="429"/>
      <c r="C40" s="430"/>
      <c r="D40" s="684" t="str">
        <f>"$ / "&amp;IF(Intro!$G$21="English",Variables!$B$24,Variables!$C$24)</f>
        <v>$ / tonne</v>
      </c>
      <c r="E40" s="684"/>
      <c r="F40" s="684"/>
      <c r="G40" s="149" t="str">
        <f>IF(G38=0,"-",G39/G38)</f>
        <v>-</v>
      </c>
      <c r="H40" s="149" t="str">
        <f t="shared" ref="H40:I40" si="2">IF(H38=0,"-",H39/H38)</f>
        <v>-</v>
      </c>
      <c r="I40" s="149" t="str">
        <f t="shared" si="2"/>
        <v>-</v>
      </c>
      <c r="J40" s="149" t="str">
        <f t="shared" ref="J40:K40" si="3">IF(J38=0,"-",J39/J38)</f>
        <v>-</v>
      </c>
      <c r="K40" s="149" t="str">
        <f t="shared" si="3"/>
        <v>-</v>
      </c>
      <c r="L40" s="64"/>
      <c r="M40" s="9"/>
    </row>
    <row r="41" spans="1:16" x14ac:dyDescent="0.25">
      <c r="B41" s="65"/>
      <c r="C41" s="62"/>
      <c r="D41" s="62"/>
      <c r="E41" s="62"/>
      <c r="F41" s="62"/>
      <c r="G41" s="62"/>
      <c r="H41" s="62"/>
      <c r="I41" s="62"/>
      <c r="J41" s="62"/>
      <c r="K41" s="62"/>
      <c r="L41" s="63"/>
      <c r="M41" s="9"/>
    </row>
    <row r="42" spans="1:16" s="10" customFormat="1" x14ac:dyDescent="0.25">
      <c r="A42" s="7"/>
      <c r="B42" s="564" t="s">
        <v>15</v>
      </c>
      <c r="C42" s="565"/>
      <c r="D42" s="565"/>
      <c r="E42" s="565"/>
      <c r="F42" s="565"/>
      <c r="G42" s="565"/>
      <c r="H42" s="565"/>
      <c r="I42" s="565"/>
      <c r="J42" s="565"/>
      <c r="K42" s="565"/>
      <c r="L42" s="566"/>
      <c r="M42" s="66"/>
      <c r="O42" s="9"/>
    </row>
    <row r="43" spans="1:16" x14ac:dyDescent="0.25">
      <c r="B43" s="67"/>
      <c r="C43" s="36"/>
      <c r="D43" s="36"/>
      <c r="E43" s="36"/>
      <c r="F43" s="36"/>
      <c r="G43" s="36"/>
      <c r="H43" s="36"/>
      <c r="I43" s="36"/>
      <c r="J43" s="36"/>
      <c r="K43" s="36"/>
      <c r="L43" s="52"/>
      <c r="M43" s="9"/>
    </row>
    <row r="44" spans="1:16" ht="14.1" customHeight="1" x14ac:dyDescent="0.25">
      <c r="B44" s="398" t="str">
        <f>IF(Intro!$G$21="English",O44,P44)</f>
        <v>Using data provided in Question 1 in the country tabs with the data provided in Question 1 on the Invent-Stock tab, the questionnaire calculates ending inventory as follows:</v>
      </c>
      <c r="C44" s="399"/>
      <c r="D44" s="399"/>
      <c r="E44" s="399"/>
      <c r="F44" s="399"/>
      <c r="G44" s="399"/>
      <c r="H44" s="399"/>
      <c r="I44" s="399"/>
      <c r="J44" s="399"/>
      <c r="K44" s="399"/>
      <c r="L44" s="400"/>
      <c r="M44" s="9"/>
      <c r="O44" s="9" t="s">
        <v>441</v>
      </c>
      <c r="P44" s="9" t="s">
        <v>442</v>
      </c>
    </row>
    <row r="45" spans="1:16" x14ac:dyDescent="0.25">
      <c r="B45" s="67"/>
      <c r="C45" s="36"/>
      <c r="D45" s="36"/>
      <c r="E45" s="36"/>
      <c r="F45" s="36"/>
      <c r="G45" s="36"/>
      <c r="H45" s="36"/>
      <c r="I45" s="36"/>
      <c r="J45" s="36"/>
      <c r="K45" s="36"/>
      <c r="L45" s="52"/>
      <c r="M45" s="9"/>
    </row>
    <row r="46" spans="1:16" x14ac:dyDescent="0.25">
      <c r="B46" s="55"/>
      <c r="E46" s="32"/>
      <c r="G46" s="612">
        <f>Variables!$B$6</f>
        <v>2023</v>
      </c>
      <c r="H46" s="612">
        <f>G46+1</f>
        <v>2024</v>
      </c>
      <c r="I46" s="612">
        <f>H46+1</f>
        <v>2025</v>
      </c>
      <c r="J46" s="612" t="str">
        <f>J24</f>
        <v>Jan-Mar 2025</v>
      </c>
      <c r="K46" s="612" t="str">
        <f>K24</f>
        <v>Jan-Mar 2026</v>
      </c>
      <c r="L46" s="64"/>
      <c r="M46" s="9"/>
      <c r="O46" s="17"/>
    </row>
    <row r="47" spans="1:16" x14ac:dyDescent="0.25">
      <c r="B47" s="55"/>
      <c r="E47" s="32"/>
      <c r="G47" s="612"/>
      <c r="H47" s="612"/>
      <c r="I47" s="612"/>
      <c r="J47" s="612"/>
      <c r="K47" s="612"/>
      <c r="L47" s="64"/>
      <c r="M47" s="9"/>
      <c r="O47" s="17"/>
    </row>
    <row r="48" spans="1:16" x14ac:dyDescent="0.25">
      <c r="B48" s="713" t="str">
        <f>IF(Intro!$G$21="English",O48,P48)</f>
        <v>Ending inventory</v>
      </c>
      <c r="C48" s="714"/>
      <c r="D48" s="714"/>
      <c r="E48" s="715"/>
      <c r="F48" s="178" t="str">
        <f>IF(Intro!$G$21="English",Variables!$B$23,Variables!$C$23)</f>
        <v>tonnes</v>
      </c>
      <c r="G48" s="146">
        <f>G26+G29-G32-G35</f>
        <v>0</v>
      </c>
      <c r="H48" s="146">
        <f t="shared" ref="H48:K48" si="4">H26+H29-H32-H35</f>
        <v>0</v>
      </c>
      <c r="I48" s="146">
        <f t="shared" si="4"/>
        <v>0</v>
      </c>
      <c r="J48" s="146">
        <f t="shared" si="4"/>
        <v>0</v>
      </c>
      <c r="K48" s="146">
        <f t="shared" si="4"/>
        <v>0</v>
      </c>
      <c r="L48" s="64"/>
      <c r="M48" s="9"/>
      <c r="O48" s="9" t="s">
        <v>147</v>
      </c>
      <c r="P48" s="9" t="s">
        <v>421</v>
      </c>
    </row>
    <row r="49" spans="1:16" ht="14.1" customHeight="1" x14ac:dyDescent="0.25">
      <c r="B49" s="704" t="str">
        <f>IF(Intro!$G$21="English",O49,P49)</f>
        <v>Difference between ending inventory in Question 1 on the Invent-Stock tab and the calculated ending inventory</v>
      </c>
      <c r="C49" s="705"/>
      <c r="D49" s="705"/>
      <c r="E49" s="706"/>
      <c r="F49" s="701" t="str">
        <f>IF(Intro!$G$21="English",Variables!$B$23,Variables!$C$23)</f>
        <v>tonnes</v>
      </c>
      <c r="G49" s="700">
        <f>G38-G48</f>
        <v>0</v>
      </c>
      <c r="H49" s="700">
        <f>H38-H48</f>
        <v>0</v>
      </c>
      <c r="I49" s="700">
        <f>I38-I48</f>
        <v>0</v>
      </c>
      <c r="J49" s="700">
        <f>J38-J48</f>
        <v>0</v>
      </c>
      <c r="K49" s="700">
        <f>K38-K48</f>
        <v>0</v>
      </c>
      <c r="L49" s="64"/>
      <c r="M49" s="9"/>
      <c r="O49" s="9" t="s">
        <v>193</v>
      </c>
      <c r="P49" s="9" t="s">
        <v>264</v>
      </c>
    </row>
    <row r="50" spans="1:16" x14ac:dyDescent="0.25">
      <c r="B50" s="707"/>
      <c r="C50" s="708"/>
      <c r="D50" s="708"/>
      <c r="E50" s="709"/>
      <c r="F50" s="702"/>
      <c r="G50" s="700"/>
      <c r="H50" s="700"/>
      <c r="I50" s="700"/>
      <c r="J50" s="700"/>
      <c r="K50" s="700"/>
      <c r="L50" s="64"/>
      <c r="M50" s="9"/>
    </row>
    <row r="51" spans="1:16" x14ac:dyDescent="0.25">
      <c r="B51" s="710"/>
      <c r="C51" s="711"/>
      <c r="D51" s="711"/>
      <c r="E51" s="712"/>
      <c r="F51" s="703"/>
      <c r="G51" s="700"/>
      <c r="H51" s="700"/>
      <c r="I51" s="700"/>
      <c r="J51" s="700"/>
      <c r="K51" s="700"/>
      <c r="L51" s="64"/>
      <c r="M51" s="9"/>
    </row>
    <row r="52" spans="1:16" x14ac:dyDescent="0.25">
      <c r="B52" s="67"/>
      <c r="C52" s="36"/>
      <c r="D52" s="36"/>
      <c r="E52" s="36"/>
      <c r="F52" s="36"/>
      <c r="G52" s="36"/>
      <c r="H52" s="36"/>
      <c r="I52" s="36"/>
      <c r="J52" s="36"/>
      <c r="K52" s="36"/>
      <c r="L52" s="52"/>
      <c r="M52" s="9"/>
    </row>
    <row r="53" spans="1:16" x14ac:dyDescent="0.25">
      <c r="B53" s="541" t="str">
        <f>IF(Intro!$G$21="English",O53,P53)</f>
        <v>If the volume of ending inventory in Question 1 on the Invent-Stock tab differs from the calculated ending inventory, explain why there is a difference.</v>
      </c>
      <c r="C53" s="542"/>
      <c r="D53" s="542"/>
      <c r="E53" s="542"/>
      <c r="F53" s="542"/>
      <c r="G53" s="542"/>
      <c r="H53" s="542"/>
      <c r="I53" s="542"/>
      <c r="J53" s="542"/>
      <c r="K53" s="542"/>
      <c r="L53" s="543"/>
      <c r="M53" s="9"/>
      <c r="O53" s="26" t="s">
        <v>172</v>
      </c>
      <c r="P53" s="9" t="s">
        <v>265</v>
      </c>
    </row>
    <row r="54" spans="1:16" x14ac:dyDescent="0.25">
      <c r="B54" s="67"/>
      <c r="C54" s="36"/>
      <c r="D54" s="36"/>
      <c r="E54" s="36"/>
      <c r="F54" s="36"/>
      <c r="G54" s="36"/>
      <c r="H54" s="36"/>
      <c r="I54" s="36"/>
      <c r="J54" s="36"/>
      <c r="K54" s="36"/>
      <c r="L54" s="52"/>
      <c r="M54" s="9"/>
    </row>
    <row r="55" spans="1:16" s="10" customFormat="1" x14ac:dyDescent="0.25">
      <c r="A55" s="7"/>
      <c r="B55" s="550"/>
      <c r="C55" s="551"/>
      <c r="D55" s="551"/>
      <c r="E55" s="551"/>
      <c r="F55" s="551"/>
      <c r="G55" s="551"/>
      <c r="H55" s="551"/>
      <c r="I55" s="551"/>
      <c r="J55" s="551"/>
      <c r="K55" s="551"/>
      <c r="L55" s="552"/>
      <c r="M55" s="34"/>
    </row>
    <row r="56" spans="1:16" s="10" customFormat="1" x14ac:dyDescent="0.25">
      <c r="A56" s="7"/>
      <c r="B56" s="550"/>
      <c r="C56" s="551"/>
      <c r="D56" s="551"/>
      <c r="E56" s="551"/>
      <c r="F56" s="551"/>
      <c r="G56" s="551"/>
      <c r="H56" s="551"/>
      <c r="I56" s="551"/>
      <c r="J56" s="551"/>
      <c r="K56" s="551"/>
      <c r="L56" s="552"/>
      <c r="M56" s="34"/>
    </row>
    <row r="57" spans="1:16" s="10" customFormat="1" x14ac:dyDescent="0.25">
      <c r="A57" s="7"/>
      <c r="B57" s="550"/>
      <c r="C57" s="551"/>
      <c r="D57" s="551"/>
      <c r="E57" s="551"/>
      <c r="F57" s="551"/>
      <c r="G57" s="551"/>
      <c r="H57" s="551"/>
      <c r="I57" s="551"/>
      <c r="J57" s="551"/>
      <c r="K57" s="551"/>
      <c r="L57" s="552"/>
      <c r="M57" s="34"/>
    </row>
    <row r="58" spans="1:16" s="10" customFormat="1" x14ac:dyDescent="0.25">
      <c r="A58" s="7"/>
      <c r="B58" s="550"/>
      <c r="C58" s="551"/>
      <c r="D58" s="551"/>
      <c r="E58" s="551"/>
      <c r="F58" s="551"/>
      <c r="G58" s="551"/>
      <c r="H58" s="551"/>
      <c r="I58" s="551"/>
      <c r="J58" s="551"/>
      <c r="K58" s="551"/>
      <c r="L58" s="552"/>
      <c r="M58" s="34"/>
    </row>
    <row r="59" spans="1:16" s="10" customFormat="1" x14ac:dyDescent="0.25">
      <c r="A59" s="7"/>
      <c r="B59" s="550"/>
      <c r="C59" s="551"/>
      <c r="D59" s="551"/>
      <c r="E59" s="551"/>
      <c r="F59" s="551"/>
      <c r="G59" s="551"/>
      <c r="H59" s="551"/>
      <c r="I59" s="551"/>
      <c r="J59" s="551"/>
      <c r="K59" s="551"/>
      <c r="L59" s="552"/>
      <c r="M59" s="34"/>
    </row>
    <row r="60" spans="1:16" s="10" customFormat="1" x14ac:dyDescent="0.25">
      <c r="A60" s="7"/>
      <c r="B60" s="550"/>
      <c r="C60" s="551"/>
      <c r="D60" s="551"/>
      <c r="E60" s="551"/>
      <c r="F60" s="551"/>
      <c r="G60" s="551"/>
      <c r="H60" s="551"/>
      <c r="I60" s="551"/>
      <c r="J60" s="551"/>
      <c r="K60" s="551"/>
      <c r="L60" s="552"/>
      <c r="M60" s="34"/>
    </row>
    <row r="61" spans="1:16" s="10" customFormat="1" x14ac:dyDescent="0.25">
      <c r="A61" s="7"/>
      <c r="B61" s="550"/>
      <c r="C61" s="551"/>
      <c r="D61" s="551"/>
      <c r="E61" s="551"/>
      <c r="F61" s="551"/>
      <c r="G61" s="551"/>
      <c r="H61" s="551"/>
      <c r="I61" s="551"/>
      <c r="J61" s="551"/>
      <c r="K61" s="551"/>
      <c r="L61" s="552"/>
      <c r="M61" s="34"/>
    </row>
    <row r="62" spans="1:16" s="10" customFormat="1" x14ac:dyDescent="0.25">
      <c r="A62" s="7"/>
      <c r="B62" s="550"/>
      <c r="C62" s="551"/>
      <c r="D62" s="551"/>
      <c r="E62" s="551"/>
      <c r="F62" s="551"/>
      <c r="G62" s="551"/>
      <c r="H62" s="551"/>
      <c r="I62" s="551"/>
      <c r="J62" s="551"/>
      <c r="K62" s="551"/>
      <c r="L62" s="552"/>
      <c r="M62" s="34"/>
    </row>
    <row r="63" spans="1:16" x14ac:dyDescent="0.25">
      <c r="B63" s="65"/>
      <c r="C63" s="62"/>
      <c r="D63" s="62"/>
      <c r="E63" s="62"/>
      <c r="F63" s="62"/>
      <c r="G63" s="62"/>
      <c r="H63" s="62"/>
      <c r="I63" s="62"/>
      <c r="J63" s="62"/>
      <c r="K63" s="62"/>
      <c r="L63" s="63"/>
      <c r="M63" s="9"/>
    </row>
    <row r="64" spans="1:16" s="10" customFormat="1" x14ac:dyDescent="0.25">
      <c r="A64" s="7"/>
      <c r="B64" s="564" t="s">
        <v>16</v>
      </c>
      <c r="C64" s="565"/>
      <c r="D64" s="565"/>
      <c r="E64" s="565"/>
      <c r="F64" s="565"/>
      <c r="G64" s="565"/>
      <c r="H64" s="565"/>
      <c r="I64" s="565"/>
      <c r="J64" s="565"/>
      <c r="K64" s="565"/>
      <c r="L64" s="566"/>
      <c r="M64" s="66"/>
    </row>
    <row r="65" spans="1:16" x14ac:dyDescent="0.25">
      <c r="B65" s="67"/>
      <c r="C65" s="36"/>
      <c r="D65" s="36"/>
      <c r="E65" s="36"/>
      <c r="F65" s="36"/>
      <c r="G65" s="36"/>
      <c r="H65" s="36"/>
      <c r="I65" s="36"/>
      <c r="J65" s="36"/>
      <c r="K65" s="36"/>
      <c r="L65" s="52"/>
      <c r="M65" s="9"/>
    </row>
    <row r="66" spans="1:16" x14ac:dyDescent="0.25">
      <c r="B66" s="398" t="str">
        <f>IF(Intro!$G$21="English",O66,P66)</f>
        <v>Describe how your firm determines the value of inventory. Provide any changes in the method of valuation or major write-downs of inventory that have occurred since January 1, 2023.</v>
      </c>
      <c r="C66" s="399"/>
      <c r="D66" s="399"/>
      <c r="E66" s="399"/>
      <c r="F66" s="399"/>
      <c r="G66" s="399"/>
      <c r="H66" s="399"/>
      <c r="I66" s="399"/>
      <c r="J66" s="399"/>
      <c r="K66" s="399"/>
      <c r="L66" s="400"/>
      <c r="M66" s="9"/>
      <c r="O66" s="9"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66" s="9"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67" spans="1:16" x14ac:dyDescent="0.25">
      <c r="B67" s="398"/>
      <c r="C67" s="399"/>
      <c r="D67" s="399"/>
      <c r="E67" s="399"/>
      <c r="F67" s="399"/>
      <c r="G67" s="399"/>
      <c r="H67" s="399"/>
      <c r="I67" s="399"/>
      <c r="J67" s="399"/>
      <c r="K67" s="399"/>
      <c r="L67" s="400"/>
      <c r="M67" s="9"/>
    </row>
    <row r="68" spans="1:16" x14ac:dyDescent="0.25">
      <c r="B68" s="67"/>
      <c r="C68" s="36"/>
      <c r="D68" s="36"/>
      <c r="E68" s="36"/>
      <c r="F68" s="36"/>
      <c r="G68" s="36"/>
      <c r="H68" s="36"/>
      <c r="I68" s="36"/>
      <c r="J68" s="36"/>
      <c r="K68" s="36"/>
      <c r="L68" s="52"/>
      <c r="M68" s="9"/>
    </row>
    <row r="69" spans="1:16" s="10" customFormat="1" x14ac:dyDescent="0.25">
      <c r="A69" s="7"/>
      <c r="B69" s="550"/>
      <c r="C69" s="551"/>
      <c r="D69" s="551"/>
      <c r="E69" s="551"/>
      <c r="F69" s="551"/>
      <c r="G69" s="551"/>
      <c r="H69" s="551"/>
      <c r="I69" s="551"/>
      <c r="J69" s="551"/>
      <c r="K69" s="551"/>
      <c r="L69" s="552"/>
      <c r="M69" s="34"/>
    </row>
    <row r="70" spans="1:16" s="10" customFormat="1" x14ac:dyDescent="0.25">
      <c r="A70" s="7"/>
      <c r="B70" s="550"/>
      <c r="C70" s="551"/>
      <c r="D70" s="551"/>
      <c r="E70" s="551"/>
      <c r="F70" s="551"/>
      <c r="G70" s="551"/>
      <c r="H70" s="551"/>
      <c r="I70" s="551"/>
      <c r="J70" s="551"/>
      <c r="K70" s="551"/>
      <c r="L70" s="552"/>
      <c r="M70" s="34"/>
    </row>
    <row r="71" spans="1:16" s="10" customFormat="1" x14ac:dyDescent="0.25">
      <c r="A71" s="7"/>
      <c r="B71" s="550"/>
      <c r="C71" s="551"/>
      <c r="D71" s="551"/>
      <c r="E71" s="551"/>
      <c r="F71" s="551"/>
      <c r="G71" s="551"/>
      <c r="H71" s="551"/>
      <c r="I71" s="551"/>
      <c r="J71" s="551"/>
      <c r="K71" s="551"/>
      <c r="L71" s="552"/>
      <c r="M71" s="34"/>
    </row>
    <row r="72" spans="1:16" s="10" customFormat="1" x14ac:dyDescent="0.25">
      <c r="A72" s="7"/>
      <c r="B72" s="550"/>
      <c r="C72" s="551"/>
      <c r="D72" s="551"/>
      <c r="E72" s="551"/>
      <c r="F72" s="551"/>
      <c r="G72" s="551"/>
      <c r="H72" s="551"/>
      <c r="I72" s="551"/>
      <c r="J72" s="551"/>
      <c r="K72" s="551"/>
      <c r="L72" s="552"/>
      <c r="M72" s="34"/>
    </row>
    <row r="73" spans="1:16" s="10" customFormat="1" x14ac:dyDescent="0.25">
      <c r="A73" s="7"/>
      <c r="B73" s="550"/>
      <c r="C73" s="551"/>
      <c r="D73" s="551"/>
      <c r="E73" s="551"/>
      <c r="F73" s="551"/>
      <c r="G73" s="551"/>
      <c r="H73" s="551"/>
      <c r="I73" s="551"/>
      <c r="J73" s="551"/>
      <c r="K73" s="551"/>
      <c r="L73" s="552"/>
      <c r="M73" s="34"/>
    </row>
    <row r="74" spans="1:16" s="10" customFormat="1" x14ac:dyDescent="0.25">
      <c r="A74" s="7"/>
      <c r="B74" s="550"/>
      <c r="C74" s="551"/>
      <c r="D74" s="551"/>
      <c r="E74" s="551"/>
      <c r="F74" s="551"/>
      <c r="G74" s="551"/>
      <c r="H74" s="551"/>
      <c r="I74" s="551"/>
      <c r="J74" s="551"/>
      <c r="K74" s="551"/>
      <c r="L74" s="552"/>
      <c r="M74" s="34"/>
    </row>
    <row r="75" spans="1:16" s="10" customFormat="1" x14ac:dyDescent="0.25">
      <c r="A75" s="7"/>
      <c r="B75" s="550"/>
      <c r="C75" s="551"/>
      <c r="D75" s="551"/>
      <c r="E75" s="551"/>
      <c r="F75" s="551"/>
      <c r="G75" s="551"/>
      <c r="H75" s="551"/>
      <c r="I75" s="551"/>
      <c r="J75" s="551"/>
      <c r="K75" s="551"/>
      <c r="L75" s="552"/>
      <c r="M75" s="34"/>
    </row>
    <row r="76" spans="1:16" s="10" customFormat="1" x14ac:dyDescent="0.25">
      <c r="A76" s="7"/>
      <c r="B76" s="550"/>
      <c r="C76" s="551"/>
      <c r="D76" s="551"/>
      <c r="E76" s="551"/>
      <c r="F76" s="551"/>
      <c r="G76" s="551"/>
      <c r="H76" s="551"/>
      <c r="I76" s="551"/>
      <c r="J76" s="551"/>
      <c r="K76" s="551"/>
      <c r="L76" s="552"/>
      <c r="M76" s="34"/>
    </row>
    <row r="77" spans="1:16" x14ac:dyDescent="0.25">
      <c r="B77" s="65"/>
      <c r="C77" s="62"/>
      <c r="D77" s="62"/>
      <c r="E77" s="62"/>
      <c r="F77" s="62"/>
      <c r="G77" s="62"/>
      <c r="H77" s="62"/>
      <c r="I77" s="62"/>
      <c r="J77" s="62"/>
      <c r="K77" s="62"/>
      <c r="L77" s="63"/>
      <c r="M77" s="9"/>
    </row>
    <row r="78" spans="1:16" s="10" customFormat="1" x14ac:dyDescent="0.25">
      <c r="A78" s="7"/>
      <c r="B78" s="564" t="s">
        <v>17</v>
      </c>
      <c r="C78" s="565"/>
      <c r="D78" s="565"/>
      <c r="E78" s="565"/>
      <c r="F78" s="565"/>
      <c r="G78" s="565"/>
      <c r="H78" s="565"/>
      <c r="I78" s="565"/>
      <c r="J78" s="565"/>
      <c r="K78" s="565"/>
      <c r="L78" s="566"/>
      <c r="M78" s="66"/>
    </row>
    <row r="79" spans="1:16" x14ac:dyDescent="0.25">
      <c r="B79" s="67"/>
      <c r="C79" s="36"/>
      <c r="D79" s="36"/>
      <c r="E79" s="36"/>
      <c r="F79" s="36"/>
      <c r="G79" s="36"/>
      <c r="H79" s="36"/>
      <c r="I79" s="36"/>
      <c r="J79" s="36"/>
      <c r="K79" s="36"/>
      <c r="L79" s="52"/>
      <c r="M79" s="9"/>
    </row>
    <row r="80" spans="1:16" x14ac:dyDescent="0.25">
      <c r="B80" s="398" t="str">
        <f>IF(Intro!$G$21="English",O80,P80)</f>
        <v>Describe any changes in your firm’s inventory levels of the goods since January 1, 2023 and whether these changes impacted your firm’s ability to supply customers.</v>
      </c>
      <c r="C80" s="399"/>
      <c r="D80" s="399"/>
      <c r="E80" s="399"/>
      <c r="F80" s="399"/>
      <c r="G80" s="399"/>
      <c r="H80" s="399"/>
      <c r="I80" s="399"/>
      <c r="J80" s="399"/>
      <c r="K80" s="399"/>
      <c r="L80" s="400"/>
      <c r="M80" s="9"/>
      <c r="O80" s="9"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0" s="9"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1" spans="1:16" x14ac:dyDescent="0.25">
      <c r="B81" s="398"/>
      <c r="C81" s="399"/>
      <c r="D81" s="399"/>
      <c r="E81" s="399"/>
      <c r="F81" s="399"/>
      <c r="G81" s="399"/>
      <c r="H81" s="399"/>
      <c r="I81" s="399"/>
      <c r="J81" s="399"/>
      <c r="K81" s="399"/>
      <c r="L81" s="400"/>
      <c r="M81" s="9"/>
    </row>
    <row r="82" spans="1:16" x14ac:dyDescent="0.25">
      <c r="B82" s="67"/>
      <c r="C82" s="36"/>
      <c r="D82" s="36"/>
      <c r="E82" s="36"/>
      <c r="F82" s="36"/>
      <c r="G82" s="36"/>
      <c r="H82" s="36"/>
      <c r="I82" s="36"/>
      <c r="J82" s="36"/>
      <c r="K82" s="36"/>
      <c r="L82" s="52"/>
      <c r="M82" s="9"/>
    </row>
    <row r="83" spans="1:16" s="10" customFormat="1" x14ac:dyDescent="0.25">
      <c r="A83" s="7"/>
      <c r="B83" s="550"/>
      <c r="C83" s="551"/>
      <c r="D83" s="551"/>
      <c r="E83" s="551"/>
      <c r="F83" s="551"/>
      <c r="G83" s="551"/>
      <c r="H83" s="551"/>
      <c r="I83" s="551"/>
      <c r="J83" s="551"/>
      <c r="K83" s="551"/>
      <c r="L83" s="552"/>
      <c r="M83" s="34"/>
    </row>
    <row r="84" spans="1:16" s="10" customFormat="1" x14ac:dyDescent="0.25">
      <c r="A84" s="7"/>
      <c r="B84" s="550"/>
      <c r="C84" s="551"/>
      <c r="D84" s="551"/>
      <c r="E84" s="551"/>
      <c r="F84" s="551"/>
      <c r="G84" s="551"/>
      <c r="H84" s="551"/>
      <c r="I84" s="551"/>
      <c r="J84" s="551"/>
      <c r="K84" s="551"/>
      <c r="L84" s="552"/>
      <c r="M84" s="34"/>
    </row>
    <row r="85" spans="1:16" s="10" customFormat="1" x14ac:dyDescent="0.25">
      <c r="A85" s="7"/>
      <c r="B85" s="550"/>
      <c r="C85" s="551"/>
      <c r="D85" s="551"/>
      <c r="E85" s="551"/>
      <c r="F85" s="551"/>
      <c r="G85" s="551"/>
      <c r="H85" s="551"/>
      <c r="I85" s="551"/>
      <c r="J85" s="551"/>
      <c r="K85" s="551"/>
      <c r="L85" s="552"/>
      <c r="M85" s="34"/>
    </row>
    <row r="86" spans="1:16" s="10" customFormat="1" x14ac:dyDescent="0.25">
      <c r="A86" s="7"/>
      <c r="B86" s="550"/>
      <c r="C86" s="551"/>
      <c r="D86" s="551"/>
      <c r="E86" s="551"/>
      <c r="F86" s="551"/>
      <c r="G86" s="551"/>
      <c r="H86" s="551"/>
      <c r="I86" s="551"/>
      <c r="J86" s="551"/>
      <c r="K86" s="551"/>
      <c r="L86" s="552"/>
      <c r="M86" s="34"/>
    </row>
    <row r="87" spans="1:16" s="10" customFormat="1" x14ac:dyDescent="0.25">
      <c r="A87" s="7"/>
      <c r="B87" s="550"/>
      <c r="C87" s="551"/>
      <c r="D87" s="551"/>
      <c r="E87" s="551"/>
      <c r="F87" s="551"/>
      <c r="G87" s="551"/>
      <c r="H87" s="551"/>
      <c r="I87" s="551"/>
      <c r="J87" s="551"/>
      <c r="K87" s="551"/>
      <c r="L87" s="552"/>
      <c r="M87" s="34"/>
    </row>
    <row r="88" spans="1:16" s="10" customFormat="1" x14ac:dyDescent="0.25">
      <c r="A88" s="7"/>
      <c r="B88" s="550"/>
      <c r="C88" s="551"/>
      <c r="D88" s="551"/>
      <c r="E88" s="551"/>
      <c r="F88" s="551"/>
      <c r="G88" s="551"/>
      <c r="H88" s="551"/>
      <c r="I88" s="551"/>
      <c r="J88" s="551"/>
      <c r="K88" s="551"/>
      <c r="L88" s="552"/>
      <c r="M88" s="34"/>
    </row>
    <row r="89" spans="1:16" s="10" customFormat="1" x14ac:dyDescent="0.25">
      <c r="A89" s="7"/>
      <c r="B89" s="550"/>
      <c r="C89" s="551"/>
      <c r="D89" s="551"/>
      <c r="E89" s="551"/>
      <c r="F89" s="551"/>
      <c r="G89" s="551"/>
      <c r="H89" s="551"/>
      <c r="I89" s="551"/>
      <c r="J89" s="551"/>
      <c r="K89" s="551"/>
      <c r="L89" s="552"/>
      <c r="M89" s="34"/>
    </row>
    <row r="90" spans="1:16" s="10" customFormat="1" x14ac:dyDescent="0.25">
      <c r="A90" s="7"/>
      <c r="B90" s="550"/>
      <c r="C90" s="551"/>
      <c r="D90" s="551"/>
      <c r="E90" s="551"/>
      <c r="F90" s="551"/>
      <c r="G90" s="551"/>
      <c r="H90" s="551"/>
      <c r="I90" s="551"/>
      <c r="J90" s="551"/>
      <c r="K90" s="551"/>
      <c r="L90" s="552"/>
      <c r="M90" s="34"/>
    </row>
    <row r="91" spans="1:16" x14ac:dyDescent="0.25">
      <c r="B91" s="65"/>
      <c r="C91" s="62"/>
      <c r="D91" s="62"/>
      <c r="E91" s="62"/>
      <c r="F91" s="62"/>
      <c r="G91" s="62"/>
      <c r="H91" s="62"/>
      <c r="I91" s="62"/>
      <c r="J91" s="62"/>
      <c r="K91" s="62"/>
      <c r="L91" s="63"/>
      <c r="M91" s="9"/>
    </row>
    <row r="92" spans="1:16" s="10" customFormat="1" x14ac:dyDescent="0.25">
      <c r="A92" s="7"/>
      <c r="B92" s="564" t="s">
        <v>18</v>
      </c>
      <c r="C92" s="565"/>
      <c r="D92" s="565"/>
      <c r="E92" s="565"/>
      <c r="F92" s="565"/>
      <c r="G92" s="565"/>
      <c r="H92" s="565"/>
      <c r="I92" s="565"/>
      <c r="J92" s="565"/>
      <c r="K92" s="565"/>
      <c r="L92" s="566"/>
      <c r="M92" s="66"/>
    </row>
    <row r="93" spans="1:16" x14ac:dyDescent="0.25">
      <c r="B93" s="67"/>
      <c r="C93" s="36"/>
      <c r="D93" s="36"/>
      <c r="E93" s="36"/>
      <c r="F93" s="36"/>
      <c r="G93" s="36"/>
      <c r="H93" s="36"/>
      <c r="I93" s="36"/>
      <c r="J93" s="36"/>
      <c r="K93" s="36"/>
      <c r="L93" s="52"/>
      <c r="M93" s="9"/>
    </row>
    <row r="94" spans="1:16" x14ac:dyDescent="0.25">
      <c r="B94" s="398" t="str">
        <f>IF(Intro!$G$21="English",O94,P94)</f>
        <v>Describe your firm’s plans to manage inventory levels, in the next two years. Provide the rationale and assumptions underlying these strategies and objectives.</v>
      </c>
      <c r="C94" s="399"/>
      <c r="D94" s="399"/>
      <c r="E94" s="399"/>
      <c r="F94" s="399"/>
      <c r="G94" s="399"/>
      <c r="H94" s="399"/>
      <c r="I94" s="399"/>
      <c r="J94" s="399"/>
      <c r="K94" s="399"/>
      <c r="L94" s="400"/>
      <c r="M94" s="9"/>
      <c r="O94" s="9" t="s">
        <v>210</v>
      </c>
      <c r="P94" s="9" t="s">
        <v>148</v>
      </c>
    </row>
    <row r="95" spans="1:16" x14ac:dyDescent="0.25">
      <c r="B95" s="67"/>
      <c r="C95" s="36"/>
      <c r="D95" s="36"/>
      <c r="E95" s="36"/>
      <c r="F95" s="36"/>
      <c r="G95" s="36"/>
      <c r="H95" s="36"/>
      <c r="I95" s="36"/>
      <c r="J95" s="36"/>
      <c r="K95" s="36"/>
      <c r="L95" s="52"/>
      <c r="M95" s="9"/>
    </row>
    <row r="96" spans="1:16" s="10" customFormat="1" x14ac:dyDescent="0.25">
      <c r="A96" s="7"/>
      <c r="B96" s="550"/>
      <c r="C96" s="551"/>
      <c r="D96" s="551"/>
      <c r="E96" s="551"/>
      <c r="F96" s="551"/>
      <c r="G96" s="551"/>
      <c r="H96" s="551"/>
      <c r="I96" s="551"/>
      <c r="J96" s="551"/>
      <c r="K96" s="551"/>
      <c r="L96" s="552"/>
      <c r="M96" s="34"/>
    </row>
    <row r="97" spans="1:14" s="10" customFormat="1" x14ac:dyDescent="0.25">
      <c r="A97" s="7"/>
      <c r="B97" s="550"/>
      <c r="C97" s="551"/>
      <c r="D97" s="551"/>
      <c r="E97" s="551"/>
      <c r="F97" s="551"/>
      <c r="G97" s="551"/>
      <c r="H97" s="551"/>
      <c r="I97" s="551"/>
      <c r="J97" s="551"/>
      <c r="K97" s="551"/>
      <c r="L97" s="552"/>
      <c r="M97" s="34"/>
    </row>
    <row r="98" spans="1:14" s="10" customFormat="1" x14ac:dyDescent="0.25">
      <c r="A98" s="7"/>
      <c r="B98" s="550"/>
      <c r="C98" s="551"/>
      <c r="D98" s="551"/>
      <c r="E98" s="551"/>
      <c r="F98" s="551"/>
      <c r="G98" s="551"/>
      <c r="H98" s="551"/>
      <c r="I98" s="551"/>
      <c r="J98" s="551"/>
      <c r="K98" s="551"/>
      <c r="L98" s="552"/>
      <c r="M98" s="34"/>
    </row>
    <row r="99" spans="1:14" s="10" customFormat="1" x14ac:dyDescent="0.25">
      <c r="A99" s="7"/>
      <c r="B99" s="550"/>
      <c r="C99" s="551"/>
      <c r="D99" s="551"/>
      <c r="E99" s="551"/>
      <c r="F99" s="551"/>
      <c r="G99" s="551"/>
      <c r="H99" s="551"/>
      <c r="I99" s="551"/>
      <c r="J99" s="551"/>
      <c r="K99" s="551"/>
      <c r="L99" s="552"/>
      <c r="M99" s="34"/>
    </row>
    <row r="100" spans="1:14" s="10" customFormat="1" x14ac:dyDescent="0.25">
      <c r="A100" s="7"/>
      <c r="B100" s="550"/>
      <c r="C100" s="551"/>
      <c r="D100" s="551"/>
      <c r="E100" s="551"/>
      <c r="F100" s="551"/>
      <c r="G100" s="551"/>
      <c r="H100" s="551"/>
      <c r="I100" s="551"/>
      <c r="J100" s="551"/>
      <c r="K100" s="551"/>
      <c r="L100" s="552"/>
      <c r="M100" s="34"/>
    </row>
    <row r="101" spans="1:14" s="10" customFormat="1" x14ac:dyDescent="0.25">
      <c r="A101" s="7"/>
      <c r="B101" s="550"/>
      <c r="C101" s="551"/>
      <c r="D101" s="551"/>
      <c r="E101" s="551"/>
      <c r="F101" s="551"/>
      <c r="G101" s="551"/>
      <c r="H101" s="551"/>
      <c r="I101" s="551"/>
      <c r="J101" s="551"/>
      <c r="K101" s="551"/>
      <c r="L101" s="552"/>
      <c r="M101" s="34"/>
    </row>
    <row r="102" spans="1:14" s="10" customFormat="1" x14ac:dyDescent="0.25">
      <c r="A102" s="7"/>
      <c r="B102" s="550"/>
      <c r="C102" s="551"/>
      <c r="D102" s="551"/>
      <c r="E102" s="551"/>
      <c r="F102" s="551"/>
      <c r="G102" s="551"/>
      <c r="H102" s="551"/>
      <c r="I102" s="551"/>
      <c r="J102" s="551"/>
      <c r="K102" s="551"/>
      <c r="L102" s="552"/>
      <c r="M102" s="34"/>
    </row>
    <row r="103" spans="1:14" s="10" customFormat="1" x14ac:dyDescent="0.25">
      <c r="A103" s="7"/>
      <c r="B103" s="550"/>
      <c r="C103" s="551"/>
      <c r="D103" s="551"/>
      <c r="E103" s="551"/>
      <c r="F103" s="551"/>
      <c r="G103" s="551"/>
      <c r="H103" s="551"/>
      <c r="I103" s="551"/>
      <c r="J103" s="551"/>
      <c r="K103" s="551"/>
      <c r="L103" s="552"/>
      <c r="M103" s="34"/>
    </row>
    <row r="104" spans="1:14" x14ac:dyDescent="0.25">
      <c r="B104" s="65"/>
      <c r="C104" s="62"/>
      <c r="D104" s="62"/>
      <c r="E104" s="62"/>
      <c r="F104" s="62"/>
      <c r="G104" s="62"/>
      <c r="H104" s="62"/>
      <c r="I104" s="62"/>
      <c r="J104" s="62"/>
      <c r="K104" s="62"/>
      <c r="L104" s="63"/>
      <c r="M104" s="9"/>
    </row>
    <row r="105" spans="1:14" s="40" customFormat="1" x14ac:dyDescent="0.25">
      <c r="A105" s="68"/>
      <c r="B105" s="4"/>
      <c r="C105" s="69"/>
      <c r="D105" s="69"/>
      <c r="E105" s="69"/>
      <c r="F105" s="69"/>
      <c r="G105" s="69"/>
      <c r="H105" s="69"/>
      <c r="I105" s="69"/>
      <c r="J105" s="69"/>
      <c r="K105" s="69"/>
      <c r="L105" s="69"/>
      <c r="N105" s="70"/>
    </row>
    <row r="106" spans="1:14" s="40" customFormat="1" x14ac:dyDescent="0.25">
      <c r="A106" s="68"/>
      <c r="B106" s="4"/>
      <c r="C106" s="69"/>
      <c r="D106" s="69"/>
      <c r="E106" s="69"/>
      <c r="F106" s="69"/>
      <c r="G106" s="69"/>
      <c r="H106" s="69"/>
      <c r="I106" s="69"/>
      <c r="J106" s="69"/>
      <c r="K106" s="69"/>
      <c r="L106" s="69"/>
      <c r="N106" s="70"/>
    </row>
    <row r="107" spans="1:14" s="40" customFormat="1" x14ac:dyDescent="0.25">
      <c r="A107" s="68"/>
      <c r="B107" s="4"/>
      <c r="C107" s="69"/>
      <c r="D107" s="69"/>
      <c r="E107" s="69"/>
      <c r="F107" s="69"/>
      <c r="G107" s="69"/>
      <c r="H107" s="69"/>
      <c r="I107" s="69"/>
      <c r="J107" s="69"/>
      <c r="K107" s="69"/>
      <c r="L107" s="69"/>
      <c r="N107" s="70"/>
    </row>
    <row r="108" spans="1:14" s="40" customFormat="1" x14ac:dyDescent="0.25">
      <c r="A108" s="68"/>
      <c r="B108" s="4"/>
      <c r="C108" s="69"/>
      <c r="D108" s="69"/>
      <c r="E108" s="69"/>
      <c r="F108" s="69"/>
      <c r="G108" s="69"/>
      <c r="H108" s="69"/>
      <c r="I108" s="69"/>
      <c r="J108" s="69"/>
      <c r="K108" s="69"/>
      <c r="L108" s="69"/>
      <c r="N108" s="70"/>
    </row>
    <row r="109" spans="1:14" s="40" customFormat="1" x14ac:dyDescent="0.25">
      <c r="A109" s="68"/>
      <c r="B109" s="4"/>
      <c r="C109" s="69"/>
      <c r="D109" s="69"/>
      <c r="E109" s="69"/>
      <c r="F109" s="69"/>
      <c r="G109" s="69"/>
      <c r="H109" s="69"/>
      <c r="I109" s="69"/>
      <c r="J109" s="69"/>
      <c r="K109" s="69"/>
      <c r="L109" s="69"/>
      <c r="N109" s="70"/>
    </row>
  </sheetData>
  <sheetProtection algorithmName="SHA-512" hashValue="1o29ahvZ2pQHu2oNJOfLo6MqFKNrcY314DN6ZheLJGllIRdp8naBRluGLdhYdH8xe/A40tKvb675SqFZw362BA==" saltValue="+nc8BNzJMBOh+/U8pocgvQ==" spinCount="100000" sheet="1" objects="1" scenarios="1" selectLockedCells="1"/>
  <mergeCells count="66">
    <mergeCell ref="D34:F34"/>
    <mergeCell ref="B35:C37"/>
    <mergeCell ref="B96:L103"/>
    <mergeCell ref="B66:L67"/>
    <mergeCell ref="B80:L81"/>
    <mergeCell ref="B94:L94"/>
    <mergeCell ref="B64:L64"/>
    <mergeCell ref="B78:L78"/>
    <mergeCell ref="B92:L92"/>
    <mergeCell ref="B55:L62"/>
    <mergeCell ref="B69:L76"/>
    <mergeCell ref="B83:L90"/>
    <mergeCell ref="B48:E48"/>
    <mergeCell ref="D35:F35"/>
    <mergeCell ref="D36:F36"/>
    <mergeCell ref="D37:F37"/>
    <mergeCell ref="B4:L4"/>
    <mergeCell ref="B5:L5"/>
    <mergeCell ref="B6:L6"/>
    <mergeCell ref="D26:F26"/>
    <mergeCell ref="D27:F27"/>
    <mergeCell ref="B26:C28"/>
    <mergeCell ref="D28:F28"/>
    <mergeCell ref="B19:L19"/>
    <mergeCell ref="G24:G25"/>
    <mergeCell ref="H24:H25"/>
    <mergeCell ref="I24:I25"/>
    <mergeCell ref="J24:J25"/>
    <mergeCell ref="B17:L17"/>
    <mergeCell ref="B22:L22"/>
    <mergeCell ref="K24:K25"/>
    <mergeCell ref="B20:L20"/>
    <mergeCell ref="B14:L14"/>
    <mergeCell ref="B8:L8"/>
    <mergeCell ref="B9:L9"/>
    <mergeCell ref="B10:L10"/>
    <mergeCell ref="B12:L12"/>
    <mergeCell ref="B13:L13"/>
    <mergeCell ref="B15:L15"/>
    <mergeCell ref="B16:L16"/>
    <mergeCell ref="B29:C31"/>
    <mergeCell ref="D29:F29"/>
    <mergeCell ref="D30:F30"/>
    <mergeCell ref="D31:F31"/>
    <mergeCell ref="B32:C34"/>
    <mergeCell ref="D32:F32"/>
    <mergeCell ref="D33:F33"/>
    <mergeCell ref="B53:L53"/>
    <mergeCell ref="G46:G47"/>
    <mergeCell ref="H46:H47"/>
    <mergeCell ref="I46:I47"/>
    <mergeCell ref="J46:J47"/>
    <mergeCell ref="K46:K47"/>
    <mergeCell ref="J49:J51"/>
    <mergeCell ref="K49:K51"/>
    <mergeCell ref="G49:G51"/>
    <mergeCell ref="H49:H51"/>
    <mergeCell ref="I49:I51"/>
    <mergeCell ref="F49:F51"/>
    <mergeCell ref="B49:E51"/>
    <mergeCell ref="B38:C40"/>
    <mergeCell ref="D39:F39"/>
    <mergeCell ref="D40:F40"/>
    <mergeCell ref="D38:F38"/>
    <mergeCell ref="B44:L44"/>
    <mergeCell ref="B42:L42"/>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55 B69 B83 B96" xr:uid="{6ACA9FFF-56F8-4677-B2D1-6AF27068237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4:K34 G40:K40 G37:K37 G28 H26:K28 G31:K31 G48:K49" xr:uid="{98978244-0A96-4FE2-821D-5B2C774BD17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6:G27 G35:K36 G38:K39 G29:K30 G32:K33" xr:uid="{7045C76A-A201-4E84-80FD-CF6874172F23}">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3" min="1" max="11"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44745-EDAC-4AE7-B7E3-E92A4B042BCE}">
  <sheetPr codeName="Sheet24">
    <tabColor rgb="FF92D050"/>
    <pageSetUpPr fitToPage="1"/>
  </sheetPr>
  <dimension ref="A1:P45"/>
  <sheetViews>
    <sheetView showGridLines="0" zoomScaleNormal="100" zoomScaleSheetLayoutView="100" workbookViewId="0"/>
  </sheetViews>
  <sheetFormatPr defaultColWidth="9.140625" defaultRowHeight="14.25" x14ac:dyDescent="0.25"/>
  <cols>
    <col min="1" max="1" width="1.85546875" style="7" customWidth="1"/>
    <col min="2" max="12" width="20.710937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PROTECTED</v>
      </c>
      <c r="C2" s="11"/>
      <c r="O2" s="10" t="s">
        <v>93</v>
      </c>
      <c r="P2" s="10" t="s">
        <v>109</v>
      </c>
    </row>
    <row r="3" spans="1:16" x14ac:dyDescent="0.25">
      <c r="B3" s="12"/>
      <c r="C3" s="12"/>
      <c r="O3" s="2"/>
      <c r="P3" s="2"/>
    </row>
    <row r="4" spans="1:16" s="2" customFormat="1" x14ac:dyDescent="0.25">
      <c r="A4" s="4"/>
      <c r="B4" s="470" t="str">
        <f>Info!B4</f>
        <v>IMPORTERS' QUESTIONNAIRE</v>
      </c>
      <c r="C4" s="471"/>
      <c r="D4" s="471"/>
      <c r="E4" s="471"/>
      <c r="F4" s="471"/>
      <c r="G4" s="471"/>
      <c r="H4" s="471"/>
      <c r="I4" s="471"/>
      <c r="J4" s="471"/>
      <c r="K4" s="471"/>
      <c r="L4" s="472"/>
      <c r="M4" s="24"/>
      <c r="N4" s="24"/>
      <c r="O4" s="18"/>
      <c r="P4" s="18"/>
    </row>
    <row r="5" spans="1:16" s="2" customFormat="1" x14ac:dyDescent="0.25">
      <c r="A5" s="4"/>
      <c r="B5" s="538" t="str">
        <f>Info!B5</f>
        <v>NQ-2026-005</v>
      </c>
      <c r="C5" s="539"/>
      <c r="D5" s="539"/>
      <c r="E5" s="539"/>
      <c r="F5" s="539"/>
      <c r="G5" s="539"/>
      <c r="H5" s="539"/>
      <c r="I5" s="539"/>
      <c r="J5" s="539"/>
      <c r="K5" s="539"/>
      <c r="L5" s="540"/>
      <c r="M5" s="24"/>
      <c r="N5" s="24"/>
      <c r="O5" s="18"/>
      <c r="P5" s="18"/>
    </row>
    <row r="6" spans="1:16" s="6" customFormat="1" ht="14.25" customHeight="1" x14ac:dyDescent="0.25">
      <c r="A6" s="4"/>
      <c r="B6" s="602" t="str">
        <f>Info!B6</f>
        <v>CERTAIN STEEL RACKS</v>
      </c>
      <c r="C6" s="603"/>
      <c r="D6" s="603"/>
      <c r="E6" s="603"/>
      <c r="F6" s="603"/>
      <c r="G6" s="603"/>
      <c r="H6" s="603"/>
      <c r="I6" s="603"/>
      <c r="J6" s="603"/>
      <c r="K6" s="603"/>
      <c r="L6" s="604"/>
      <c r="M6" s="18"/>
      <c r="N6" s="18"/>
      <c r="O6" s="14"/>
      <c r="P6" s="14"/>
    </row>
    <row r="7" spans="1:16" s="6" customFormat="1" x14ac:dyDescent="0.25">
      <c r="A7" s="4"/>
      <c r="B7" s="13"/>
      <c r="C7" s="13"/>
      <c r="D7" s="3"/>
      <c r="E7" s="3"/>
      <c r="F7" s="3"/>
      <c r="G7" s="3"/>
      <c r="H7" s="3"/>
      <c r="I7" s="3"/>
      <c r="J7" s="3"/>
      <c r="K7" s="3"/>
      <c r="L7" s="3"/>
      <c r="O7" s="14"/>
      <c r="P7" s="14"/>
    </row>
    <row r="8" spans="1:16" x14ac:dyDescent="0.25">
      <c r="B8" s="404" t="str">
        <f>IF(Intro!$G$21="English",O8,P8)</f>
        <v>PROJECTS</v>
      </c>
      <c r="C8" s="405"/>
      <c r="D8" s="405"/>
      <c r="E8" s="405"/>
      <c r="F8" s="405"/>
      <c r="G8" s="405"/>
      <c r="H8" s="405"/>
      <c r="I8" s="405"/>
      <c r="J8" s="405"/>
      <c r="K8" s="405"/>
      <c r="L8" s="406"/>
      <c r="M8" s="9"/>
      <c r="O8" s="9" t="s">
        <v>562</v>
      </c>
      <c r="P8" s="9" t="s">
        <v>563</v>
      </c>
    </row>
    <row r="9" spans="1:16" x14ac:dyDescent="0.25">
      <c r="B9" s="15"/>
      <c r="C9" s="32"/>
      <c r="D9" s="33"/>
      <c r="E9" s="33"/>
      <c r="F9" s="33"/>
      <c r="G9" s="33"/>
      <c r="H9" s="33"/>
      <c r="I9" s="33"/>
      <c r="J9" s="33"/>
      <c r="K9" s="33"/>
      <c r="L9" s="16"/>
      <c r="M9" s="9"/>
      <c r="O9" s="9" t="s">
        <v>564</v>
      </c>
      <c r="P9" s="9" t="s">
        <v>564</v>
      </c>
    </row>
    <row r="10" spans="1:16" ht="31.5" customHeight="1" x14ac:dyDescent="0.25">
      <c r="B10" s="401" t="str">
        <f>IF(Intro!$G$21="English",O11,P11)</f>
        <v>Provide the following information on your ten largest individual sales by volume supplied with imported Chinese steel racks between January 1, 2023, and March 31, 2026.</v>
      </c>
      <c r="C10" s="402"/>
      <c r="D10" s="402"/>
      <c r="E10" s="402"/>
      <c r="F10" s="402"/>
      <c r="G10" s="402"/>
      <c r="H10" s="402"/>
      <c r="I10" s="402"/>
      <c r="J10" s="402"/>
      <c r="K10" s="402"/>
      <c r="L10" s="403"/>
      <c r="M10" s="9"/>
      <c r="O10" s="17"/>
    </row>
    <row r="11" spans="1:16" x14ac:dyDescent="0.25">
      <c r="B11" s="55"/>
      <c r="C11" s="32"/>
      <c r="D11" s="33"/>
      <c r="E11" s="33"/>
      <c r="F11" s="33"/>
      <c r="G11" s="33"/>
      <c r="H11" s="33"/>
      <c r="I11" s="33"/>
      <c r="J11" s="33"/>
      <c r="K11" s="33"/>
      <c r="L11" s="16"/>
      <c r="M11" s="9"/>
      <c r="O11" s="42" t="s">
        <v>726</v>
      </c>
      <c r="P11" s="42" t="s">
        <v>727</v>
      </c>
    </row>
    <row r="12" spans="1:16" ht="117.75" customHeight="1" x14ac:dyDescent="0.25">
      <c r="A12" s="7" t="s">
        <v>497</v>
      </c>
      <c r="B12" s="175" t="str">
        <f>IF(Intro!$G$21="English",O9,P9)</f>
        <v>Project</v>
      </c>
      <c r="C12" s="722" t="str">
        <f>IF(Intro!$G$21="English",O12,P12)</f>
        <v>Purchaser of steel racks</v>
      </c>
      <c r="D12" s="723"/>
      <c r="E12" s="722" t="str">
        <f>IF(Intro!$G$21="English",O13,P13)</f>
        <v>Owner of the project</v>
      </c>
      <c r="F12" s="723"/>
      <c r="G12" s="722" t="str">
        <f>IF(Intro!$G$21="English",O14,P14)</f>
        <v>Location of the project</v>
      </c>
      <c r="H12" s="723"/>
      <c r="I12" s="722" t="str">
        <f>IF(Intro!$G$21="English",O15,P15)</f>
        <v>Date of bid</v>
      </c>
      <c r="J12" s="723"/>
      <c r="K12" s="722" t="str">
        <f>IF(Intro!$G$21="English",O16,P16)</f>
        <v>Date of contract award</v>
      </c>
      <c r="L12" s="723"/>
      <c r="M12" s="9"/>
      <c r="O12" s="17" t="s">
        <v>565</v>
      </c>
      <c r="P12" s="9" t="s">
        <v>566</v>
      </c>
    </row>
    <row r="13" spans="1:16" ht="39.950000000000003" customHeight="1" x14ac:dyDescent="0.25">
      <c r="B13" s="174">
        <v>1</v>
      </c>
      <c r="C13" s="719"/>
      <c r="D13" s="721"/>
      <c r="E13" s="719"/>
      <c r="F13" s="721"/>
      <c r="G13" s="719"/>
      <c r="H13" s="721"/>
      <c r="I13" s="726"/>
      <c r="J13" s="727"/>
      <c r="K13" s="724"/>
      <c r="L13" s="725"/>
      <c r="M13" s="9"/>
      <c r="O13" s="17" t="s">
        <v>567</v>
      </c>
      <c r="P13" s="9" t="s">
        <v>568</v>
      </c>
    </row>
    <row r="14" spans="1:16" ht="39.950000000000003" customHeight="1" x14ac:dyDescent="0.25">
      <c r="B14" s="174">
        <v>2</v>
      </c>
      <c r="C14" s="719"/>
      <c r="D14" s="721"/>
      <c r="E14" s="719"/>
      <c r="F14" s="721"/>
      <c r="G14" s="719"/>
      <c r="H14" s="721"/>
      <c r="I14" s="726"/>
      <c r="J14" s="727"/>
      <c r="K14" s="724"/>
      <c r="L14" s="725"/>
      <c r="M14" s="9"/>
      <c r="O14" s="17" t="s">
        <v>569</v>
      </c>
      <c r="P14" s="9" t="s">
        <v>570</v>
      </c>
    </row>
    <row r="15" spans="1:16" ht="39.950000000000003" customHeight="1" x14ac:dyDescent="0.25">
      <c r="B15" s="174">
        <v>3</v>
      </c>
      <c r="C15" s="719"/>
      <c r="D15" s="721"/>
      <c r="E15" s="719"/>
      <c r="F15" s="721"/>
      <c r="G15" s="719"/>
      <c r="H15" s="721"/>
      <c r="I15" s="726"/>
      <c r="J15" s="727"/>
      <c r="K15" s="724"/>
      <c r="L15" s="725"/>
      <c r="M15" s="9"/>
      <c r="O15" s="17" t="s">
        <v>571</v>
      </c>
      <c r="P15" s="9" t="s">
        <v>572</v>
      </c>
    </row>
    <row r="16" spans="1:16" ht="39.950000000000003" customHeight="1" x14ac:dyDescent="0.25">
      <c r="B16" s="174">
        <v>4</v>
      </c>
      <c r="C16" s="719"/>
      <c r="D16" s="721"/>
      <c r="E16" s="719"/>
      <c r="F16" s="721"/>
      <c r="G16" s="719"/>
      <c r="H16" s="721"/>
      <c r="I16" s="726"/>
      <c r="J16" s="727"/>
      <c r="K16" s="724"/>
      <c r="L16" s="725"/>
      <c r="M16" s="9"/>
      <c r="O16" s="17" t="s">
        <v>573</v>
      </c>
      <c r="P16" s="9" t="s">
        <v>574</v>
      </c>
    </row>
    <row r="17" spans="2:16" ht="39.950000000000003" customHeight="1" x14ac:dyDescent="0.25">
      <c r="B17" s="174">
        <v>5</v>
      </c>
      <c r="C17" s="719"/>
      <c r="D17" s="721"/>
      <c r="E17" s="719"/>
      <c r="F17" s="721"/>
      <c r="G17" s="719"/>
      <c r="H17" s="721"/>
      <c r="I17" s="726"/>
      <c r="J17" s="727"/>
      <c r="K17" s="724"/>
      <c r="L17" s="725"/>
      <c r="M17" s="9"/>
      <c r="O17" s="17" t="s">
        <v>575</v>
      </c>
      <c r="P17" s="9" t="s">
        <v>576</v>
      </c>
    </row>
    <row r="18" spans="2:16" ht="39.950000000000003" customHeight="1" x14ac:dyDescent="0.25">
      <c r="B18" s="174">
        <v>6</v>
      </c>
      <c r="C18" s="719"/>
      <c r="D18" s="721"/>
      <c r="E18" s="719"/>
      <c r="F18" s="721"/>
      <c r="G18" s="719"/>
      <c r="H18" s="721"/>
      <c r="I18" s="726"/>
      <c r="J18" s="727"/>
      <c r="K18" s="724"/>
      <c r="L18" s="725"/>
      <c r="M18" s="9"/>
      <c r="O18" s="17" t="s">
        <v>577</v>
      </c>
      <c r="P18" s="9" t="s">
        <v>578</v>
      </c>
    </row>
    <row r="19" spans="2:16" ht="39.950000000000003" customHeight="1" x14ac:dyDescent="0.25">
      <c r="B19" s="174">
        <v>7</v>
      </c>
      <c r="C19" s="719"/>
      <c r="D19" s="721"/>
      <c r="E19" s="719"/>
      <c r="F19" s="721"/>
      <c r="G19" s="719"/>
      <c r="H19" s="721"/>
      <c r="I19" s="726"/>
      <c r="J19" s="727"/>
      <c r="K19" s="724"/>
      <c r="L19" s="725"/>
      <c r="M19" s="9"/>
      <c r="O19" s="17" t="s">
        <v>579</v>
      </c>
      <c r="P19" s="9" t="s">
        <v>580</v>
      </c>
    </row>
    <row r="20" spans="2:16" ht="39.950000000000003" customHeight="1" x14ac:dyDescent="0.25">
      <c r="B20" s="174">
        <v>8</v>
      </c>
      <c r="C20" s="719"/>
      <c r="D20" s="721"/>
      <c r="E20" s="719"/>
      <c r="F20" s="721"/>
      <c r="G20" s="719"/>
      <c r="H20" s="721"/>
      <c r="I20" s="726"/>
      <c r="J20" s="727"/>
      <c r="K20" s="724"/>
      <c r="L20" s="725"/>
      <c r="M20" s="9"/>
      <c r="O20" s="17" t="s">
        <v>581</v>
      </c>
      <c r="P20" s="9" t="s">
        <v>582</v>
      </c>
    </row>
    <row r="21" spans="2:16" ht="39.950000000000003" customHeight="1" x14ac:dyDescent="0.25">
      <c r="B21" s="174">
        <v>9</v>
      </c>
      <c r="C21" s="719"/>
      <c r="D21" s="721"/>
      <c r="E21" s="719"/>
      <c r="F21" s="721"/>
      <c r="G21" s="719"/>
      <c r="H21" s="721"/>
      <c r="I21" s="726"/>
      <c r="J21" s="727"/>
      <c r="K21" s="724"/>
      <c r="L21" s="725"/>
      <c r="M21" s="9"/>
      <c r="O21" s="17" t="s">
        <v>583</v>
      </c>
      <c r="P21" s="9" t="s">
        <v>584</v>
      </c>
    </row>
    <row r="22" spans="2:16" ht="39.950000000000003" customHeight="1" x14ac:dyDescent="0.25">
      <c r="B22" s="174">
        <v>10</v>
      </c>
      <c r="C22" s="719"/>
      <c r="D22" s="721"/>
      <c r="E22" s="719"/>
      <c r="F22" s="721"/>
      <c r="G22" s="719"/>
      <c r="H22" s="721"/>
      <c r="I22" s="726"/>
      <c r="J22" s="727"/>
      <c r="K22" s="724"/>
      <c r="L22" s="725"/>
      <c r="M22" s="9"/>
      <c r="O22" s="17" t="s">
        <v>585</v>
      </c>
      <c r="P22" s="9" t="s">
        <v>586</v>
      </c>
    </row>
    <row r="23" spans="2:16" ht="117.75" customHeight="1" x14ac:dyDescent="0.25">
      <c r="B23" s="175" t="str">
        <f>IF(Intro!$G$21="English",O9,P9)</f>
        <v>Project</v>
      </c>
      <c r="C23" s="722" t="str">
        <f>IF(Intro!$G$21="English",O17,P17)</f>
        <v>Date of first delivery</v>
      </c>
      <c r="D23" s="723"/>
      <c r="E23" s="722" t="str">
        <f>IF(Intro!$G$21="English",O18,P18)</f>
        <v>Date of last delivery</v>
      </c>
      <c r="F23" s="723"/>
      <c r="G23" s="722" t="str">
        <f>IF(Intro!$G$21="English",O19,P19)</f>
        <v>Volume of steel racks (tonnes)</v>
      </c>
      <c r="H23" s="723"/>
      <c r="I23" s="722" t="str">
        <f>IF(Intro!$G$21="English",O20,P20)</f>
        <v>Selling price of steel racks – Material only (CAD)</v>
      </c>
      <c r="J23" s="723"/>
      <c r="K23" s="722" t="str">
        <f>IF(Intro!$G$21="English",O21,P21)</f>
        <v>Indicate whether delivery was included or excluded from the reported selling price</v>
      </c>
      <c r="L23" s="723"/>
      <c r="M23" s="9"/>
      <c r="O23" s="17"/>
    </row>
    <row r="24" spans="2:16" ht="39.950000000000003" customHeight="1" x14ac:dyDescent="0.25">
      <c r="B24" s="174">
        <v>1</v>
      </c>
      <c r="C24" s="726"/>
      <c r="D24" s="727"/>
      <c r="E24" s="719"/>
      <c r="F24" s="721"/>
      <c r="G24" s="728"/>
      <c r="H24" s="729"/>
      <c r="I24" s="728"/>
      <c r="J24" s="729"/>
      <c r="K24" s="724"/>
      <c r="L24" s="725"/>
      <c r="M24" s="9"/>
      <c r="O24" s="17"/>
    </row>
    <row r="25" spans="2:16" ht="39.950000000000003" customHeight="1" x14ac:dyDescent="0.25">
      <c r="B25" s="174">
        <v>2</v>
      </c>
      <c r="C25" s="726"/>
      <c r="D25" s="727"/>
      <c r="E25" s="719"/>
      <c r="F25" s="721"/>
      <c r="G25" s="728"/>
      <c r="H25" s="729"/>
      <c r="I25" s="728"/>
      <c r="J25" s="729"/>
      <c r="K25" s="724"/>
      <c r="L25" s="725"/>
      <c r="M25" s="9"/>
      <c r="O25" s="17"/>
    </row>
    <row r="26" spans="2:16" ht="39.950000000000003" customHeight="1" x14ac:dyDescent="0.25">
      <c r="B26" s="174">
        <v>3</v>
      </c>
      <c r="C26" s="726"/>
      <c r="D26" s="727"/>
      <c r="E26" s="719"/>
      <c r="F26" s="721"/>
      <c r="G26" s="728"/>
      <c r="H26" s="729"/>
      <c r="I26" s="728"/>
      <c r="J26" s="729"/>
      <c r="K26" s="724"/>
      <c r="L26" s="725"/>
      <c r="M26" s="9"/>
      <c r="O26" s="17"/>
    </row>
    <row r="27" spans="2:16" ht="39.950000000000003" customHeight="1" x14ac:dyDescent="0.25">
      <c r="B27" s="174">
        <v>4</v>
      </c>
      <c r="C27" s="726"/>
      <c r="D27" s="727"/>
      <c r="E27" s="719"/>
      <c r="F27" s="721"/>
      <c r="G27" s="728"/>
      <c r="H27" s="729"/>
      <c r="I27" s="728"/>
      <c r="J27" s="729"/>
      <c r="K27" s="724"/>
      <c r="L27" s="725"/>
      <c r="M27" s="9"/>
      <c r="O27" s="17"/>
    </row>
    <row r="28" spans="2:16" ht="39.950000000000003" customHeight="1" x14ac:dyDescent="0.25">
      <c r="B28" s="174">
        <v>5</v>
      </c>
      <c r="C28" s="726"/>
      <c r="D28" s="727"/>
      <c r="E28" s="719"/>
      <c r="F28" s="721"/>
      <c r="G28" s="728"/>
      <c r="H28" s="729"/>
      <c r="I28" s="728"/>
      <c r="J28" s="729"/>
      <c r="K28" s="724"/>
      <c r="L28" s="725"/>
      <c r="M28" s="9"/>
      <c r="O28" s="17"/>
    </row>
    <row r="29" spans="2:16" ht="39.950000000000003" customHeight="1" x14ac:dyDescent="0.25">
      <c r="B29" s="174">
        <v>6</v>
      </c>
      <c r="C29" s="726"/>
      <c r="D29" s="727"/>
      <c r="E29" s="719"/>
      <c r="F29" s="721"/>
      <c r="G29" s="728"/>
      <c r="H29" s="729"/>
      <c r="I29" s="728"/>
      <c r="J29" s="729"/>
      <c r="K29" s="724"/>
      <c r="L29" s="725"/>
      <c r="M29" s="9"/>
      <c r="O29" s="17"/>
    </row>
    <row r="30" spans="2:16" ht="39.950000000000003" customHeight="1" x14ac:dyDescent="0.25">
      <c r="B30" s="174">
        <v>7</v>
      </c>
      <c r="C30" s="726"/>
      <c r="D30" s="727"/>
      <c r="E30" s="719"/>
      <c r="F30" s="721"/>
      <c r="G30" s="728"/>
      <c r="H30" s="729"/>
      <c r="I30" s="728"/>
      <c r="J30" s="729"/>
      <c r="K30" s="724"/>
      <c r="L30" s="725"/>
      <c r="M30" s="9"/>
      <c r="O30" s="17"/>
    </row>
    <row r="31" spans="2:16" ht="39.950000000000003" customHeight="1" x14ac:dyDescent="0.25">
      <c r="B31" s="174">
        <v>8</v>
      </c>
      <c r="C31" s="726"/>
      <c r="D31" s="727"/>
      <c r="E31" s="719"/>
      <c r="F31" s="721"/>
      <c r="G31" s="728"/>
      <c r="H31" s="729"/>
      <c r="I31" s="728"/>
      <c r="J31" s="729"/>
      <c r="K31" s="724"/>
      <c r="L31" s="725"/>
      <c r="M31" s="9"/>
      <c r="O31" s="17"/>
    </row>
    <row r="32" spans="2:16" ht="39.950000000000003" customHeight="1" x14ac:dyDescent="0.25">
      <c r="B32" s="174">
        <v>9</v>
      </c>
      <c r="C32" s="726"/>
      <c r="D32" s="727"/>
      <c r="E32" s="719"/>
      <c r="F32" s="721"/>
      <c r="G32" s="728"/>
      <c r="H32" s="729"/>
      <c r="I32" s="728"/>
      <c r="J32" s="729"/>
      <c r="K32" s="724"/>
      <c r="L32" s="725"/>
      <c r="M32" s="9"/>
      <c r="O32" s="17"/>
    </row>
    <row r="33" spans="1:16" ht="39.950000000000003" customHeight="1" x14ac:dyDescent="0.25">
      <c r="B33" s="174">
        <v>10</v>
      </c>
      <c r="C33" s="726"/>
      <c r="D33" s="727"/>
      <c r="E33" s="719"/>
      <c r="F33" s="721"/>
      <c r="G33" s="728"/>
      <c r="H33" s="729"/>
      <c r="I33" s="728"/>
      <c r="J33" s="729"/>
      <c r="K33" s="724"/>
      <c r="L33" s="725"/>
      <c r="M33" s="9"/>
      <c r="O33" s="17"/>
    </row>
    <row r="34" spans="1:16" ht="84.75" customHeight="1" x14ac:dyDescent="0.25">
      <c r="B34" s="176" t="str">
        <f>B12</f>
        <v>Project</v>
      </c>
      <c r="C34" s="716" t="str">
        <f>IF(Intro!$G$21="English",O22,P22)</f>
        <v>Breakdown of material provided (e.g. number of frames, number of beams, etc.)</v>
      </c>
      <c r="D34" s="717"/>
      <c r="E34" s="717"/>
      <c r="F34" s="717"/>
      <c r="G34" s="717"/>
      <c r="H34" s="717"/>
      <c r="I34" s="717"/>
      <c r="J34" s="718"/>
      <c r="K34" s="716" t="str">
        <f>IF(Intro!$G$21="English",O34,P34)</f>
        <v>Confirm that the cost of services, including installation and engineering, have been excluded from your delivered selling price.</v>
      </c>
      <c r="L34" s="718"/>
      <c r="M34" s="9"/>
      <c r="O34" s="17" t="s">
        <v>598</v>
      </c>
      <c r="P34" s="9" t="s">
        <v>587</v>
      </c>
    </row>
    <row r="35" spans="1:16" ht="20.100000000000001" customHeight="1" x14ac:dyDescent="0.25">
      <c r="B35" s="174">
        <v>1</v>
      </c>
      <c r="C35" s="719"/>
      <c r="D35" s="720"/>
      <c r="E35" s="720"/>
      <c r="F35" s="720"/>
      <c r="G35" s="720"/>
      <c r="H35" s="720"/>
      <c r="I35" s="720"/>
      <c r="J35" s="721"/>
      <c r="K35" s="719"/>
      <c r="L35" s="721"/>
      <c r="M35" s="9"/>
    </row>
    <row r="36" spans="1:16" ht="20.100000000000001" customHeight="1" x14ac:dyDescent="0.25">
      <c r="B36" s="174">
        <v>2</v>
      </c>
      <c r="C36" s="719"/>
      <c r="D36" s="720"/>
      <c r="E36" s="720"/>
      <c r="F36" s="720"/>
      <c r="G36" s="720"/>
      <c r="H36" s="720"/>
      <c r="I36" s="720"/>
      <c r="J36" s="721"/>
      <c r="K36" s="719"/>
      <c r="L36" s="721"/>
      <c r="M36" s="9"/>
    </row>
    <row r="37" spans="1:16" ht="20.100000000000001" customHeight="1" x14ac:dyDescent="0.25">
      <c r="B37" s="174">
        <v>3</v>
      </c>
      <c r="C37" s="719"/>
      <c r="D37" s="720"/>
      <c r="E37" s="720"/>
      <c r="F37" s="720"/>
      <c r="G37" s="720"/>
      <c r="H37" s="720"/>
      <c r="I37" s="720"/>
      <c r="J37" s="721"/>
      <c r="K37" s="719"/>
      <c r="L37" s="721"/>
      <c r="M37" s="9"/>
      <c r="O37" s="17"/>
    </row>
    <row r="38" spans="1:16" ht="20.100000000000001" customHeight="1" x14ac:dyDescent="0.25">
      <c r="B38" s="174">
        <v>4</v>
      </c>
      <c r="C38" s="719"/>
      <c r="D38" s="720"/>
      <c r="E38" s="720"/>
      <c r="F38" s="720"/>
      <c r="G38" s="720"/>
      <c r="H38" s="720"/>
      <c r="I38" s="720"/>
      <c r="J38" s="721"/>
      <c r="K38" s="719"/>
      <c r="L38" s="721"/>
      <c r="M38" s="9"/>
      <c r="O38" s="17"/>
    </row>
    <row r="39" spans="1:16" ht="20.100000000000001" customHeight="1" x14ac:dyDescent="0.25">
      <c r="B39" s="174">
        <v>5</v>
      </c>
      <c r="C39" s="719"/>
      <c r="D39" s="720"/>
      <c r="E39" s="720"/>
      <c r="F39" s="720"/>
      <c r="G39" s="720"/>
      <c r="H39" s="720"/>
      <c r="I39" s="720"/>
      <c r="J39" s="721"/>
      <c r="K39" s="719"/>
      <c r="L39" s="721"/>
      <c r="M39" s="9"/>
    </row>
    <row r="40" spans="1:16" ht="20.100000000000001" customHeight="1" x14ac:dyDescent="0.25">
      <c r="B40" s="174">
        <v>6</v>
      </c>
      <c r="C40" s="719"/>
      <c r="D40" s="720"/>
      <c r="E40" s="720"/>
      <c r="F40" s="720"/>
      <c r="G40" s="720"/>
      <c r="H40" s="720"/>
      <c r="I40" s="720"/>
      <c r="J40" s="721"/>
      <c r="K40" s="719"/>
      <c r="L40" s="721"/>
      <c r="M40" s="9"/>
      <c r="O40" s="17"/>
    </row>
    <row r="41" spans="1:16" ht="20.100000000000001" customHeight="1" x14ac:dyDescent="0.25">
      <c r="B41" s="174">
        <v>7</v>
      </c>
      <c r="C41" s="719"/>
      <c r="D41" s="720"/>
      <c r="E41" s="720"/>
      <c r="F41" s="720"/>
      <c r="G41" s="720"/>
      <c r="H41" s="720"/>
      <c r="I41" s="720"/>
      <c r="J41" s="721"/>
      <c r="K41" s="719"/>
      <c r="L41" s="721"/>
      <c r="M41" s="9"/>
      <c r="O41" s="17"/>
    </row>
    <row r="42" spans="1:16" ht="20.100000000000001" customHeight="1" x14ac:dyDescent="0.25">
      <c r="B42" s="174">
        <v>8</v>
      </c>
      <c r="C42" s="719"/>
      <c r="D42" s="720"/>
      <c r="E42" s="720"/>
      <c r="F42" s="720"/>
      <c r="G42" s="720"/>
      <c r="H42" s="720"/>
      <c r="I42" s="720"/>
      <c r="J42" s="721"/>
      <c r="K42" s="719"/>
      <c r="L42" s="721"/>
      <c r="M42" s="9"/>
      <c r="O42" s="17"/>
    </row>
    <row r="43" spans="1:16" ht="20.100000000000001" customHeight="1" x14ac:dyDescent="0.25">
      <c r="B43" s="174">
        <v>9</v>
      </c>
      <c r="C43" s="719"/>
      <c r="D43" s="720"/>
      <c r="E43" s="720"/>
      <c r="F43" s="720"/>
      <c r="G43" s="720"/>
      <c r="H43" s="720"/>
      <c r="I43" s="720"/>
      <c r="J43" s="721"/>
      <c r="K43" s="719"/>
      <c r="L43" s="721"/>
      <c r="M43" s="9"/>
      <c r="O43" s="17"/>
    </row>
    <row r="44" spans="1:16" ht="20.100000000000001" customHeight="1" x14ac:dyDescent="0.25">
      <c r="B44" s="174">
        <v>10</v>
      </c>
      <c r="C44" s="719"/>
      <c r="D44" s="720"/>
      <c r="E44" s="720"/>
      <c r="F44" s="720"/>
      <c r="G44" s="720"/>
      <c r="H44" s="720"/>
      <c r="I44" s="720"/>
      <c r="J44" s="721"/>
      <c r="K44" s="719"/>
      <c r="L44" s="721"/>
      <c r="M44" s="9"/>
      <c r="O44" s="17"/>
    </row>
    <row r="45" spans="1:16" s="40" customFormat="1" x14ac:dyDescent="0.25">
      <c r="A45" s="68"/>
      <c r="B45" s="4"/>
      <c r="C45" s="69"/>
      <c r="D45" s="69"/>
      <c r="E45" s="69"/>
      <c r="F45" s="69"/>
      <c r="G45" s="69"/>
      <c r="H45" s="69"/>
      <c r="I45" s="69"/>
      <c r="J45" s="69"/>
      <c r="K45" s="69"/>
      <c r="L45" s="69"/>
      <c r="N45" s="70"/>
    </row>
  </sheetData>
  <sheetProtection algorithmName="SHA-512" hashValue="sUDc7GxSWJZWSERyDSIzyNcxVYQ/TiHxLzhcFDhRhUsl/+hoiJvnS/Ps9H9VhEsR+Y3DaiiMMUw2QAcRhuP9cg==" saltValue="RXV1GUtwh/b47AioPdMhfw==" spinCount="100000" sheet="1" objects="1" scenarios="1" selectLockedCells="1"/>
  <mergeCells count="137">
    <mergeCell ref="I29:J29"/>
    <mergeCell ref="I30:J30"/>
    <mergeCell ref="I31:J31"/>
    <mergeCell ref="I32:J32"/>
    <mergeCell ref="I33:J33"/>
    <mergeCell ref="I24:J24"/>
    <mergeCell ref="I25:J25"/>
    <mergeCell ref="I26:J26"/>
    <mergeCell ref="I27:J27"/>
    <mergeCell ref="I28:J28"/>
    <mergeCell ref="G29:H29"/>
    <mergeCell ref="G30:H30"/>
    <mergeCell ref="G31:H31"/>
    <mergeCell ref="G32:H32"/>
    <mergeCell ref="G33:H33"/>
    <mergeCell ref="G24:H24"/>
    <mergeCell ref="G25:H25"/>
    <mergeCell ref="G26:H26"/>
    <mergeCell ref="G27:H27"/>
    <mergeCell ref="G28:H28"/>
    <mergeCell ref="E29:F29"/>
    <mergeCell ref="E30:F30"/>
    <mergeCell ref="E31:F31"/>
    <mergeCell ref="E32:F32"/>
    <mergeCell ref="E33:F33"/>
    <mergeCell ref="E24:F24"/>
    <mergeCell ref="E25:F25"/>
    <mergeCell ref="E26:F26"/>
    <mergeCell ref="E27:F27"/>
    <mergeCell ref="E28:F28"/>
    <mergeCell ref="C29:D29"/>
    <mergeCell ref="C30:D30"/>
    <mergeCell ref="C31:D31"/>
    <mergeCell ref="C32:D32"/>
    <mergeCell ref="C33:D33"/>
    <mergeCell ref="C24:D24"/>
    <mergeCell ref="C25:D25"/>
    <mergeCell ref="C26:D26"/>
    <mergeCell ref="C27:D27"/>
    <mergeCell ref="C28:D28"/>
    <mergeCell ref="K23:L23"/>
    <mergeCell ref="K18:L18"/>
    <mergeCell ref="K19:L19"/>
    <mergeCell ref="K20:L20"/>
    <mergeCell ref="K21:L21"/>
    <mergeCell ref="K22:L22"/>
    <mergeCell ref="I22:J22"/>
    <mergeCell ref="G18:H18"/>
    <mergeCell ref="G19:H19"/>
    <mergeCell ref="G20:H20"/>
    <mergeCell ref="G21:H21"/>
    <mergeCell ref="G22:H22"/>
    <mergeCell ref="I19:J19"/>
    <mergeCell ref="I20:J20"/>
    <mergeCell ref="I21:J21"/>
    <mergeCell ref="I23:J23"/>
    <mergeCell ref="E22:F22"/>
    <mergeCell ref="C18:D18"/>
    <mergeCell ref="C19:D19"/>
    <mergeCell ref="C20:D20"/>
    <mergeCell ref="C21:D21"/>
    <mergeCell ref="C22:D22"/>
    <mergeCell ref="E15:F15"/>
    <mergeCell ref="E16:F16"/>
    <mergeCell ref="E17:F17"/>
    <mergeCell ref="K13:L13"/>
    <mergeCell ref="K14:L14"/>
    <mergeCell ref="K15:L15"/>
    <mergeCell ref="K16:L16"/>
    <mergeCell ref="K17:L17"/>
    <mergeCell ref="I18:J18"/>
    <mergeCell ref="C37:J37"/>
    <mergeCell ref="C38:J38"/>
    <mergeCell ref="C39:J39"/>
    <mergeCell ref="K27:L27"/>
    <mergeCell ref="K28:L28"/>
    <mergeCell ref="K29:L29"/>
    <mergeCell ref="K30:L30"/>
    <mergeCell ref="K31:L31"/>
    <mergeCell ref="K32:L32"/>
    <mergeCell ref="K33:L33"/>
    <mergeCell ref="I13:J13"/>
    <mergeCell ref="I14:J14"/>
    <mergeCell ref="I15:J15"/>
    <mergeCell ref="I16:J16"/>
    <mergeCell ref="I17:J17"/>
    <mergeCell ref="C23:D23"/>
    <mergeCell ref="E23:F23"/>
    <mergeCell ref="G23:H23"/>
    <mergeCell ref="C44:J44"/>
    <mergeCell ref="C40:J40"/>
    <mergeCell ref="C41:J41"/>
    <mergeCell ref="C42:J42"/>
    <mergeCell ref="C43:J43"/>
    <mergeCell ref="K12:L12"/>
    <mergeCell ref="K41:L41"/>
    <mergeCell ref="K42:L42"/>
    <mergeCell ref="K43:L43"/>
    <mergeCell ref="K44:L44"/>
    <mergeCell ref="K35:L35"/>
    <mergeCell ref="K36:L36"/>
    <mergeCell ref="K37:L37"/>
    <mergeCell ref="K38:L38"/>
    <mergeCell ref="K39:L39"/>
    <mergeCell ref="K40:L40"/>
    <mergeCell ref="C13:D13"/>
    <mergeCell ref="C14:D14"/>
    <mergeCell ref="C15:D15"/>
    <mergeCell ref="C16:D16"/>
    <mergeCell ref="C17:D17"/>
    <mergeCell ref="K24:L24"/>
    <mergeCell ref="K25:L25"/>
    <mergeCell ref="K26:L26"/>
    <mergeCell ref="B4:L4"/>
    <mergeCell ref="B5:L5"/>
    <mergeCell ref="B6:L6"/>
    <mergeCell ref="B8:L8"/>
    <mergeCell ref="B10:L10"/>
    <mergeCell ref="C34:J34"/>
    <mergeCell ref="K34:L34"/>
    <mergeCell ref="C35:J35"/>
    <mergeCell ref="C36:J36"/>
    <mergeCell ref="C12:D12"/>
    <mergeCell ref="E12:F12"/>
    <mergeCell ref="G12:H12"/>
    <mergeCell ref="I12:J12"/>
    <mergeCell ref="G13:H13"/>
    <mergeCell ref="G14:H14"/>
    <mergeCell ref="G15:H15"/>
    <mergeCell ref="G16:H16"/>
    <mergeCell ref="G17:H17"/>
    <mergeCell ref="E18:F18"/>
    <mergeCell ref="E19:F19"/>
    <mergeCell ref="E20:F20"/>
    <mergeCell ref="E21:F21"/>
    <mergeCell ref="E13:F13"/>
    <mergeCell ref="E14:F14"/>
  </mergeCells>
  <printOptions horizontalCentered="1"/>
  <pageMargins left="0.23622047244094491" right="0.23622047244094491" top="0.74803149606299213" bottom="0.74803149606299213" header="0.31496062992125984" footer="0.31496062992125984"/>
  <pageSetup scale="44" fitToHeight="0" orientation="portrait" r:id="rId1"/>
  <headerFooter>
    <oddFooter>&amp;L&amp;A</oddFooter>
  </headerFooter>
  <ignoredErrors>
    <ignoredError sqref="K34" unlocked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85C6-02EC-4901-81DA-5891BA963E71}">
  <sheetPr codeName="Sheet13">
    <tabColor rgb="FF92D050"/>
    <pageSetUpPr fitToPage="1"/>
  </sheetPr>
  <dimension ref="A1:P63"/>
  <sheetViews>
    <sheetView showGridLines="0" zoomScaleNormal="100" zoomScaleSheetLayoutView="10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PROTECTED</v>
      </c>
      <c r="C2" s="11"/>
      <c r="O2" s="10" t="s">
        <v>93</v>
      </c>
      <c r="P2" s="10" t="s">
        <v>109</v>
      </c>
    </row>
    <row r="3" spans="1:16" x14ac:dyDescent="0.25">
      <c r="B3" s="12"/>
      <c r="C3" s="12"/>
      <c r="O3" s="2"/>
      <c r="P3" s="2"/>
    </row>
    <row r="4" spans="1:16" s="2" customFormat="1" x14ac:dyDescent="0.25">
      <c r="A4" s="4"/>
      <c r="B4" s="470" t="str">
        <f>Info!B4</f>
        <v>IMPORTERS' QUESTIONNAIRE</v>
      </c>
      <c r="C4" s="471"/>
      <c r="D4" s="471"/>
      <c r="E4" s="471"/>
      <c r="F4" s="471"/>
      <c r="G4" s="471"/>
      <c r="H4" s="471"/>
      <c r="I4" s="471"/>
      <c r="J4" s="471"/>
      <c r="K4" s="471"/>
      <c r="L4" s="472"/>
      <c r="M4" s="24"/>
      <c r="N4" s="24"/>
      <c r="O4" s="18"/>
      <c r="P4" s="18"/>
    </row>
    <row r="5" spans="1:16" s="2" customFormat="1" x14ac:dyDescent="0.25">
      <c r="A5" s="4"/>
      <c r="B5" s="538" t="str">
        <f>Info!B5</f>
        <v>NQ-2026-005</v>
      </c>
      <c r="C5" s="539"/>
      <c r="D5" s="539"/>
      <c r="E5" s="539"/>
      <c r="F5" s="539"/>
      <c r="G5" s="539"/>
      <c r="H5" s="539"/>
      <c r="I5" s="539"/>
      <c r="J5" s="539"/>
      <c r="K5" s="539"/>
      <c r="L5" s="540"/>
      <c r="M5" s="24"/>
      <c r="N5" s="24"/>
      <c r="O5" s="18"/>
      <c r="P5" s="18"/>
    </row>
    <row r="6" spans="1:16" s="6" customFormat="1" ht="14.25" customHeight="1" x14ac:dyDescent="0.25">
      <c r="A6" s="4"/>
      <c r="B6" s="602" t="str">
        <f>Info!B6</f>
        <v>CERTAIN STEEL RACKS</v>
      </c>
      <c r="C6" s="603"/>
      <c r="D6" s="603"/>
      <c r="E6" s="603"/>
      <c r="F6" s="603"/>
      <c r="G6" s="603"/>
      <c r="H6" s="603"/>
      <c r="I6" s="603"/>
      <c r="J6" s="603"/>
      <c r="K6" s="603"/>
      <c r="L6" s="604"/>
      <c r="M6" s="18"/>
      <c r="N6" s="18"/>
      <c r="O6" s="14"/>
      <c r="P6" s="14"/>
    </row>
    <row r="7" spans="1:16" s="6" customFormat="1" x14ac:dyDescent="0.25">
      <c r="A7" s="4"/>
      <c r="B7" s="13"/>
      <c r="C7" s="13"/>
      <c r="D7" s="3"/>
      <c r="E7" s="3"/>
      <c r="F7" s="3"/>
      <c r="G7" s="3"/>
      <c r="H7" s="3"/>
      <c r="I7" s="3"/>
      <c r="J7" s="3"/>
      <c r="K7" s="3"/>
      <c r="L7" s="3"/>
      <c r="O7" s="14"/>
      <c r="P7" s="14"/>
    </row>
    <row r="8" spans="1:16" x14ac:dyDescent="0.25">
      <c r="B8" s="404" t="str">
        <f>IF(Intro!$G$21="English",O8,P8)</f>
        <v>PROTECTED COMMENTS</v>
      </c>
      <c r="C8" s="405"/>
      <c r="D8" s="405"/>
      <c r="E8" s="405"/>
      <c r="F8" s="405"/>
      <c r="G8" s="405"/>
      <c r="H8" s="405"/>
      <c r="I8" s="405"/>
      <c r="J8" s="405"/>
      <c r="K8" s="405"/>
      <c r="L8" s="406"/>
      <c r="M8" s="9"/>
      <c r="O8" s="9" t="s">
        <v>88</v>
      </c>
      <c r="P8" s="9" t="s">
        <v>211</v>
      </c>
    </row>
    <row r="9" spans="1:16" x14ac:dyDescent="0.25">
      <c r="B9" s="15"/>
      <c r="C9" s="32"/>
      <c r="D9" s="33"/>
      <c r="E9" s="33"/>
      <c r="F9" s="33"/>
      <c r="G9" s="33"/>
      <c r="H9" s="33"/>
      <c r="I9" s="33"/>
      <c r="J9" s="33"/>
      <c r="K9" s="33"/>
      <c r="L9" s="16"/>
      <c r="M9" s="9"/>
    </row>
    <row r="10" spans="1:16" x14ac:dyDescent="0.25">
      <c r="B10" s="401" t="str">
        <f>AddPub!B10</f>
        <v>Should your firm wish to add any comments related to its responses, submit them here. Be sure to indicate the applicable question number.</v>
      </c>
      <c r="C10" s="402"/>
      <c r="D10" s="402"/>
      <c r="E10" s="402"/>
      <c r="F10" s="402"/>
      <c r="G10" s="402"/>
      <c r="H10" s="402"/>
      <c r="I10" s="402"/>
      <c r="J10" s="402"/>
      <c r="K10" s="402"/>
      <c r="L10" s="403"/>
      <c r="M10" s="9"/>
      <c r="O10" s="17"/>
    </row>
    <row r="11" spans="1:16" x14ac:dyDescent="0.25">
      <c r="B11" s="55"/>
      <c r="C11" s="32"/>
      <c r="D11" s="33"/>
      <c r="E11" s="33"/>
      <c r="F11" s="33"/>
      <c r="G11" s="33"/>
      <c r="H11" s="33"/>
      <c r="I11" s="33"/>
      <c r="J11" s="33"/>
      <c r="K11" s="33"/>
      <c r="L11" s="16"/>
      <c r="M11" s="9"/>
      <c r="O11" s="42" t="s">
        <v>436</v>
      </c>
      <c r="P11" s="42" t="s">
        <v>437</v>
      </c>
    </row>
    <row r="12" spans="1:16" ht="28.5" x14ac:dyDescent="0.25">
      <c r="A12" s="7" t="s">
        <v>497</v>
      </c>
      <c r="B12" s="55"/>
      <c r="C12" s="144" t="str">
        <f>IF(Intro!$G$21="English",O11,P11)</f>
        <v>Tab and Question</v>
      </c>
      <c r="D12" s="609" t="str">
        <f>IF(Intro!$G$21="English",O12,P12)</f>
        <v>Comments</v>
      </c>
      <c r="E12" s="610"/>
      <c r="F12" s="610"/>
      <c r="G12" s="610"/>
      <c r="H12" s="610"/>
      <c r="I12" s="610"/>
      <c r="J12" s="610"/>
      <c r="K12" s="610"/>
      <c r="L12" s="611"/>
      <c r="M12" s="9"/>
      <c r="O12" s="17" t="s">
        <v>129</v>
      </c>
      <c r="P12" s="9" t="s">
        <v>130</v>
      </c>
    </row>
    <row r="13" spans="1:16" x14ac:dyDescent="0.25">
      <c r="B13" s="586" t="str">
        <f>IF(Intro!$G$21="English",O13,P13)</f>
        <v>Comment 1</v>
      </c>
      <c r="C13" s="589"/>
      <c r="D13" s="592"/>
      <c r="E13" s="593"/>
      <c r="F13" s="593"/>
      <c r="G13" s="593"/>
      <c r="H13" s="593"/>
      <c r="I13" s="593"/>
      <c r="J13" s="593"/>
      <c r="K13" s="593"/>
      <c r="L13" s="594"/>
      <c r="M13" s="9"/>
      <c r="O13" s="17" t="s">
        <v>131</v>
      </c>
      <c r="P13" s="9" t="s">
        <v>132</v>
      </c>
    </row>
    <row r="14" spans="1:16" x14ac:dyDescent="0.25">
      <c r="B14" s="587"/>
      <c r="C14" s="590"/>
      <c r="D14" s="595"/>
      <c r="E14" s="596"/>
      <c r="F14" s="596"/>
      <c r="G14" s="596"/>
      <c r="H14" s="596"/>
      <c r="I14" s="596"/>
      <c r="J14" s="596"/>
      <c r="K14" s="596"/>
      <c r="L14" s="597"/>
      <c r="M14" s="9"/>
      <c r="O14" s="17"/>
    </row>
    <row r="15" spans="1:16" x14ac:dyDescent="0.25">
      <c r="B15" s="587"/>
      <c r="C15" s="590"/>
      <c r="D15" s="595"/>
      <c r="E15" s="596"/>
      <c r="F15" s="596"/>
      <c r="G15" s="596"/>
      <c r="H15" s="596"/>
      <c r="I15" s="596"/>
      <c r="J15" s="596"/>
      <c r="K15" s="596"/>
      <c r="L15" s="597"/>
      <c r="M15" s="9"/>
      <c r="O15" s="17"/>
    </row>
    <row r="16" spans="1:16" x14ac:dyDescent="0.25">
      <c r="B16" s="587"/>
      <c r="C16" s="590"/>
      <c r="D16" s="595"/>
      <c r="E16" s="596"/>
      <c r="F16" s="596"/>
      <c r="G16" s="596"/>
      <c r="H16" s="596"/>
      <c r="I16" s="596"/>
      <c r="J16" s="596"/>
      <c r="K16" s="596"/>
      <c r="L16" s="597"/>
      <c r="M16" s="9"/>
      <c r="O16" s="17"/>
    </row>
    <row r="17" spans="2:16" x14ac:dyDescent="0.25">
      <c r="B17" s="587"/>
      <c r="C17" s="590"/>
      <c r="D17" s="595"/>
      <c r="E17" s="596"/>
      <c r="F17" s="596"/>
      <c r="G17" s="596"/>
      <c r="H17" s="596"/>
      <c r="I17" s="596"/>
      <c r="J17" s="596"/>
      <c r="K17" s="596"/>
      <c r="L17" s="597"/>
      <c r="M17" s="9"/>
      <c r="O17" s="17"/>
    </row>
    <row r="18" spans="2:16" x14ac:dyDescent="0.25">
      <c r="B18" s="587"/>
      <c r="C18" s="590"/>
      <c r="D18" s="595"/>
      <c r="E18" s="596"/>
      <c r="F18" s="596"/>
      <c r="G18" s="596"/>
      <c r="H18" s="596"/>
      <c r="I18" s="596"/>
      <c r="J18" s="596"/>
      <c r="K18" s="596"/>
      <c r="L18" s="597"/>
      <c r="M18" s="9"/>
      <c r="O18" s="17"/>
    </row>
    <row r="19" spans="2:16" x14ac:dyDescent="0.25">
      <c r="B19" s="587"/>
      <c r="C19" s="590"/>
      <c r="D19" s="595"/>
      <c r="E19" s="596"/>
      <c r="F19" s="596"/>
      <c r="G19" s="596"/>
      <c r="H19" s="596"/>
      <c r="I19" s="596"/>
      <c r="J19" s="596"/>
      <c r="K19" s="596"/>
      <c r="L19" s="597"/>
      <c r="M19" s="9"/>
      <c r="O19" s="17"/>
    </row>
    <row r="20" spans="2:16" x14ac:dyDescent="0.25">
      <c r="B20" s="587"/>
      <c r="C20" s="590"/>
      <c r="D20" s="595"/>
      <c r="E20" s="596"/>
      <c r="F20" s="596"/>
      <c r="G20" s="596"/>
      <c r="H20" s="596"/>
      <c r="I20" s="596"/>
      <c r="J20" s="596"/>
      <c r="K20" s="596"/>
      <c r="L20" s="597"/>
      <c r="M20" s="9"/>
      <c r="O20" s="17"/>
    </row>
    <row r="21" spans="2:16" x14ac:dyDescent="0.25">
      <c r="B21" s="587"/>
      <c r="C21" s="590"/>
      <c r="D21" s="595"/>
      <c r="E21" s="596"/>
      <c r="F21" s="596"/>
      <c r="G21" s="596"/>
      <c r="H21" s="596"/>
      <c r="I21" s="596"/>
      <c r="J21" s="596"/>
      <c r="K21" s="596"/>
      <c r="L21" s="597"/>
      <c r="M21" s="9"/>
      <c r="O21" s="17"/>
    </row>
    <row r="22" spans="2:16" x14ac:dyDescent="0.25">
      <c r="B22" s="588"/>
      <c r="C22" s="591"/>
      <c r="D22" s="598"/>
      <c r="E22" s="599"/>
      <c r="F22" s="599"/>
      <c r="G22" s="599"/>
      <c r="H22" s="599"/>
      <c r="I22" s="599"/>
      <c r="J22" s="599"/>
      <c r="K22" s="599"/>
      <c r="L22" s="600"/>
      <c r="M22" s="9"/>
      <c r="O22" s="17"/>
    </row>
    <row r="23" spans="2:16" x14ac:dyDescent="0.25">
      <c r="B23" s="586" t="str">
        <f>IF(Intro!$G$21="English",O23,P23)</f>
        <v>Comment 2</v>
      </c>
      <c r="C23" s="589"/>
      <c r="D23" s="592"/>
      <c r="E23" s="593"/>
      <c r="F23" s="593"/>
      <c r="G23" s="593"/>
      <c r="H23" s="593"/>
      <c r="I23" s="593"/>
      <c r="J23" s="593"/>
      <c r="K23" s="593"/>
      <c r="L23" s="594"/>
      <c r="M23" s="9"/>
      <c r="O23" s="17" t="s">
        <v>133</v>
      </c>
      <c r="P23" s="9" t="s">
        <v>134</v>
      </c>
    </row>
    <row r="24" spans="2:16" x14ac:dyDescent="0.25">
      <c r="B24" s="587"/>
      <c r="C24" s="590"/>
      <c r="D24" s="595"/>
      <c r="E24" s="596"/>
      <c r="F24" s="596"/>
      <c r="G24" s="596"/>
      <c r="H24" s="596"/>
      <c r="I24" s="596"/>
      <c r="J24" s="596"/>
      <c r="K24" s="596"/>
      <c r="L24" s="597"/>
      <c r="M24" s="9"/>
    </row>
    <row r="25" spans="2:16" x14ac:dyDescent="0.25">
      <c r="B25" s="587"/>
      <c r="C25" s="590"/>
      <c r="D25" s="595"/>
      <c r="E25" s="596"/>
      <c r="F25" s="596"/>
      <c r="G25" s="596"/>
      <c r="H25" s="596"/>
      <c r="I25" s="596"/>
      <c r="J25" s="596"/>
      <c r="K25" s="596"/>
      <c r="L25" s="597"/>
      <c r="M25" s="9"/>
    </row>
    <row r="26" spans="2:16" x14ac:dyDescent="0.25">
      <c r="B26" s="587"/>
      <c r="C26" s="590"/>
      <c r="D26" s="595"/>
      <c r="E26" s="596"/>
      <c r="F26" s="596"/>
      <c r="G26" s="596"/>
      <c r="H26" s="596"/>
      <c r="I26" s="596"/>
      <c r="J26" s="596"/>
      <c r="K26" s="596"/>
      <c r="L26" s="597"/>
      <c r="M26" s="9"/>
      <c r="O26" s="17"/>
    </row>
    <row r="27" spans="2:16" x14ac:dyDescent="0.25">
      <c r="B27" s="587"/>
      <c r="C27" s="590"/>
      <c r="D27" s="595"/>
      <c r="E27" s="596"/>
      <c r="F27" s="596"/>
      <c r="G27" s="596"/>
      <c r="H27" s="596"/>
      <c r="I27" s="596"/>
      <c r="J27" s="596"/>
      <c r="K27" s="596"/>
      <c r="L27" s="597"/>
      <c r="M27" s="9"/>
      <c r="O27" s="17"/>
    </row>
    <row r="28" spans="2:16" x14ac:dyDescent="0.25">
      <c r="B28" s="587"/>
      <c r="C28" s="590"/>
      <c r="D28" s="595"/>
      <c r="E28" s="596"/>
      <c r="F28" s="596"/>
      <c r="G28" s="596"/>
      <c r="H28" s="596"/>
      <c r="I28" s="596"/>
      <c r="J28" s="596"/>
      <c r="K28" s="596"/>
      <c r="L28" s="597"/>
      <c r="M28" s="9"/>
    </row>
    <row r="29" spans="2:16" x14ac:dyDescent="0.25">
      <c r="B29" s="587"/>
      <c r="C29" s="590"/>
      <c r="D29" s="595"/>
      <c r="E29" s="596"/>
      <c r="F29" s="596"/>
      <c r="G29" s="596"/>
      <c r="H29" s="596"/>
      <c r="I29" s="596"/>
      <c r="J29" s="596"/>
      <c r="K29" s="596"/>
      <c r="L29" s="597"/>
      <c r="M29" s="9"/>
      <c r="O29" s="17"/>
    </row>
    <row r="30" spans="2:16" x14ac:dyDescent="0.25">
      <c r="B30" s="587"/>
      <c r="C30" s="590"/>
      <c r="D30" s="595"/>
      <c r="E30" s="596"/>
      <c r="F30" s="596"/>
      <c r="G30" s="596"/>
      <c r="H30" s="596"/>
      <c r="I30" s="596"/>
      <c r="J30" s="596"/>
      <c r="K30" s="596"/>
      <c r="L30" s="597"/>
      <c r="M30" s="9"/>
      <c r="O30" s="17"/>
    </row>
    <row r="31" spans="2:16" x14ac:dyDescent="0.25">
      <c r="B31" s="587"/>
      <c r="C31" s="590"/>
      <c r="D31" s="595"/>
      <c r="E31" s="596"/>
      <c r="F31" s="596"/>
      <c r="G31" s="596"/>
      <c r="H31" s="596"/>
      <c r="I31" s="596"/>
      <c r="J31" s="596"/>
      <c r="K31" s="596"/>
      <c r="L31" s="597"/>
      <c r="M31" s="9"/>
      <c r="O31" s="17"/>
    </row>
    <row r="32" spans="2:16" x14ac:dyDescent="0.25">
      <c r="B32" s="588"/>
      <c r="C32" s="591"/>
      <c r="D32" s="598"/>
      <c r="E32" s="599"/>
      <c r="F32" s="599"/>
      <c r="G32" s="599"/>
      <c r="H32" s="599"/>
      <c r="I32" s="599"/>
      <c r="J32" s="599"/>
      <c r="K32" s="599"/>
      <c r="L32" s="600"/>
      <c r="M32" s="9"/>
      <c r="O32" s="17"/>
    </row>
    <row r="33" spans="2:16" x14ac:dyDescent="0.25">
      <c r="B33" s="586" t="str">
        <f>IF(Intro!$G$21="English",O33,P33)</f>
        <v>Comment 3</v>
      </c>
      <c r="C33" s="589"/>
      <c r="D33" s="592"/>
      <c r="E33" s="593"/>
      <c r="F33" s="593"/>
      <c r="G33" s="593"/>
      <c r="H33" s="593"/>
      <c r="I33" s="593"/>
      <c r="J33" s="593"/>
      <c r="K33" s="593"/>
      <c r="L33" s="594"/>
      <c r="M33" s="9"/>
      <c r="O33" s="17" t="s">
        <v>135</v>
      </c>
      <c r="P33" s="9" t="s">
        <v>136</v>
      </c>
    </row>
    <row r="34" spans="2:16" x14ac:dyDescent="0.25">
      <c r="B34" s="587"/>
      <c r="C34" s="590"/>
      <c r="D34" s="595"/>
      <c r="E34" s="596"/>
      <c r="F34" s="596"/>
      <c r="G34" s="596"/>
      <c r="H34" s="596"/>
      <c r="I34" s="596"/>
      <c r="J34" s="596"/>
      <c r="K34" s="596"/>
      <c r="L34" s="597"/>
      <c r="M34" s="9"/>
      <c r="O34" s="17"/>
    </row>
    <row r="35" spans="2:16" x14ac:dyDescent="0.25">
      <c r="B35" s="587"/>
      <c r="C35" s="590"/>
      <c r="D35" s="595"/>
      <c r="E35" s="596"/>
      <c r="F35" s="596"/>
      <c r="G35" s="596"/>
      <c r="H35" s="596"/>
      <c r="I35" s="596"/>
      <c r="J35" s="596"/>
      <c r="K35" s="596"/>
      <c r="L35" s="597"/>
      <c r="M35" s="9"/>
      <c r="O35" s="17"/>
    </row>
    <row r="36" spans="2:16" x14ac:dyDescent="0.25">
      <c r="B36" s="587"/>
      <c r="C36" s="590"/>
      <c r="D36" s="595"/>
      <c r="E36" s="596"/>
      <c r="F36" s="596"/>
      <c r="G36" s="596"/>
      <c r="H36" s="596"/>
      <c r="I36" s="596"/>
      <c r="J36" s="596"/>
      <c r="K36" s="596"/>
      <c r="L36" s="597"/>
      <c r="M36" s="9"/>
      <c r="O36" s="17"/>
    </row>
    <row r="37" spans="2:16" x14ac:dyDescent="0.25">
      <c r="B37" s="587"/>
      <c r="C37" s="590"/>
      <c r="D37" s="595"/>
      <c r="E37" s="596"/>
      <c r="F37" s="596"/>
      <c r="G37" s="596"/>
      <c r="H37" s="596"/>
      <c r="I37" s="596"/>
      <c r="J37" s="596"/>
      <c r="K37" s="596"/>
      <c r="L37" s="597"/>
      <c r="M37" s="9"/>
      <c r="O37" s="17"/>
    </row>
    <row r="38" spans="2:16" x14ac:dyDescent="0.25">
      <c r="B38" s="587"/>
      <c r="C38" s="590"/>
      <c r="D38" s="595"/>
      <c r="E38" s="596"/>
      <c r="F38" s="596"/>
      <c r="G38" s="596"/>
      <c r="H38" s="596"/>
      <c r="I38" s="596"/>
      <c r="J38" s="596"/>
      <c r="K38" s="596"/>
      <c r="L38" s="597"/>
      <c r="M38" s="9"/>
      <c r="O38" s="17"/>
    </row>
    <row r="39" spans="2:16" x14ac:dyDescent="0.25">
      <c r="B39" s="587"/>
      <c r="C39" s="590"/>
      <c r="D39" s="595"/>
      <c r="E39" s="596"/>
      <c r="F39" s="596"/>
      <c r="G39" s="596"/>
      <c r="H39" s="596"/>
      <c r="I39" s="596"/>
      <c r="J39" s="596"/>
      <c r="K39" s="596"/>
      <c r="L39" s="597"/>
      <c r="M39" s="9"/>
      <c r="O39" s="17"/>
    </row>
    <row r="40" spans="2:16" x14ac:dyDescent="0.25">
      <c r="B40" s="587"/>
      <c r="C40" s="590"/>
      <c r="D40" s="595"/>
      <c r="E40" s="596"/>
      <c r="F40" s="596"/>
      <c r="G40" s="596"/>
      <c r="H40" s="596"/>
      <c r="I40" s="596"/>
      <c r="J40" s="596"/>
      <c r="K40" s="596"/>
      <c r="L40" s="597"/>
      <c r="M40" s="9"/>
      <c r="O40" s="17"/>
    </row>
    <row r="41" spans="2:16" x14ac:dyDescent="0.25">
      <c r="B41" s="587"/>
      <c r="C41" s="590"/>
      <c r="D41" s="595"/>
      <c r="E41" s="596"/>
      <c r="F41" s="596"/>
      <c r="G41" s="596"/>
      <c r="H41" s="596"/>
      <c r="I41" s="596"/>
      <c r="J41" s="596"/>
      <c r="K41" s="596"/>
      <c r="L41" s="597"/>
      <c r="M41" s="9"/>
      <c r="O41" s="17"/>
    </row>
    <row r="42" spans="2:16" x14ac:dyDescent="0.25">
      <c r="B42" s="588"/>
      <c r="C42" s="591"/>
      <c r="D42" s="598"/>
      <c r="E42" s="599"/>
      <c r="F42" s="599"/>
      <c r="G42" s="599"/>
      <c r="H42" s="599"/>
      <c r="I42" s="599"/>
      <c r="J42" s="599"/>
      <c r="K42" s="599"/>
      <c r="L42" s="600"/>
      <c r="M42" s="9"/>
      <c r="O42" s="17"/>
    </row>
    <row r="43" spans="2:16" x14ac:dyDescent="0.25">
      <c r="B43" s="586" t="str">
        <f>IF(Intro!$G$21="English",O43,P43)</f>
        <v>Comment 4</v>
      </c>
      <c r="C43" s="589"/>
      <c r="D43" s="592"/>
      <c r="E43" s="593"/>
      <c r="F43" s="593"/>
      <c r="G43" s="593"/>
      <c r="H43" s="593"/>
      <c r="I43" s="593"/>
      <c r="J43" s="593"/>
      <c r="K43" s="593"/>
      <c r="L43" s="594"/>
      <c r="M43" s="9"/>
      <c r="O43" s="17" t="s">
        <v>137</v>
      </c>
      <c r="P43" s="9" t="s">
        <v>138</v>
      </c>
    </row>
    <row r="44" spans="2:16" x14ac:dyDescent="0.25">
      <c r="B44" s="587"/>
      <c r="C44" s="590"/>
      <c r="D44" s="595"/>
      <c r="E44" s="596"/>
      <c r="F44" s="596"/>
      <c r="G44" s="596"/>
      <c r="H44" s="596"/>
      <c r="I44" s="596"/>
      <c r="J44" s="596"/>
      <c r="K44" s="596"/>
      <c r="L44" s="597"/>
      <c r="M44" s="9"/>
      <c r="O44" s="17"/>
    </row>
    <row r="45" spans="2:16" x14ac:dyDescent="0.25">
      <c r="B45" s="587"/>
      <c r="C45" s="590"/>
      <c r="D45" s="595"/>
      <c r="E45" s="596"/>
      <c r="F45" s="596"/>
      <c r="G45" s="596"/>
      <c r="H45" s="596"/>
      <c r="I45" s="596"/>
      <c r="J45" s="596"/>
      <c r="K45" s="596"/>
      <c r="L45" s="597"/>
      <c r="M45" s="9"/>
      <c r="O45" s="17"/>
    </row>
    <row r="46" spans="2:16" x14ac:dyDescent="0.25">
      <c r="B46" s="587"/>
      <c r="C46" s="590"/>
      <c r="D46" s="595"/>
      <c r="E46" s="596"/>
      <c r="F46" s="596"/>
      <c r="G46" s="596"/>
      <c r="H46" s="596"/>
      <c r="I46" s="596"/>
      <c r="J46" s="596"/>
      <c r="K46" s="596"/>
      <c r="L46" s="597"/>
      <c r="M46" s="9"/>
      <c r="O46" s="17"/>
    </row>
    <row r="47" spans="2:16" x14ac:dyDescent="0.25">
      <c r="B47" s="587"/>
      <c r="C47" s="590"/>
      <c r="D47" s="595"/>
      <c r="E47" s="596"/>
      <c r="F47" s="596"/>
      <c r="G47" s="596"/>
      <c r="H47" s="596"/>
      <c r="I47" s="596"/>
      <c r="J47" s="596"/>
      <c r="K47" s="596"/>
      <c r="L47" s="597"/>
      <c r="M47" s="9"/>
      <c r="O47" s="17"/>
    </row>
    <row r="48" spans="2:16" x14ac:dyDescent="0.25">
      <c r="B48" s="587"/>
      <c r="C48" s="590"/>
      <c r="D48" s="595"/>
      <c r="E48" s="596"/>
      <c r="F48" s="596"/>
      <c r="G48" s="596"/>
      <c r="H48" s="596"/>
      <c r="I48" s="596"/>
      <c r="J48" s="596"/>
      <c r="K48" s="596"/>
      <c r="L48" s="597"/>
      <c r="M48" s="9"/>
      <c r="O48" s="17"/>
    </row>
    <row r="49" spans="1:16" x14ac:dyDescent="0.25">
      <c r="B49" s="587"/>
      <c r="C49" s="590"/>
      <c r="D49" s="595"/>
      <c r="E49" s="596"/>
      <c r="F49" s="596"/>
      <c r="G49" s="596"/>
      <c r="H49" s="596"/>
      <c r="I49" s="596"/>
      <c r="J49" s="596"/>
      <c r="K49" s="596"/>
      <c r="L49" s="597"/>
      <c r="M49" s="9"/>
      <c r="O49" s="17"/>
    </row>
    <row r="50" spans="1:16" x14ac:dyDescent="0.25">
      <c r="B50" s="587"/>
      <c r="C50" s="590"/>
      <c r="D50" s="595"/>
      <c r="E50" s="596"/>
      <c r="F50" s="596"/>
      <c r="G50" s="596"/>
      <c r="H50" s="596"/>
      <c r="I50" s="596"/>
      <c r="J50" s="596"/>
      <c r="K50" s="596"/>
      <c r="L50" s="597"/>
      <c r="M50" s="9"/>
      <c r="O50" s="17"/>
    </row>
    <row r="51" spans="1:16" x14ac:dyDescent="0.25">
      <c r="B51" s="587"/>
      <c r="C51" s="590"/>
      <c r="D51" s="595"/>
      <c r="E51" s="596"/>
      <c r="F51" s="596"/>
      <c r="G51" s="596"/>
      <c r="H51" s="596"/>
      <c r="I51" s="596"/>
      <c r="J51" s="596"/>
      <c r="K51" s="596"/>
      <c r="L51" s="597"/>
      <c r="M51" s="9"/>
      <c r="O51" s="17"/>
    </row>
    <row r="52" spans="1:16" x14ac:dyDescent="0.25">
      <c r="B52" s="588"/>
      <c r="C52" s="591"/>
      <c r="D52" s="598"/>
      <c r="E52" s="599"/>
      <c r="F52" s="599"/>
      <c r="G52" s="599"/>
      <c r="H52" s="599"/>
      <c r="I52" s="599"/>
      <c r="J52" s="599"/>
      <c r="K52" s="599"/>
      <c r="L52" s="600"/>
      <c r="M52" s="9"/>
      <c r="O52" s="17"/>
    </row>
    <row r="53" spans="1:16" x14ac:dyDescent="0.25">
      <c r="B53" s="586" t="str">
        <f>IF(Intro!$G$21="English",O53,P53)</f>
        <v>Comment 5</v>
      </c>
      <c r="C53" s="589"/>
      <c r="D53" s="592"/>
      <c r="E53" s="593"/>
      <c r="F53" s="593"/>
      <c r="G53" s="593"/>
      <c r="H53" s="593"/>
      <c r="I53" s="593"/>
      <c r="J53" s="593"/>
      <c r="K53" s="593"/>
      <c r="L53" s="594"/>
      <c r="M53" s="9"/>
      <c r="O53" s="17" t="s">
        <v>139</v>
      </c>
      <c r="P53" s="9" t="s">
        <v>140</v>
      </c>
    </row>
    <row r="54" spans="1:16" x14ac:dyDescent="0.25">
      <c r="B54" s="587"/>
      <c r="C54" s="590"/>
      <c r="D54" s="595"/>
      <c r="E54" s="596"/>
      <c r="F54" s="596"/>
      <c r="G54" s="596"/>
      <c r="H54" s="596"/>
      <c r="I54" s="596"/>
      <c r="J54" s="596"/>
      <c r="K54" s="596"/>
      <c r="L54" s="597"/>
      <c r="M54" s="9"/>
      <c r="O54" s="17"/>
    </row>
    <row r="55" spans="1:16" x14ac:dyDescent="0.25">
      <c r="B55" s="587"/>
      <c r="C55" s="590"/>
      <c r="D55" s="595"/>
      <c r="E55" s="596"/>
      <c r="F55" s="596"/>
      <c r="G55" s="596"/>
      <c r="H55" s="596"/>
      <c r="I55" s="596"/>
      <c r="J55" s="596"/>
      <c r="K55" s="596"/>
      <c r="L55" s="597"/>
      <c r="M55" s="9"/>
      <c r="O55" s="17"/>
    </row>
    <row r="56" spans="1:16" x14ac:dyDescent="0.25">
      <c r="B56" s="587"/>
      <c r="C56" s="590"/>
      <c r="D56" s="595"/>
      <c r="E56" s="596"/>
      <c r="F56" s="596"/>
      <c r="G56" s="596"/>
      <c r="H56" s="596"/>
      <c r="I56" s="596"/>
      <c r="J56" s="596"/>
      <c r="K56" s="596"/>
      <c r="L56" s="597"/>
      <c r="M56" s="9"/>
      <c r="O56" s="17"/>
    </row>
    <row r="57" spans="1:16" x14ac:dyDescent="0.25">
      <c r="B57" s="587"/>
      <c r="C57" s="590"/>
      <c r="D57" s="595"/>
      <c r="E57" s="596"/>
      <c r="F57" s="596"/>
      <c r="G57" s="596"/>
      <c r="H57" s="596"/>
      <c r="I57" s="596"/>
      <c r="J57" s="596"/>
      <c r="K57" s="596"/>
      <c r="L57" s="597"/>
      <c r="M57" s="9"/>
      <c r="O57" s="17"/>
    </row>
    <row r="58" spans="1:16" x14ac:dyDescent="0.25">
      <c r="B58" s="587"/>
      <c r="C58" s="590"/>
      <c r="D58" s="595"/>
      <c r="E58" s="596"/>
      <c r="F58" s="596"/>
      <c r="G58" s="596"/>
      <c r="H58" s="596"/>
      <c r="I58" s="596"/>
      <c r="J58" s="596"/>
      <c r="K58" s="596"/>
      <c r="L58" s="597"/>
      <c r="M58" s="9"/>
      <c r="O58" s="17"/>
    </row>
    <row r="59" spans="1:16" x14ac:dyDescent="0.25">
      <c r="B59" s="587"/>
      <c r="C59" s="590"/>
      <c r="D59" s="595"/>
      <c r="E59" s="596"/>
      <c r="F59" s="596"/>
      <c r="G59" s="596"/>
      <c r="H59" s="596"/>
      <c r="I59" s="596"/>
      <c r="J59" s="596"/>
      <c r="K59" s="596"/>
      <c r="L59" s="597"/>
      <c r="M59" s="9"/>
      <c r="O59" s="17"/>
    </row>
    <row r="60" spans="1:16" x14ac:dyDescent="0.25">
      <c r="B60" s="587"/>
      <c r="C60" s="590"/>
      <c r="D60" s="595"/>
      <c r="E60" s="596"/>
      <c r="F60" s="596"/>
      <c r="G60" s="596"/>
      <c r="H60" s="596"/>
      <c r="I60" s="596"/>
      <c r="J60" s="596"/>
      <c r="K60" s="596"/>
      <c r="L60" s="597"/>
      <c r="M60" s="9"/>
      <c r="O60" s="17"/>
    </row>
    <row r="61" spans="1:16" x14ac:dyDescent="0.25">
      <c r="B61" s="587"/>
      <c r="C61" s="590"/>
      <c r="D61" s="595"/>
      <c r="E61" s="596"/>
      <c r="F61" s="596"/>
      <c r="G61" s="596"/>
      <c r="H61" s="596"/>
      <c r="I61" s="596"/>
      <c r="J61" s="596"/>
      <c r="K61" s="596"/>
      <c r="L61" s="597"/>
      <c r="M61" s="9"/>
      <c r="O61" s="17"/>
    </row>
    <row r="62" spans="1:16" x14ac:dyDescent="0.25">
      <c r="B62" s="601"/>
      <c r="C62" s="605"/>
      <c r="D62" s="606"/>
      <c r="E62" s="607"/>
      <c r="F62" s="607"/>
      <c r="G62" s="607"/>
      <c r="H62" s="607"/>
      <c r="I62" s="607"/>
      <c r="J62" s="607"/>
      <c r="K62" s="607"/>
      <c r="L62" s="608"/>
      <c r="M62" s="9"/>
      <c r="O62" s="17"/>
    </row>
    <row r="63" spans="1:16" s="40" customFormat="1" x14ac:dyDescent="0.25">
      <c r="A63" s="68"/>
      <c r="B63" s="4"/>
      <c r="C63" s="69"/>
      <c r="D63" s="69"/>
      <c r="E63" s="69"/>
      <c r="F63" s="69"/>
      <c r="G63" s="69"/>
      <c r="H63" s="69"/>
      <c r="I63" s="69"/>
      <c r="J63" s="69"/>
      <c r="K63" s="69"/>
      <c r="L63" s="69"/>
      <c r="N63" s="70"/>
    </row>
  </sheetData>
  <sheetProtection algorithmName="SHA-512" hashValue="eUc7bT5ryAHey4Dd36V+pXCxQhXqpcAnrNt3ULSR40JnjQd+nLWHqlWeVEWteEXYHx9eAXbdYC2/f5OBULfyBQ==" saltValue="KUiOVdrsEacRP5Mn3V7KVg==" spinCount="100000" sheet="1" objects="1" scenarios="1" selectLockedCells="1"/>
  <mergeCells count="21">
    <mergeCell ref="C13:C22"/>
    <mergeCell ref="D13:L22"/>
    <mergeCell ref="B23:B32"/>
    <mergeCell ref="C23:C32"/>
    <mergeCell ref="D23:L32"/>
    <mergeCell ref="B53:B62"/>
    <mergeCell ref="C53:C62"/>
    <mergeCell ref="D53:L62"/>
    <mergeCell ref="B4:L4"/>
    <mergeCell ref="B5:L5"/>
    <mergeCell ref="B6:L6"/>
    <mergeCell ref="B10:L10"/>
    <mergeCell ref="B8:L8"/>
    <mergeCell ref="B33:B42"/>
    <mergeCell ref="C33:C42"/>
    <mergeCell ref="D33:L42"/>
    <mergeCell ref="B43:B52"/>
    <mergeCell ref="C43:C52"/>
    <mergeCell ref="D43:L52"/>
    <mergeCell ref="D12:L12"/>
    <mergeCell ref="B13:B22"/>
  </mergeCells>
  <printOptions horizontalCentered="1"/>
  <pageMargins left="0.25" right="0.25" top="0.75" bottom="0.75" header="0.3" footer="0.3"/>
  <pageSetup scale="63" fitToHeight="0" orientation="portrait" r:id="rId1"/>
  <headerFooter>
    <oddFooter>&amp;L&amp;A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2">
    <tabColor rgb="FF00B0F0"/>
    <pageSetUpPr fitToPage="1"/>
  </sheetPr>
  <dimension ref="A1:S138"/>
  <sheetViews>
    <sheetView showGridLines="0" tabSelected="1" zoomScaleNormal="100" workbookViewId="0">
      <selection activeCell="G27" sqref="G27"/>
    </sheetView>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23" width="9.140625" style="9" customWidth="1"/>
    <col min="24" max="16384" width="9.140625" style="9"/>
  </cols>
  <sheetData>
    <row r="1" spans="1:19" x14ac:dyDescent="0.25">
      <c r="O1" s="9" t="s">
        <v>445</v>
      </c>
      <c r="P1" s="9" t="s">
        <v>445</v>
      </c>
    </row>
    <row r="2" spans="1:19" x14ac:dyDescent="0.25">
      <c r="B2" s="11" t="s">
        <v>66</v>
      </c>
      <c r="C2" s="11"/>
      <c r="O2" s="10" t="s">
        <v>93</v>
      </c>
      <c r="P2" s="10" t="s">
        <v>109</v>
      </c>
    </row>
    <row r="3" spans="1:19" x14ac:dyDescent="0.25">
      <c r="B3" s="12"/>
      <c r="C3" s="12"/>
      <c r="O3" s="37"/>
      <c r="P3" s="37"/>
    </row>
    <row r="4" spans="1:19" s="2" customFormat="1" x14ac:dyDescent="0.25">
      <c r="A4" s="4"/>
      <c r="B4" s="434" t="s">
        <v>290</v>
      </c>
      <c r="C4" s="435"/>
      <c r="D4" s="435"/>
      <c r="E4" s="435"/>
      <c r="F4" s="435"/>
      <c r="G4" s="435"/>
      <c r="H4" s="435"/>
      <c r="I4" s="435"/>
      <c r="J4" s="435"/>
      <c r="K4" s="435"/>
      <c r="L4" s="436"/>
      <c r="M4" s="24"/>
      <c r="N4" s="24"/>
      <c r="O4" s="8"/>
      <c r="P4" s="8"/>
      <c r="Q4" s="37"/>
      <c r="R4" s="37"/>
      <c r="S4" s="37"/>
    </row>
    <row r="5" spans="1:19" s="2" customFormat="1" x14ac:dyDescent="0.25">
      <c r="A5" s="4"/>
      <c r="B5" s="437" t="str">
        <f>Variables!B2</f>
        <v>NQ-2026-005</v>
      </c>
      <c r="C5" s="438"/>
      <c r="D5" s="438"/>
      <c r="E5" s="438"/>
      <c r="F5" s="438"/>
      <c r="G5" s="438"/>
      <c r="H5" s="438"/>
      <c r="I5" s="438"/>
      <c r="J5" s="438"/>
      <c r="K5" s="438"/>
      <c r="L5" s="439"/>
      <c r="M5" s="24"/>
      <c r="N5" s="24"/>
      <c r="O5" s="8"/>
      <c r="P5" s="8"/>
      <c r="Q5" s="37"/>
      <c r="R5" s="37"/>
      <c r="S5" s="37"/>
    </row>
    <row r="6" spans="1:19" s="6" customFormat="1" x14ac:dyDescent="0.25">
      <c r="A6" s="4"/>
      <c r="B6" s="440" t="str">
        <f>UPPER(Variables!B3&amp;" | "&amp;Variables!C3)</f>
        <v>CERTAIN STEEL RACKS | CERTAINS RAYONNAGES EN ACIER</v>
      </c>
      <c r="C6" s="441"/>
      <c r="D6" s="441"/>
      <c r="E6" s="441"/>
      <c r="F6" s="441"/>
      <c r="G6" s="441"/>
      <c r="H6" s="441"/>
      <c r="I6" s="441"/>
      <c r="J6" s="441"/>
      <c r="K6" s="441"/>
      <c r="L6" s="442"/>
      <c r="M6" s="18"/>
      <c r="N6" s="18"/>
      <c r="O6" s="26"/>
      <c r="P6" s="26"/>
      <c r="Q6" s="9"/>
      <c r="R6" s="9"/>
      <c r="S6" s="9"/>
    </row>
    <row r="7" spans="1:19" s="6" customFormat="1" x14ac:dyDescent="0.25">
      <c r="A7" s="4"/>
      <c r="B7" s="13"/>
      <c r="C7" s="13"/>
      <c r="D7" s="3"/>
      <c r="E7" s="3"/>
      <c r="F7" s="3"/>
      <c r="G7" s="3"/>
      <c r="H7" s="3"/>
      <c r="I7" s="3"/>
      <c r="J7" s="3"/>
      <c r="K7" s="3"/>
      <c r="L7" s="3"/>
      <c r="O7" s="26"/>
      <c r="P7" s="26"/>
      <c r="Q7" s="9"/>
      <c r="R7" s="9"/>
      <c r="S7" s="9"/>
    </row>
    <row r="8" spans="1:19" s="2" customFormat="1" x14ac:dyDescent="0.25">
      <c r="A8" s="4"/>
      <c r="B8" s="407" t="s">
        <v>291</v>
      </c>
      <c r="C8" s="408"/>
      <c r="D8" s="408"/>
      <c r="E8" s="408"/>
      <c r="F8" s="408"/>
      <c r="G8" s="408"/>
      <c r="H8" s="408"/>
      <c r="I8" s="408"/>
      <c r="J8" s="408"/>
      <c r="K8" s="408"/>
      <c r="L8" s="409"/>
      <c r="M8" s="24"/>
      <c r="N8" s="24"/>
      <c r="O8" s="8"/>
      <c r="P8" s="8"/>
      <c r="Q8" s="37"/>
      <c r="R8" s="37"/>
      <c r="S8" s="37"/>
    </row>
    <row r="9" spans="1:19" ht="14.1" customHeight="1" x14ac:dyDescent="0.25">
      <c r="B9" s="15"/>
      <c r="C9" s="32"/>
      <c r="D9" s="33"/>
      <c r="E9" s="33"/>
      <c r="F9" s="33"/>
      <c r="G9" s="33"/>
      <c r="H9" s="33"/>
      <c r="I9" s="33"/>
      <c r="J9" s="33"/>
      <c r="K9" s="33"/>
      <c r="L9" s="16"/>
      <c r="M9" s="9"/>
      <c r="O9" s="395" t="s">
        <v>433</v>
      </c>
      <c r="P9" s="395"/>
    </row>
    <row r="10" spans="1:19" x14ac:dyDescent="0.25">
      <c r="B10" s="401"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certain steel racks (as defined below) originating in or exported from China. Your firm's knowledge and experience would aid the Tribunal in the proper conduct of its inquiry by helping it better understand the Canadian market for certain steel racks. The Tribunal therefore requests a response to this questionnaire from your firm.</v>
      </c>
      <c r="C10" s="402"/>
      <c r="D10" s="402"/>
      <c r="E10" s="402"/>
      <c r="F10" s="402"/>
      <c r="G10" s="60"/>
      <c r="H10" s="443"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certains rayonnages en acier (tels que définis ci-dessous) originaires ou exporté de la Chine. Les connaissances et l'expérience de votre entreprise aideraient le Tribunal à mener correctement son enquête en lui permettant de mieux comprendre le marché canadien de certains rayonnages en acier. Le Tribunal demande donc à votre entreprise de répondre à ce questionnaire.</v>
      </c>
      <c r="I10" s="443"/>
      <c r="J10" s="443"/>
      <c r="K10" s="443"/>
      <c r="L10" s="444"/>
      <c r="M10" s="9"/>
      <c r="O10" s="395"/>
      <c r="P10" s="395"/>
    </row>
    <row r="11" spans="1:19" x14ac:dyDescent="0.25">
      <c r="B11" s="401"/>
      <c r="C11" s="402"/>
      <c r="D11" s="402"/>
      <c r="E11" s="402"/>
      <c r="F11" s="402"/>
      <c r="G11" s="60"/>
      <c r="H11" s="443"/>
      <c r="I11" s="443"/>
      <c r="J11" s="443"/>
      <c r="K11" s="443"/>
      <c r="L11" s="444"/>
      <c r="M11" s="9"/>
      <c r="O11" s="395"/>
      <c r="P11" s="395"/>
    </row>
    <row r="12" spans="1:19" x14ac:dyDescent="0.25">
      <c r="B12" s="401"/>
      <c r="C12" s="402"/>
      <c r="D12" s="402"/>
      <c r="E12" s="402"/>
      <c r="F12" s="402"/>
      <c r="G12" s="60"/>
      <c r="H12" s="443"/>
      <c r="I12" s="443"/>
      <c r="J12" s="443"/>
      <c r="K12" s="443"/>
      <c r="L12" s="444"/>
      <c r="M12" s="9"/>
      <c r="O12" s="395"/>
      <c r="P12" s="395"/>
    </row>
    <row r="13" spans="1:19" x14ac:dyDescent="0.25">
      <c r="B13" s="401"/>
      <c r="C13" s="402"/>
      <c r="D13" s="402"/>
      <c r="E13" s="402"/>
      <c r="F13" s="402"/>
      <c r="G13" s="60"/>
      <c r="H13" s="443"/>
      <c r="I13" s="443"/>
      <c r="J13" s="443"/>
      <c r="K13" s="443"/>
      <c r="L13" s="444"/>
      <c r="M13" s="9"/>
      <c r="O13" s="395"/>
      <c r="P13" s="395"/>
    </row>
    <row r="14" spans="1:19" x14ac:dyDescent="0.25">
      <c r="B14" s="401"/>
      <c r="C14" s="402"/>
      <c r="D14" s="402"/>
      <c r="E14" s="402"/>
      <c r="F14" s="402"/>
      <c r="G14" s="60"/>
      <c r="H14" s="443"/>
      <c r="I14" s="443"/>
      <c r="J14" s="443"/>
      <c r="K14" s="443"/>
      <c r="L14" s="444"/>
      <c r="M14" s="9"/>
      <c r="O14" s="395"/>
      <c r="P14" s="395"/>
    </row>
    <row r="15" spans="1:19" x14ac:dyDescent="0.25">
      <c r="B15" s="401"/>
      <c r="C15" s="402"/>
      <c r="D15" s="402"/>
      <c r="E15" s="402"/>
      <c r="F15" s="402"/>
      <c r="G15" s="60"/>
      <c r="H15" s="443"/>
      <c r="I15" s="443"/>
      <c r="J15" s="443"/>
      <c r="K15" s="443"/>
      <c r="L15" s="444"/>
      <c r="M15" s="9"/>
      <c r="O15" s="395"/>
      <c r="P15" s="395"/>
    </row>
    <row r="16" spans="1:19" x14ac:dyDescent="0.25">
      <c r="B16" s="401"/>
      <c r="C16" s="402"/>
      <c r="D16" s="402"/>
      <c r="E16" s="402"/>
      <c r="F16" s="402"/>
      <c r="G16" s="60"/>
      <c r="H16" s="443"/>
      <c r="I16" s="443"/>
      <c r="J16" s="443"/>
      <c r="K16" s="443"/>
      <c r="L16" s="444"/>
      <c r="M16" s="9"/>
      <c r="O16" s="395"/>
      <c r="P16" s="395"/>
    </row>
    <row r="17" spans="1:19" x14ac:dyDescent="0.25">
      <c r="B17" s="65"/>
      <c r="C17" s="62"/>
      <c r="D17" s="62"/>
      <c r="E17" s="62"/>
      <c r="F17" s="62"/>
      <c r="G17" s="62"/>
      <c r="H17" s="62"/>
      <c r="I17" s="62"/>
      <c r="J17" s="62"/>
      <c r="K17" s="62"/>
      <c r="L17" s="63"/>
      <c r="M17" s="9"/>
      <c r="O17" s="395"/>
      <c r="P17" s="395"/>
    </row>
    <row r="18" spans="1:19" s="6" customFormat="1" x14ac:dyDescent="0.25">
      <c r="A18" s="4"/>
      <c r="B18" s="13"/>
      <c r="C18" s="13"/>
      <c r="D18" s="3"/>
      <c r="E18" s="3"/>
      <c r="F18" s="3"/>
      <c r="G18" s="3"/>
      <c r="H18" s="3"/>
      <c r="I18" s="3"/>
      <c r="J18" s="3"/>
      <c r="K18" s="3"/>
      <c r="L18" s="3"/>
      <c r="O18" s="26"/>
      <c r="P18" s="26"/>
      <c r="Q18" s="9"/>
      <c r="R18" s="9"/>
      <c r="S18" s="9"/>
    </row>
    <row r="19" spans="1:19" s="2" customFormat="1" x14ac:dyDescent="0.25">
      <c r="A19" s="4"/>
      <c r="B19" s="407" t="s">
        <v>292</v>
      </c>
      <c r="C19" s="408"/>
      <c r="D19" s="408"/>
      <c r="E19" s="408"/>
      <c r="F19" s="408"/>
      <c r="G19" s="408"/>
      <c r="H19" s="408"/>
      <c r="I19" s="408"/>
      <c r="J19" s="408"/>
      <c r="K19" s="408"/>
      <c r="L19" s="409"/>
      <c r="M19" s="24"/>
      <c r="N19" s="24"/>
      <c r="O19" s="8"/>
      <c r="P19" s="8"/>
      <c r="Q19" s="37"/>
      <c r="R19" s="37"/>
      <c r="S19" s="37"/>
    </row>
    <row r="20" spans="1:19" x14ac:dyDescent="0.25">
      <c r="B20" s="15"/>
      <c r="C20" s="32"/>
      <c r="D20" s="33"/>
      <c r="E20" s="33"/>
      <c r="F20" s="33"/>
      <c r="G20" s="33"/>
      <c r="H20" s="33"/>
      <c r="I20" s="33"/>
      <c r="J20" s="33"/>
      <c r="K20" s="33"/>
      <c r="L20" s="16"/>
      <c r="M20" s="9"/>
    </row>
    <row r="21" spans="1:19" x14ac:dyDescent="0.25">
      <c r="B21" s="487" t="s">
        <v>110</v>
      </c>
      <c r="C21" s="488"/>
      <c r="D21" s="488"/>
      <c r="E21" s="488"/>
      <c r="F21" s="488"/>
      <c r="G21" s="396" t="s">
        <v>93</v>
      </c>
      <c r="H21" s="489" t="s">
        <v>200</v>
      </c>
      <c r="I21" s="489"/>
      <c r="J21" s="489"/>
      <c r="K21" s="489"/>
      <c r="L21" s="490"/>
      <c r="M21" s="9"/>
      <c r="O21" s="17"/>
    </row>
    <row r="22" spans="1:19" x14ac:dyDescent="0.25">
      <c r="B22" s="487"/>
      <c r="C22" s="488"/>
      <c r="D22" s="488"/>
      <c r="E22" s="488"/>
      <c r="F22" s="488"/>
      <c r="G22" s="397"/>
      <c r="H22" s="489"/>
      <c r="I22" s="489"/>
      <c r="J22" s="489"/>
      <c r="K22" s="489"/>
      <c r="L22" s="490"/>
      <c r="M22" s="9"/>
      <c r="O22" s="17"/>
    </row>
    <row r="23" spans="1:19" x14ac:dyDescent="0.25">
      <c r="B23" s="65"/>
      <c r="C23" s="62"/>
      <c r="D23" s="62"/>
      <c r="E23" s="62"/>
      <c r="F23" s="62"/>
      <c r="G23" s="62"/>
      <c r="H23" s="62"/>
      <c r="I23" s="62"/>
      <c r="J23" s="62"/>
      <c r="K23" s="62"/>
      <c r="L23" s="63"/>
      <c r="M23" s="9"/>
    </row>
    <row r="24" spans="1:19" s="6" customFormat="1" x14ac:dyDescent="0.25">
      <c r="A24" s="4"/>
      <c r="B24" s="13"/>
      <c r="C24" s="13"/>
      <c r="D24" s="3"/>
      <c r="E24" s="3"/>
      <c r="F24" s="3"/>
      <c r="G24" s="3"/>
      <c r="H24" s="3"/>
      <c r="I24" s="3"/>
      <c r="J24" s="3"/>
      <c r="K24" s="3"/>
      <c r="L24" s="3"/>
      <c r="O24" s="26"/>
      <c r="P24" s="26"/>
      <c r="Q24" s="9"/>
      <c r="R24" s="9"/>
      <c r="S24" s="9"/>
    </row>
    <row r="25" spans="1:19" s="2" customFormat="1" x14ac:dyDescent="0.25">
      <c r="A25" s="4"/>
      <c r="B25" s="407" t="str">
        <f>IF(Intro!$G$21="English",O25,P25)</f>
        <v>DEFINITION OF "THE GOODS"</v>
      </c>
      <c r="C25" s="408" t="str">
        <f>UPPER(IF(Intro!$G$21="English",P25,Q25))</f>
        <v>LA DÉFINITION "DES MARCHANDISES"</v>
      </c>
      <c r="D25" s="408" t="str">
        <f>UPPER(IF(Intro!$G$21="English",Q25,R25))</f>
        <v/>
      </c>
      <c r="E25" s="408" t="str">
        <f>UPPER(IF(Intro!$G$21="English",R25,S25))</f>
        <v/>
      </c>
      <c r="F25" s="408" t="str">
        <f>UPPER(IF(Intro!$G$21="English",S25,T25))</f>
        <v/>
      </c>
      <c r="G25" s="408"/>
      <c r="H25" s="408" t="str">
        <f>UPPER(IF(Intro!$G$21="English",T25,U25))</f>
        <v/>
      </c>
      <c r="I25" s="408" t="str">
        <f>UPPER(IF(Intro!$G$21="English",U25,V25))</f>
        <v/>
      </c>
      <c r="J25" s="408" t="str">
        <f>UPPER(IF(Intro!$G$21="English",V25,W25))</f>
        <v/>
      </c>
      <c r="K25" s="408" t="str">
        <f>UPPER(IF(Intro!$G$21="English",W25,X25))</f>
        <v/>
      </c>
      <c r="L25" s="409" t="str">
        <f>UPPER(IF(Intro!$G$21="English",X25,Y25))</f>
        <v/>
      </c>
      <c r="M25" s="6"/>
      <c r="N25" s="24"/>
      <c r="O25" s="18" t="s">
        <v>293</v>
      </c>
      <c r="P25" s="18" t="s">
        <v>294</v>
      </c>
      <c r="Q25" s="37"/>
      <c r="R25" s="37"/>
      <c r="S25" s="37"/>
    </row>
    <row r="26" spans="1:19" x14ac:dyDescent="0.25">
      <c r="B26" s="15"/>
      <c r="C26" s="32"/>
      <c r="D26" s="33"/>
      <c r="E26" s="33"/>
      <c r="F26" s="33"/>
      <c r="G26" s="33"/>
      <c r="H26" s="33"/>
      <c r="I26" s="33"/>
      <c r="J26" s="33"/>
      <c r="K26" s="33"/>
      <c r="L26" s="16"/>
      <c r="M26" s="9"/>
    </row>
    <row r="27" spans="1:19" x14ac:dyDescent="0.25">
      <c r="B27" s="401" t="str">
        <f>IF(Intro!$G$21="English",O27,P27)</f>
        <v>References to "the goods" in this questionnaire refer to:</v>
      </c>
      <c r="C27" s="402"/>
      <c r="D27" s="402"/>
      <c r="E27" s="402"/>
      <c r="F27" s="402"/>
      <c r="G27" s="402"/>
      <c r="H27" s="402"/>
      <c r="I27" s="402"/>
      <c r="J27" s="402"/>
      <c r="K27" s="402"/>
      <c r="L27" s="403"/>
      <c r="M27" s="9"/>
      <c r="O27" s="9" t="s">
        <v>153</v>
      </c>
      <c r="P27" s="9" t="s">
        <v>154</v>
      </c>
    </row>
    <row r="28" spans="1:19" x14ac:dyDescent="0.25">
      <c r="B28" s="55"/>
      <c r="C28" s="56"/>
      <c r="D28" s="56"/>
      <c r="E28" s="56"/>
      <c r="F28" s="56"/>
      <c r="G28" s="56"/>
      <c r="H28" s="56"/>
      <c r="I28" s="56"/>
      <c r="J28" s="56"/>
      <c r="K28" s="56"/>
      <c r="L28" s="57"/>
      <c r="M28" s="9"/>
    </row>
    <row r="29" spans="1:19" ht="84" customHeight="1" x14ac:dyDescent="0.25">
      <c r="B29" s="67"/>
      <c r="C29" s="410" t="str">
        <f>IF(Intro!$G$21="English",Variables!B16,Variables!C16)</f>
        <v>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v>
      </c>
      <c r="D29" s="411"/>
      <c r="E29" s="411"/>
      <c r="F29" s="411"/>
      <c r="G29" s="411"/>
      <c r="H29" s="411"/>
      <c r="I29" s="411"/>
      <c r="J29" s="411"/>
      <c r="K29" s="412"/>
      <c r="L29" s="61"/>
      <c r="M29" s="9"/>
    </row>
    <row r="30" spans="1:19" ht="84" customHeight="1" x14ac:dyDescent="0.25">
      <c r="B30" s="67"/>
      <c r="C30" s="413"/>
      <c r="D30" s="414"/>
      <c r="E30" s="414"/>
      <c r="F30" s="414"/>
      <c r="G30" s="414"/>
      <c r="H30" s="414"/>
      <c r="I30" s="414"/>
      <c r="J30" s="414"/>
      <c r="K30" s="415"/>
      <c r="L30" s="61"/>
      <c r="M30" s="9"/>
    </row>
    <row r="31" spans="1:19" x14ac:dyDescent="0.25">
      <c r="B31" s="67"/>
      <c r="C31" s="413"/>
      <c r="D31" s="414"/>
      <c r="E31" s="414"/>
      <c r="F31" s="414"/>
      <c r="G31" s="414"/>
      <c r="H31" s="414"/>
      <c r="I31" s="414"/>
      <c r="J31" s="414"/>
      <c r="K31" s="415"/>
      <c r="L31" s="61"/>
      <c r="M31" s="9"/>
    </row>
    <row r="32" spans="1:19" ht="58.5" customHeight="1" x14ac:dyDescent="0.25">
      <c r="B32" s="67"/>
      <c r="C32" s="413"/>
      <c r="D32" s="414"/>
      <c r="E32" s="414"/>
      <c r="F32" s="414"/>
      <c r="G32" s="414"/>
      <c r="H32" s="414"/>
      <c r="I32" s="414"/>
      <c r="J32" s="414"/>
      <c r="K32" s="415"/>
      <c r="L32" s="61"/>
      <c r="M32" s="9"/>
    </row>
    <row r="33" spans="1:19" ht="66.75" customHeight="1" x14ac:dyDescent="0.25">
      <c r="B33" s="67"/>
      <c r="C33" s="416"/>
      <c r="D33" s="417"/>
      <c r="E33" s="417"/>
      <c r="F33" s="417"/>
      <c r="G33" s="417"/>
      <c r="H33" s="417"/>
      <c r="I33" s="417"/>
      <c r="J33" s="417"/>
      <c r="K33" s="418"/>
      <c r="L33" s="61"/>
      <c r="M33" s="9"/>
    </row>
    <row r="34" spans="1:19" x14ac:dyDescent="0.25">
      <c r="B34" s="55"/>
      <c r="C34" s="56"/>
      <c r="D34" s="56"/>
      <c r="E34" s="56"/>
      <c r="F34" s="56"/>
      <c r="G34" s="56"/>
      <c r="H34" s="56"/>
      <c r="I34" s="56"/>
      <c r="J34" s="56"/>
      <c r="K34" s="56"/>
      <c r="L34" s="57"/>
      <c r="M34" s="9"/>
    </row>
    <row r="35" spans="1:19" x14ac:dyDescent="0.25">
      <c r="B35" s="401" t="str">
        <f>IF(Intro!$G$21="English",O35,P35)</f>
        <v>For additional details, view the Info tab.</v>
      </c>
      <c r="C35" s="402"/>
      <c r="D35" s="402"/>
      <c r="E35" s="402"/>
      <c r="F35" s="402"/>
      <c r="G35" s="402"/>
      <c r="H35" s="402"/>
      <c r="I35" s="402"/>
      <c r="J35" s="402"/>
      <c r="K35" s="402"/>
      <c r="L35" s="403"/>
      <c r="M35" s="9"/>
      <c r="O35" s="9" t="s">
        <v>151</v>
      </c>
      <c r="P35" s="9" t="s">
        <v>152</v>
      </c>
    </row>
    <row r="36" spans="1:19" x14ac:dyDescent="0.25">
      <c r="B36" s="65"/>
      <c r="C36" s="62"/>
      <c r="D36" s="62"/>
      <c r="E36" s="62"/>
      <c r="F36" s="62"/>
      <c r="G36" s="62"/>
      <c r="H36" s="62"/>
      <c r="I36" s="62"/>
      <c r="J36" s="62"/>
      <c r="K36" s="62"/>
      <c r="L36" s="63"/>
      <c r="M36" s="9"/>
    </row>
    <row r="37" spans="1:19" s="6" customFormat="1" x14ac:dyDescent="0.25">
      <c r="A37" s="4"/>
      <c r="B37" s="13"/>
      <c r="C37" s="13"/>
      <c r="D37" s="3"/>
      <c r="E37" s="3"/>
      <c r="F37" s="3"/>
      <c r="G37" s="3"/>
      <c r="H37" s="3"/>
      <c r="I37" s="3"/>
      <c r="J37" s="3"/>
      <c r="K37" s="3"/>
      <c r="L37" s="3"/>
      <c r="Q37" s="9"/>
      <c r="R37" s="9"/>
      <c r="S37" s="9"/>
    </row>
    <row r="38" spans="1:19" s="2" customFormat="1" x14ac:dyDescent="0.25">
      <c r="A38" s="4"/>
      <c r="B38" s="404" t="str">
        <f>IF(Intro!$G$21="English",O38,P38)</f>
        <v>DO YOU NEED TO COMPLETE THIS QUESTIONNAIRE?</v>
      </c>
      <c r="C38" s="405"/>
      <c r="D38" s="405"/>
      <c r="E38" s="405"/>
      <c r="F38" s="405"/>
      <c r="G38" s="405"/>
      <c r="H38" s="405"/>
      <c r="I38" s="405"/>
      <c r="J38" s="405"/>
      <c r="K38" s="405"/>
      <c r="L38" s="406"/>
      <c r="M38" s="24"/>
      <c r="N38" s="24"/>
      <c r="O38" s="8" t="s">
        <v>295</v>
      </c>
      <c r="P38" s="8" t="s">
        <v>407</v>
      </c>
      <c r="Q38" s="37"/>
      <c r="R38" s="37"/>
      <c r="S38" s="37"/>
    </row>
    <row r="39" spans="1:19" x14ac:dyDescent="0.25">
      <c r="B39" s="15"/>
      <c r="C39" s="32"/>
      <c r="D39" s="33"/>
      <c r="E39" s="33"/>
      <c r="F39" s="33"/>
      <c r="G39" s="33"/>
      <c r="H39" s="33"/>
      <c r="I39" s="33"/>
      <c r="J39" s="33"/>
      <c r="K39" s="33"/>
      <c r="L39" s="16"/>
      <c r="M39" s="9"/>
    </row>
    <row r="40" spans="1:19" x14ac:dyDescent="0.25">
      <c r="B40" s="398" t="str">
        <f>IF(Intro!$G$21="English",O40,P40)</f>
        <v>Has your firm imported the goods as the importer of record from any country since January 1, 2023?</v>
      </c>
      <c r="C40" s="399"/>
      <c r="D40" s="399"/>
      <c r="E40" s="399"/>
      <c r="F40" s="399"/>
      <c r="G40" s="399"/>
      <c r="H40" s="399"/>
      <c r="I40" s="399"/>
      <c r="J40" s="399"/>
      <c r="K40" s="399"/>
      <c r="L40" s="400"/>
      <c r="M40" s="9"/>
      <c r="O40" s="17" t="str">
        <f>"Has your firm imported the goods as the importer of record from any country since January 1, "&amp;Variables!B6&amp;"?"</f>
        <v>Has your firm imported the goods as the importer of record from any country since January 1, 2023?</v>
      </c>
      <c r="P40" s="9"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41" spans="1:19" x14ac:dyDescent="0.25">
      <c r="B41" s="67"/>
      <c r="C41" s="36"/>
      <c r="D41" s="9"/>
      <c r="E41" s="9"/>
      <c r="F41" s="9"/>
      <c r="G41" s="96"/>
      <c r="H41" s="96"/>
      <c r="I41" s="96"/>
      <c r="J41" s="96"/>
      <c r="K41" s="96"/>
      <c r="L41" s="97"/>
      <c r="M41" s="9"/>
      <c r="O41" s="9" t="s">
        <v>174</v>
      </c>
      <c r="P41" s="9" t="s">
        <v>415</v>
      </c>
    </row>
    <row r="42" spans="1:19" x14ac:dyDescent="0.25">
      <c r="B42" s="421" t="str">
        <f>IF(Intro!$G$21="English",O41,P41)</f>
        <v>Select Yes or No</v>
      </c>
      <c r="C42" s="422"/>
      <c r="D42" s="419"/>
      <c r="E42" s="423" t="str">
        <f>IF(D42="Yes",O42,IF(D42="Oui",P42,IF(D42="No",O43,IF(D42="Non",P43,""))))</f>
        <v/>
      </c>
      <c r="F42" s="424"/>
      <c r="G42" s="424"/>
      <c r="H42" s="424"/>
      <c r="I42" s="424"/>
      <c r="J42" s="424"/>
      <c r="K42" s="425"/>
      <c r="L42" s="97"/>
      <c r="M42" s="9"/>
      <c r="O42" s="9" t="str">
        <f>"Complete all tabs in this questionnaire and submit it by "&amp;Variables!B11&amp;"."</f>
        <v>Complete all tabs in this questionnaire and submit it by September 24, 2026.</v>
      </c>
      <c r="P42" s="9" t="str">
        <f>"Remplissez tous les onglets de ce questionnaire et soumettez-le avant le "&amp;Variables!C11&amp;"."</f>
        <v>Remplissez tous les onglets de ce questionnaire et soumettez-le avant le 24 septembre 2026.</v>
      </c>
    </row>
    <row r="43" spans="1:19" x14ac:dyDescent="0.25">
      <c r="B43" s="421"/>
      <c r="C43" s="422"/>
      <c r="D43" s="420"/>
      <c r="E43" s="426"/>
      <c r="F43" s="427"/>
      <c r="G43" s="427"/>
      <c r="H43" s="427"/>
      <c r="I43" s="427"/>
      <c r="J43" s="427"/>
      <c r="K43" s="428"/>
      <c r="L43" s="97"/>
      <c r="M43" s="9"/>
      <c r="O43" s="9" t="str">
        <f>"Provide explanation below. Complete this tab only and submit it by "&amp;Variables!B11&amp;"."</f>
        <v>Provide explanation below. Complete this tab only and submit it by September 24, 2026.</v>
      </c>
      <c r="P43" s="9" t="str">
        <f>"Expliquez ci-dessous. Remplissez cet onglet uniquement et soumettez-le avant le "&amp;Variables!C11&amp;"."</f>
        <v>Expliquez ci-dessous. Remplissez cet onglet uniquement et soumettez-le avant le 24 septembre 2026.</v>
      </c>
    </row>
    <row r="44" spans="1:19" x14ac:dyDescent="0.25">
      <c r="B44" s="15"/>
      <c r="C44" s="32"/>
      <c r="D44" s="33"/>
      <c r="E44" s="33"/>
      <c r="F44" s="33"/>
      <c r="G44" s="33"/>
      <c r="H44" s="33"/>
      <c r="I44" s="33"/>
      <c r="J44" s="33"/>
      <c r="K44" s="33"/>
      <c r="L44" s="16"/>
      <c r="M44" s="9"/>
    </row>
    <row r="45" spans="1:19" ht="14.1" customHeight="1" x14ac:dyDescent="0.25">
      <c r="B45" s="398" t="str">
        <f>IF(Intro!$G$21="English",O45,P45)</f>
        <v>If no, explain why import data indicates that you imported using the HS numbers listed on the Info tab during this period.</v>
      </c>
      <c r="C45" s="399"/>
      <c r="D45" s="399"/>
      <c r="E45" s="399"/>
      <c r="F45" s="399"/>
      <c r="G45" s="399"/>
      <c r="H45" s="399"/>
      <c r="I45" s="399"/>
      <c r="J45" s="399"/>
      <c r="K45" s="399"/>
      <c r="L45" s="400"/>
      <c r="M45" s="9"/>
      <c r="O45" s="9" t="s">
        <v>513</v>
      </c>
      <c r="P45" s="9" t="s">
        <v>514</v>
      </c>
    </row>
    <row r="46" spans="1:19" x14ac:dyDescent="0.25">
      <c r="B46" s="15"/>
      <c r="C46" s="32"/>
      <c r="D46" s="33"/>
      <c r="E46" s="33"/>
      <c r="F46" s="33"/>
      <c r="G46" s="33"/>
      <c r="H46" s="33"/>
      <c r="I46" s="33"/>
      <c r="J46" s="33"/>
      <c r="K46" s="33"/>
      <c r="L46" s="16"/>
      <c r="M46" s="9"/>
    </row>
    <row r="47" spans="1:19" x14ac:dyDescent="0.25">
      <c r="B47" s="491"/>
      <c r="C47" s="492"/>
      <c r="D47" s="492"/>
      <c r="E47" s="492"/>
      <c r="F47" s="492"/>
      <c r="G47" s="492"/>
      <c r="H47" s="492"/>
      <c r="I47" s="492"/>
      <c r="J47" s="492"/>
      <c r="K47" s="492"/>
      <c r="L47" s="493"/>
      <c r="M47" s="9"/>
    </row>
    <row r="48" spans="1:19" x14ac:dyDescent="0.25">
      <c r="B48" s="491"/>
      <c r="C48" s="492"/>
      <c r="D48" s="492"/>
      <c r="E48" s="492"/>
      <c r="F48" s="492"/>
      <c r="G48" s="492"/>
      <c r="H48" s="492"/>
      <c r="I48" s="492"/>
      <c r="J48" s="492"/>
      <c r="K48" s="492"/>
      <c r="L48" s="493"/>
      <c r="M48" s="9"/>
    </row>
    <row r="49" spans="1:19" x14ac:dyDescent="0.25">
      <c r="B49" s="491"/>
      <c r="C49" s="492"/>
      <c r="D49" s="492"/>
      <c r="E49" s="492"/>
      <c r="F49" s="492"/>
      <c r="G49" s="492"/>
      <c r="H49" s="492"/>
      <c r="I49" s="492"/>
      <c r="J49" s="492"/>
      <c r="K49" s="492"/>
      <c r="L49" s="493"/>
      <c r="M49" s="9"/>
    </row>
    <row r="50" spans="1:19" x14ac:dyDescent="0.25">
      <c r="B50" s="491"/>
      <c r="C50" s="492"/>
      <c r="D50" s="492"/>
      <c r="E50" s="492"/>
      <c r="F50" s="492"/>
      <c r="G50" s="492"/>
      <c r="H50" s="492"/>
      <c r="I50" s="492"/>
      <c r="J50" s="492"/>
      <c r="K50" s="492"/>
      <c r="L50" s="493"/>
      <c r="M50" s="9"/>
    </row>
    <row r="51" spans="1:19" x14ac:dyDescent="0.25">
      <c r="B51" s="491"/>
      <c r="C51" s="492"/>
      <c r="D51" s="492"/>
      <c r="E51" s="492"/>
      <c r="F51" s="492"/>
      <c r="G51" s="492"/>
      <c r="H51" s="492"/>
      <c r="I51" s="492"/>
      <c r="J51" s="492"/>
      <c r="K51" s="492"/>
      <c r="L51" s="493"/>
      <c r="M51" s="9"/>
    </row>
    <row r="52" spans="1:19" x14ac:dyDescent="0.25">
      <c r="B52" s="491"/>
      <c r="C52" s="492"/>
      <c r="D52" s="492"/>
      <c r="E52" s="492"/>
      <c r="F52" s="492"/>
      <c r="G52" s="492"/>
      <c r="H52" s="492"/>
      <c r="I52" s="492"/>
      <c r="J52" s="492"/>
      <c r="K52" s="492"/>
      <c r="L52" s="493"/>
      <c r="M52" s="9"/>
    </row>
    <row r="53" spans="1:19" x14ac:dyDescent="0.25">
      <c r="B53" s="491"/>
      <c r="C53" s="492"/>
      <c r="D53" s="492"/>
      <c r="E53" s="492"/>
      <c r="F53" s="492"/>
      <c r="G53" s="492"/>
      <c r="H53" s="492"/>
      <c r="I53" s="492"/>
      <c r="J53" s="492"/>
      <c r="K53" s="492"/>
      <c r="L53" s="493"/>
      <c r="M53" s="9"/>
    </row>
    <row r="54" spans="1:19" x14ac:dyDescent="0.25">
      <c r="B54" s="491"/>
      <c r="C54" s="492"/>
      <c r="D54" s="492"/>
      <c r="E54" s="492"/>
      <c r="F54" s="492"/>
      <c r="G54" s="492"/>
      <c r="H54" s="492"/>
      <c r="I54" s="492"/>
      <c r="J54" s="492"/>
      <c r="K54" s="492"/>
      <c r="L54" s="493"/>
      <c r="M54" s="9"/>
    </row>
    <row r="55" spans="1:19" x14ac:dyDescent="0.25">
      <c r="B55" s="65"/>
      <c r="C55" s="62"/>
      <c r="D55" s="62"/>
      <c r="E55" s="62"/>
      <c r="F55" s="62"/>
      <c r="G55" s="62"/>
      <c r="H55" s="62"/>
      <c r="I55" s="62"/>
      <c r="J55" s="62"/>
      <c r="K55" s="62"/>
      <c r="L55" s="63"/>
      <c r="M55" s="9"/>
    </row>
    <row r="56" spans="1:19" s="6" customFormat="1" x14ac:dyDescent="0.25">
      <c r="A56" s="4"/>
      <c r="B56" s="13"/>
      <c r="C56" s="13"/>
      <c r="D56" s="3"/>
      <c r="E56" s="3"/>
      <c r="F56" s="3"/>
      <c r="G56" s="3"/>
      <c r="H56" s="3"/>
      <c r="I56" s="3"/>
      <c r="J56" s="3"/>
      <c r="K56" s="3"/>
      <c r="L56" s="3"/>
      <c r="O56" s="26"/>
      <c r="P56" s="26"/>
      <c r="Q56" s="9"/>
      <c r="R56" s="9"/>
      <c r="S56" s="9"/>
    </row>
    <row r="57" spans="1:19" s="2" customFormat="1" x14ac:dyDescent="0.25">
      <c r="A57" s="4"/>
      <c r="B57" s="407" t="str">
        <f>UPPER(IF(Intro!$G$21="English",O57,P57))</f>
        <v>QUESTIONNAIRE DUE DATE</v>
      </c>
      <c r="C57" s="408" t="str">
        <f>UPPER(IF(Intro!$G$21="English",P57,Q57))</f>
        <v>DATE D'ÉCHÉANCE DU QUESTIONNAIRE</v>
      </c>
      <c r="D57" s="408" t="str">
        <f>UPPER(IF(Intro!$G$21="English",Q57,R57))</f>
        <v/>
      </c>
      <c r="E57" s="408" t="str">
        <f>UPPER(IF(Intro!$G$21="English",R57,S57))</f>
        <v/>
      </c>
      <c r="F57" s="408" t="str">
        <f>UPPER(IF(Intro!$G$21="English",S57,T57))</f>
        <v/>
      </c>
      <c r="G57" s="408"/>
      <c r="H57" s="408" t="str">
        <f>UPPER(IF(Intro!$G$21="English",T57,U57))</f>
        <v/>
      </c>
      <c r="I57" s="408" t="str">
        <f>UPPER(IF(Intro!$G$21="English",U57,V57))</f>
        <v/>
      </c>
      <c r="J57" s="408" t="str">
        <f>UPPER(IF(Intro!$G$21="English",V57,W57))</f>
        <v/>
      </c>
      <c r="K57" s="408" t="str">
        <f>UPPER(IF(Intro!$G$21="English",W57,X57))</f>
        <v/>
      </c>
      <c r="L57" s="409" t="str">
        <f>UPPER(IF(Intro!$G$21="English",X57,Y57))</f>
        <v/>
      </c>
      <c r="M57" s="6"/>
      <c r="N57" s="24"/>
      <c r="O57" s="8" t="s">
        <v>58</v>
      </c>
      <c r="P57" s="8" t="s">
        <v>59</v>
      </c>
      <c r="Q57" s="37"/>
      <c r="R57" s="37"/>
      <c r="S57" s="37"/>
    </row>
    <row r="58" spans="1:19" x14ac:dyDescent="0.25">
      <c r="B58" s="15"/>
      <c r="C58" s="32"/>
      <c r="D58" s="33"/>
      <c r="E58" s="33"/>
      <c r="F58" s="33"/>
      <c r="G58" s="33"/>
      <c r="H58" s="33"/>
      <c r="I58" s="33"/>
      <c r="J58" s="33"/>
      <c r="K58" s="33"/>
      <c r="L58" s="16"/>
      <c r="M58" s="9"/>
    </row>
    <row r="59" spans="1:19" x14ac:dyDescent="0.25">
      <c r="B59" s="67"/>
      <c r="C59" s="9"/>
      <c r="D59" s="494" t="str">
        <f>IF(Intro!$G$21="English",O59,P59)</f>
        <v>September 24, 2026</v>
      </c>
      <c r="E59" s="495"/>
      <c r="F59" s="495"/>
      <c r="G59" s="495"/>
      <c r="H59" s="495"/>
      <c r="I59" s="495"/>
      <c r="J59" s="496"/>
      <c r="K59" s="9"/>
      <c r="L59" s="79"/>
      <c r="M59" s="9"/>
      <c r="O59" s="35" t="str">
        <f>Variables!B11</f>
        <v>September 24, 2026</v>
      </c>
      <c r="P59" s="35" t="str">
        <f>Variables!C11</f>
        <v>24 septembre 2026</v>
      </c>
    </row>
    <row r="60" spans="1:19" x14ac:dyDescent="0.25">
      <c r="B60" s="67"/>
      <c r="C60" s="9"/>
      <c r="D60" s="497"/>
      <c r="E60" s="498"/>
      <c r="F60" s="498"/>
      <c r="G60" s="498"/>
      <c r="H60" s="498"/>
      <c r="I60" s="498"/>
      <c r="J60" s="499"/>
      <c r="K60" s="9"/>
      <c r="L60" s="79"/>
      <c r="M60" s="9"/>
      <c r="O60" s="35"/>
      <c r="P60" s="35"/>
    </row>
    <row r="61" spans="1:19" x14ac:dyDescent="0.25">
      <c r="B61" s="65"/>
      <c r="C61" s="62"/>
      <c r="D61" s="62"/>
      <c r="E61" s="62"/>
      <c r="F61" s="62"/>
      <c r="G61" s="62"/>
      <c r="H61" s="62"/>
      <c r="I61" s="62"/>
      <c r="J61" s="62"/>
      <c r="K61" s="62"/>
      <c r="L61" s="63"/>
      <c r="M61" s="9"/>
    </row>
    <row r="62" spans="1:19" s="6" customFormat="1" x14ac:dyDescent="0.25">
      <c r="A62" s="4"/>
      <c r="B62" s="13"/>
      <c r="C62" s="13"/>
      <c r="D62" s="3"/>
      <c r="E62" s="3"/>
      <c r="F62" s="3"/>
      <c r="G62" s="3"/>
      <c r="H62" s="3"/>
      <c r="I62" s="3"/>
      <c r="J62" s="3"/>
      <c r="K62" s="3"/>
      <c r="L62" s="3"/>
      <c r="O62" s="26"/>
      <c r="P62" s="26"/>
      <c r="Q62" s="9"/>
      <c r="R62" s="9"/>
      <c r="S62" s="9"/>
    </row>
    <row r="63" spans="1:19" s="2" customFormat="1" x14ac:dyDescent="0.25">
      <c r="A63" s="4"/>
      <c r="B63" s="407" t="str">
        <f>IF(Intro!$G$21="English",O63,P63)</f>
        <v>FAILURE TO COMPLETE QUESTIONNAIRE</v>
      </c>
      <c r="C63" s="408" t="str">
        <f>UPPER(IF(Intro!$G$21="English",P63,Q63))</f>
        <v>QUESTIONNAIRE NON REMPLI</v>
      </c>
      <c r="D63" s="408" t="str">
        <f>UPPER(IF(Intro!$G$21="English",Q63,R63))</f>
        <v/>
      </c>
      <c r="E63" s="408" t="str">
        <f>UPPER(IF(Intro!$G$21="English",R63,S63))</f>
        <v/>
      </c>
      <c r="F63" s="408" t="str">
        <f>UPPER(IF(Intro!$G$21="English",S63,T63))</f>
        <v/>
      </c>
      <c r="G63" s="408"/>
      <c r="H63" s="408" t="str">
        <f>UPPER(IF(Intro!$G$21="English",T63,U63))</f>
        <v/>
      </c>
      <c r="I63" s="408" t="str">
        <f>UPPER(IF(Intro!$G$21="English",U63,V63))</f>
        <v/>
      </c>
      <c r="J63" s="408" t="str">
        <f>UPPER(IF(Intro!$G$21="English",V63,W63))</f>
        <v/>
      </c>
      <c r="K63" s="408" t="str">
        <f>UPPER(IF(Intro!$G$21="English",W63,X63))</f>
        <v/>
      </c>
      <c r="L63" s="409" t="str">
        <f>UPPER(IF(Intro!$G$21="English",X63,Y63))</f>
        <v/>
      </c>
      <c r="M63" s="6"/>
      <c r="N63" s="24"/>
      <c r="O63" s="18" t="s">
        <v>296</v>
      </c>
      <c r="P63" s="18" t="s">
        <v>297</v>
      </c>
      <c r="Q63" s="37"/>
      <c r="R63" s="37"/>
      <c r="S63" s="37"/>
    </row>
    <row r="64" spans="1:19" x14ac:dyDescent="0.25">
      <c r="B64" s="15"/>
      <c r="C64" s="32"/>
      <c r="D64" s="33"/>
      <c r="E64" s="33"/>
      <c r="F64" s="33"/>
      <c r="G64" s="33"/>
      <c r="H64" s="33"/>
      <c r="I64" s="33"/>
      <c r="J64" s="33"/>
      <c r="K64" s="33"/>
      <c r="L64" s="16"/>
      <c r="M64" s="9"/>
    </row>
    <row r="65" spans="1:19" x14ac:dyDescent="0.25">
      <c r="B65" s="401" t="str">
        <f>IF(Intro!$G$21="English",O65,P65)</f>
        <v>Failure to complete the questionnaire by the due date may result in the Tribunal issuing a production order, pursuant to section 17 of the Canadian International Trade Tribunal Act, to compel the production of a questionnaire response.</v>
      </c>
      <c r="C65" s="402"/>
      <c r="D65" s="402"/>
      <c r="E65" s="402"/>
      <c r="F65" s="402"/>
      <c r="G65" s="402"/>
      <c r="H65" s="402"/>
      <c r="I65" s="402"/>
      <c r="J65" s="402"/>
      <c r="K65" s="402"/>
      <c r="L65" s="403"/>
      <c r="M65" s="9"/>
      <c r="O65" s="9" t="s">
        <v>111</v>
      </c>
      <c r="P65" s="9" t="s">
        <v>244</v>
      </c>
    </row>
    <row r="66" spans="1:19" x14ac:dyDescent="0.25">
      <c r="B66" s="401"/>
      <c r="C66" s="402"/>
      <c r="D66" s="402"/>
      <c r="E66" s="402"/>
      <c r="F66" s="402"/>
      <c r="G66" s="402"/>
      <c r="H66" s="402"/>
      <c r="I66" s="402"/>
      <c r="J66" s="402"/>
      <c r="K66" s="402"/>
      <c r="L66" s="403"/>
      <c r="M66" s="9"/>
    </row>
    <row r="67" spans="1:19" x14ac:dyDescent="0.25">
      <c r="B67" s="65"/>
      <c r="C67" s="62"/>
      <c r="D67" s="62"/>
      <c r="E67" s="62"/>
      <c r="F67" s="62"/>
      <c r="G67" s="62"/>
      <c r="H67" s="62"/>
      <c r="I67" s="62"/>
      <c r="J67" s="62"/>
      <c r="K67" s="62"/>
      <c r="L67" s="63"/>
      <c r="M67" s="9"/>
    </row>
    <row r="68" spans="1:19" s="6" customFormat="1" x14ac:dyDescent="0.25">
      <c r="A68" s="4"/>
      <c r="B68" s="13"/>
      <c r="C68" s="13"/>
      <c r="D68" s="3"/>
      <c r="E68" s="3"/>
      <c r="F68" s="3"/>
      <c r="G68" s="3"/>
      <c r="H68" s="3"/>
      <c r="I68" s="3"/>
      <c r="J68" s="3"/>
      <c r="K68" s="3"/>
      <c r="L68" s="3"/>
      <c r="O68" s="26"/>
      <c r="P68" s="26"/>
      <c r="Q68" s="9"/>
      <c r="R68" s="9"/>
      <c r="S68" s="9"/>
    </row>
    <row r="69" spans="1:19" x14ac:dyDescent="0.25">
      <c r="B69" s="470" t="str">
        <f>IF(Intro!$G$21="English",O69,P69)</f>
        <v>FIRM INFORMATION</v>
      </c>
      <c r="C69" s="471"/>
      <c r="D69" s="471"/>
      <c r="E69" s="471"/>
      <c r="F69" s="471"/>
      <c r="G69" s="471"/>
      <c r="H69" s="471"/>
      <c r="I69" s="471"/>
      <c r="J69" s="471"/>
      <c r="K69" s="471"/>
      <c r="L69" s="472"/>
      <c r="M69" s="9"/>
      <c r="O69" s="9" t="s">
        <v>27</v>
      </c>
      <c r="P69" s="9" t="s">
        <v>28</v>
      </c>
    </row>
    <row r="70" spans="1:19" x14ac:dyDescent="0.25">
      <c r="B70" s="15"/>
      <c r="C70" s="32"/>
      <c r="D70" s="33"/>
      <c r="E70" s="33"/>
      <c r="F70" s="33"/>
      <c r="G70" s="33"/>
      <c r="H70" s="33"/>
      <c r="I70" s="33"/>
      <c r="J70" s="33"/>
      <c r="K70" s="33"/>
      <c r="L70" s="16"/>
      <c r="M70" s="9"/>
    </row>
    <row r="71" spans="1:19" x14ac:dyDescent="0.25">
      <c r="B71" s="429" t="str">
        <f>IF(Intro!$G$21="English",O71,P71)</f>
        <v>Firm Name (In English and French, if applicable)</v>
      </c>
      <c r="C71" s="430"/>
      <c r="D71" s="430"/>
      <c r="E71" s="445"/>
      <c r="F71" s="445"/>
      <c r="G71" s="445"/>
      <c r="H71" s="445"/>
      <c r="I71" s="445"/>
      <c r="J71" s="445"/>
      <c r="K71" s="445"/>
      <c r="L71" s="446"/>
      <c r="M71" s="9"/>
      <c r="O71" s="17" t="s">
        <v>237</v>
      </c>
      <c r="P71" s="9" t="s">
        <v>199</v>
      </c>
    </row>
    <row r="72" spans="1:19" x14ac:dyDescent="0.25">
      <c r="B72" s="429"/>
      <c r="C72" s="430"/>
      <c r="D72" s="430"/>
      <c r="E72" s="447"/>
      <c r="F72" s="447"/>
      <c r="G72" s="447"/>
      <c r="H72" s="447"/>
      <c r="I72" s="447"/>
      <c r="J72" s="447"/>
      <c r="K72" s="447"/>
      <c r="L72" s="448"/>
      <c r="M72" s="9"/>
      <c r="O72" s="17"/>
    </row>
    <row r="73" spans="1:19" x14ac:dyDescent="0.25">
      <c r="B73" s="429" t="str">
        <f>IF(Intro!$G$21="English",O73,P73)</f>
        <v>Firm Address</v>
      </c>
      <c r="C73" s="431"/>
      <c r="D73" s="431"/>
      <c r="E73" s="445"/>
      <c r="F73" s="445"/>
      <c r="G73" s="445"/>
      <c r="H73" s="445"/>
      <c r="I73" s="445"/>
      <c r="J73" s="445"/>
      <c r="K73" s="445"/>
      <c r="L73" s="446"/>
      <c r="M73" s="9"/>
      <c r="O73" s="17" t="s">
        <v>2</v>
      </c>
      <c r="P73" s="9" t="s">
        <v>3</v>
      </c>
    </row>
    <row r="74" spans="1:19" x14ac:dyDescent="0.25">
      <c r="B74" s="432"/>
      <c r="C74" s="433"/>
      <c r="D74" s="433"/>
      <c r="E74" s="447"/>
      <c r="F74" s="447"/>
      <c r="G74" s="447"/>
      <c r="H74" s="447"/>
      <c r="I74" s="447"/>
      <c r="J74" s="447"/>
      <c r="K74" s="447"/>
      <c r="L74" s="448"/>
      <c r="M74" s="9"/>
      <c r="O74" s="17"/>
    </row>
    <row r="75" spans="1:19" x14ac:dyDescent="0.25">
      <c r="B75" s="429" t="str">
        <f>IF(Intro!$G$21="English",O75,P75)</f>
        <v>Website Address</v>
      </c>
      <c r="C75" s="431"/>
      <c r="D75" s="431"/>
      <c r="E75" s="445"/>
      <c r="F75" s="445"/>
      <c r="G75" s="445"/>
      <c r="H75" s="445"/>
      <c r="I75" s="445"/>
      <c r="J75" s="445"/>
      <c r="K75" s="445"/>
      <c r="L75" s="446"/>
      <c r="M75" s="9"/>
      <c r="O75" s="17" t="s">
        <v>32</v>
      </c>
      <c r="P75" s="9" t="s">
        <v>4</v>
      </c>
    </row>
    <row r="76" spans="1:19" x14ac:dyDescent="0.25">
      <c r="B76" s="432"/>
      <c r="C76" s="433"/>
      <c r="D76" s="433"/>
      <c r="E76" s="447"/>
      <c r="F76" s="447"/>
      <c r="G76" s="447"/>
      <c r="H76" s="447"/>
      <c r="I76" s="447"/>
      <c r="J76" s="447"/>
      <c r="K76" s="447"/>
      <c r="L76" s="448"/>
      <c r="M76" s="9"/>
      <c r="O76" s="17"/>
    </row>
    <row r="77" spans="1:19" x14ac:dyDescent="0.25">
      <c r="B77" s="474" t="str">
        <f>IF(Intro!$G$21="English",O77,P77)</f>
        <v>Is your firm registered as a non-resident importer with the Canada Revenue Agency?</v>
      </c>
      <c r="C77" s="475"/>
      <c r="D77" s="476"/>
      <c r="E77" s="419"/>
      <c r="F77" s="33"/>
      <c r="G77" s="33"/>
      <c r="H77" s="33"/>
      <c r="I77" s="33"/>
      <c r="J77" s="33"/>
      <c r="K77" s="33"/>
      <c r="L77" s="16"/>
      <c r="M77" s="9"/>
      <c r="O77" s="17" t="s">
        <v>554</v>
      </c>
      <c r="P77" s="9" t="s">
        <v>555</v>
      </c>
    </row>
    <row r="78" spans="1:19" x14ac:dyDescent="0.25">
      <c r="B78" s="398"/>
      <c r="C78" s="399"/>
      <c r="D78" s="486"/>
      <c r="E78" s="473"/>
      <c r="F78" s="33"/>
      <c r="H78" s="33"/>
      <c r="J78" s="33"/>
      <c r="K78" s="33"/>
      <c r="L78" s="16"/>
      <c r="M78" s="9"/>
      <c r="O78" s="17"/>
    </row>
    <row r="79" spans="1:19" x14ac:dyDescent="0.25">
      <c r="B79" s="477"/>
      <c r="C79" s="478"/>
      <c r="D79" s="479"/>
      <c r="E79" s="420"/>
      <c r="F79" s="33"/>
      <c r="G79" s="33"/>
      <c r="H79" s="33"/>
      <c r="I79" s="33"/>
      <c r="J79" s="33"/>
      <c r="K79" s="33"/>
      <c r="L79" s="16"/>
      <c r="M79" s="9"/>
      <c r="O79" s="17"/>
    </row>
    <row r="80" spans="1:19" x14ac:dyDescent="0.25">
      <c r="B80" s="15"/>
      <c r="C80" s="32"/>
      <c r="D80" s="33"/>
      <c r="E80" s="33"/>
      <c r="F80" s="33"/>
      <c r="G80" s="33"/>
      <c r="H80" s="33"/>
      <c r="I80" s="33"/>
      <c r="J80" s="33"/>
      <c r="K80" s="33"/>
      <c r="L80" s="16"/>
      <c r="M80" s="9"/>
    </row>
    <row r="81" spans="2:16" x14ac:dyDescent="0.25">
      <c r="B81" s="401" t="str">
        <f>IF(Intro!$G$21="English",O81,P81)</f>
        <v xml:space="preserve">If your firm has more than one location, facility or outlet, submit a consolidated response to the questionnaire.
</v>
      </c>
      <c r="C81" s="402"/>
      <c r="D81" s="402"/>
      <c r="E81" s="402"/>
      <c r="F81" s="402"/>
      <c r="G81" s="402"/>
      <c r="H81" s="402"/>
      <c r="I81" s="402"/>
      <c r="J81" s="402"/>
      <c r="K81" s="402"/>
      <c r="L81" s="403"/>
      <c r="M81" s="9"/>
      <c r="O81" s="9" t="s">
        <v>175</v>
      </c>
      <c r="P81" s="9" t="s">
        <v>176</v>
      </c>
    </row>
    <row r="82" spans="2:16" x14ac:dyDescent="0.25">
      <c r="B82" s="455" t="str">
        <f>IF(Intro!$G$21="English",O82,P82)</f>
        <v>Provide the names and addresses of other locations, facilities, and outlets in Canada on behalf of which your company is responding.</v>
      </c>
      <c r="C82" s="456"/>
      <c r="D82" s="456"/>
      <c r="E82" s="461"/>
      <c r="F82" s="461"/>
      <c r="G82" s="461"/>
      <c r="H82" s="461"/>
      <c r="I82" s="461"/>
      <c r="J82" s="461"/>
      <c r="K82" s="461"/>
      <c r="L82" s="462"/>
      <c r="M82" s="9"/>
      <c r="O82" s="17" t="s">
        <v>25</v>
      </c>
      <c r="P82" s="9" t="s">
        <v>70</v>
      </c>
    </row>
    <row r="83" spans="2:16" x14ac:dyDescent="0.25">
      <c r="B83" s="457"/>
      <c r="C83" s="458"/>
      <c r="D83" s="458"/>
      <c r="E83" s="463"/>
      <c r="F83" s="463"/>
      <c r="G83" s="463"/>
      <c r="H83" s="463"/>
      <c r="I83" s="463"/>
      <c r="J83" s="463"/>
      <c r="K83" s="463"/>
      <c r="L83" s="464"/>
      <c r="M83" s="9"/>
      <c r="O83" s="17"/>
    </row>
    <row r="84" spans="2:16" x14ac:dyDescent="0.25">
      <c r="B84" s="457"/>
      <c r="C84" s="458"/>
      <c r="D84" s="458"/>
      <c r="E84" s="463"/>
      <c r="F84" s="463"/>
      <c r="G84" s="463"/>
      <c r="H84" s="463"/>
      <c r="I84" s="463"/>
      <c r="J84" s="463"/>
      <c r="K84" s="463"/>
      <c r="L84" s="464"/>
      <c r="M84" s="9"/>
      <c r="O84" s="17"/>
    </row>
    <row r="85" spans="2:16" x14ac:dyDescent="0.25">
      <c r="B85" s="457"/>
      <c r="C85" s="458"/>
      <c r="D85" s="458"/>
      <c r="E85" s="463"/>
      <c r="F85" s="463"/>
      <c r="G85" s="463"/>
      <c r="H85" s="463"/>
      <c r="I85" s="463"/>
      <c r="J85" s="463"/>
      <c r="K85" s="463"/>
      <c r="L85" s="464"/>
      <c r="M85" s="9"/>
      <c r="O85" s="17"/>
    </row>
    <row r="86" spans="2:16" x14ac:dyDescent="0.25">
      <c r="B86" s="457"/>
      <c r="C86" s="458"/>
      <c r="D86" s="458"/>
      <c r="E86" s="463"/>
      <c r="F86" s="463"/>
      <c r="G86" s="463"/>
      <c r="H86" s="463"/>
      <c r="I86" s="463"/>
      <c r="J86" s="463"/>
      <c r="K86" s="463"/>
      <c r="L86" s="464"/>
      <c r="M86" s="9"/>
      <c r="O86" s="17"/>
    </row>
    <row r="87" spans="2:16" x14ac:dyDescent="0.25">
      <c r="B87" s="457"/>
      <c r="C87" s="458"/>
      <c r="D87" s="458"/>
      <c r="E87" s="463"/>
      <c r="F87" s="463"/>
      <c r="G87" s="463"/>
      <c r="H87" s="463"/>
      <c r="I87" s="463"/>
      <c r="J87" s="463"/>
      <c r="K87" s="463"/>
      <c r="L87" s="464"/>
      <c r="M87" s="9"/>
      <c r="O87" s="17"/>
    </row>
    <row r="88" spans="2:16" x14ac:dyDescent="0.25">
      <c r="B88" s="457"/>
      <c r="C88" s="458"/>
      <c r="D88" s="458"/>
      <c r="E88" s="463"/>
      <c r="F88" s="463"/>
      <c r="G88" s="463"/>
      <c r="H88" s="463"/>
      <c r="I88" s="463"/>
      <c r="J88" s="463"/>
      <c r="K88" s="463"/>
      <c r="L88" s="464"/>
      <c r="M88" s="9"/>
      <c r="O88" s="17"/>
    </row>
    <row r="89" spans="2:16" x14ac:dyDescent="0.25">
      <c r="B89" s="457"/>
      <c r="C89" s="458"/>
      <c r="D89" s="458"/>
      <c r="E89" s="463"/>
      <c r="F89" s="463"/>
      <c r="G89" s="463"/>
      <c r="H89" s="463"/>
      <c r="I89" s="463"/>
      <c r="J89" s="463"/>
      <c r="K89" s="463"/>
      <c r="L89" s="464"/>
      <c r="M89" s="9"/>
      <c r="O89" s="17"/>
    </row>
    <row r="90" spans="2:16" x14ac:dyDescent="0.25">
      <c r="B90" s="457"/>
      <c r="C90" s="458"/>
      <c r="D90" s="458"/>
      <c r="E90" s="463"/>
      <c r="F90" s="463"/>
      <c r="G90" s="463"/>
      <c r="H90" s="463"/>
      <c r="I90" s="463"/>
      <c r="J90" s="463"/>
      <c r="K90" s="463"/>
      <c r="L90" s="464"/>
      <c r="M90" s="9"/>
      <c r="O90" s="17"/>
    </row>
    <row r="91" spans="2:16" x14ac:dyDescent="0.25">
      <c r="B91" s="459"/>
      <c r="C91" s="460"/>
      <c r="D91" s="460"/>
      <c r="E91" s="465"/>
      <c r="F91" s="465"/>
      <c r="G91" s="465"/>
      <c r="H91" s="465"/>
      <c r="I91" s="465"/>
      <c r="J91" s="465"/>
      <c r="K91" s="465"/>
      <c r="L91" s="466"/>
      <c r="M91" s="9"/>
      <c r="O91" s="17"/>
    </row>
    <row r="92" spans="2:16" x14ac:dyDescent="0.25">
      <c r="B92" s="65"/>
      <c r="C92" s="62"/>
      <c r="D92" s="62"/>
      <c r="E92" s="62"/>
      <c r="F92" s="62"/>
      <c r="G92" s="62"/>
      <c r="H92" s="62"/>
      <c r="I92" s="62"/>
      <c r="J92" s="62"/>
      <c r="K92" s="62"/>
      <c r="L92" s="63"/>
      <c r="M92" s="9"/>
    </row>
    <row r="94" spans="2:16" x14ac:dyDescent="0.25">
      <c r="B94" s="434" t="str">
        <f>IF(Intro!$G$21="English",O94,P94)</f>
        <v>CONTACT INFORMATION OF THE PERSON WHO COMPLETED THIS QUESTIONNAIRE</v>
      </c>
      <c r="C94" s="435"/>
      <c r="D94" s="435"/>
      <c r="E94" s="435"/>
      <c r="F94" s="435"/>
      <c r="G94" s="435"/>
      <c r="H94" s="435"/>
      <c r="I94" s="435"/>
      <c r="J94" s="435"/>
      <c r="K94" s="435"/>
      <c r="L94" s="436"/>
      <c r="M94" s="9"/>
      <c r="O94" s="9" t="s">
        <v>522</v>
      </c>
      <c r="P94" s="9" t="s">
        <v>523</v>
      </c>
    </row>
    <row r="95" spans="2:16" x14ac:dyDescent="0.25">
      <c r="B95" s="15"/>
      <c r="C95" s="32"/>
      <c r="D95" s="33"/>
      <c r="E95" s="33"/>
      <c r="F95" s="33"/>
      <c r="G95" s="33"/>
      <c r="H95" s="33"/>
      <c r="I95" s="33"/>
      <c r="J95" s="33"/>
      <c r="K95" s="33"/>
      <c r="L95" s="16"/>
      <c r="M95" s="9"/>
    </row>
    <row r="96" spans="2:16" x14ac:dyDescent="0.25">
      <c r="B96" s="474" t="str">
        <f>IF(Intro!$G$21="English",O96,P96)</f>
        <v>Name</v>
      </c>
      <c r="C96" s="475"/>
      <c r="D96" s="476"/>
      <c r="E96" s="480"/>
      <c r="F96" s="481"/>
      <c r="G96" s="481"/>
      <c r="H96" s="481"/>
      <c r="I96" s="481"/>
      <c r="J96" s="481"/>
      <c r="K96" s="481"/>
      <c r="L96" s="482"/>
      <c r="M96" s="9"/>
      <c r="O96" s="17" t="s">
        <v>524</v>
      </c>
      <c r="P96" s="9" t="s">
        <v>525</v>
      </c>
    </row>
    <row r="97" spans="2:16" x14ac:dyDescent="0.25">
      <c r="B97" s="477"/>
      <c r="C97" s="478"/>
      <c r="D97" s="479"/>
      <c r="E97" s="483"/>
      <c r="F97" s="484"/>
      <c r="G97" s="484"/>
      <c r="H97" s="484"/>
      <c r="I97" s="484"/>
      <c r="J97" s="484"/>
      <c r="K97" s="484"/>
      <c r="L97" s="485"/>
      <c r="M97" s="9"/>
      <c r="O97" s="17"/>
    </row>
    <row r="98" spans="2:16" x14ac:dyDescent="0.25">
      <c r="B98" s="474" t="str">
        <f>IF(Intro!$G$21="English",O98,P98)</f>
        <v>Title</v>
      </c>
      <c r="C98" s="475"/>
      <c r="D98" s="476"/>
      <c r="E98" s="480"/>
      <c r="F98" s="481"/>
      <c r="G98" s="481"/>
      <c r="H98" s="481"/>
      <c r="I98" s="481"/>
      <c r="J98" s="481"/>
      <c r="K98" s="481"/>
      <c r="L98" s="482"/>
      <c r="M98" s="9"/>
      <c r="O98" s="17" t="s">
        <v>526</v>
      </c>
      <c r="P98" s="9" t="s">
        <v>527</v>
      </c>
    </row>
    <row r="99" spans="2:16" x14ac:dyDescent="0.25">
      <c r="B99" s="477"/>
      <c r="C99" s="478"/>
      <c r="D99" s="479"/>
      <c r="E99" s="483"/>
      <c r="F99" s="484"/>
      <c r="G99" s="484"/>
      <c r="H99" s="484"/>
      <c r="I99" s="484"/>
      <c r="J99" s="484"/>
      <c r="K99" s="484"/>
      <c r="L99" s="485"/>
      <c r="M99" s="9"/>
      <c r="O99" s="17"/>
    </row>
    <row r="100" spans="2:16" x14ac:dyDescent="0.25">
      <c r="B100" s="474" t="str">
        <f>IF(Intro!$G$21="English",O100,P100)</f>
        <v>E-mail Address</v>
      </c>
      <c r="C100" s="475"/>
      <c r="D100" s="476"/>
      <c r="E100" s="480"/>
      <c r="F100" s="481"/>
      <c r="G100" s="481"/>
      <c r="H100" s="481"/>
      <c r="I100" s="481"/>
      <c r="J100" s="481"/>
      <c r="K100" s="481"/>
      <c r="L100" s="482"/>
      <c r="M100" s="9"/>
      <c r="O100" s="17" t="s">
        <v>9</v>
      </c>
      <c r="P100" s="9" t="s">
        <v>528</v>
      </c>
    </row>
    <row r="101" spans="2:16" x14ac:dyDescent="0.25">
      <c r="B101" s="477"/>
      <c r="C101" s="478"/>
      <c r="D101" s="479"/>
      <c r="E101" s="483"/>
      <c r="F101" s="484"/>
      <c r="G101" s="484"/>
      <c r="H101" s="484"/>
      <c r="I101" s="484"/>
      <c r="J101" s="484"/>
      <c r="K101" s="484"/>
      <c r="L101" s="485"/>
      <c r="M101" s="9"/>
      <c r="O101" s="17"/>
    </row>
    <row r="102" spans="2:16" x14ac:dyDescent="0.25">
      <c r="B102" s="474" t="str">
        <f>IF(Intro!$G$21="English",O102,P102)</f>
        <v>Telephone</v>
      </c>
      <c r="C102" s="475"/>
      <c r="D102" s="476"/>
      <c r="E102" s="480"/>
      <c r="F102" s="481"/>
      <c r="G102" s="481"/>
      <c r="H102" s="481"/>
      <c r="I102" s="481"/>
      <c r="J102" s="481"/>
      <c r="K102" s="481"/>
      <c r="L102" s="482"/>
      <c r="M102" s="9"/>
      <c r="O102" s="17" t="s">
        <v>10</v>
      </c>
      <c r="P102" s="9" t="s">
        <v>11</v>
      </c>
    </row>
    <row r="103" spans="2:16" x14ac:dyDescent="0.25">
      <c r="B103" s="477"/>
      <c r="C103" s="478"/>
      <c r="D103" s="479"/>
      <c r="E103" s="483"/>
      <c r="F103" s="484"/>
      <c r="G103" s="484"/>
      <c r="H103" s="484"/>
      <c r="I103" s="484"/>
      <c r="J103" s="484"/>
      <c r="K103" s="484"/>
      <c r="L103" s="485"/>
      <c r="M103" s="9"/>
      <c r="O103" s="17"/>
    </row>
    <row r="104" spans="2:16" x14ac:dyDescent="0.25">
      <c r="B104" s="65"/>
      <c r="C104" s="62"/>
      <c r="D104" s="62"/>
      <c r="E104" s="62"/>
      <c r="F104" s="62"/>
      <c r="G104" s="62"/>
      <c r="H104" s="62"/>
      <c r="I104" s="62"/>
      <c r="J104" s="62"/>
      <c r="K104" s="62"/>
      <c r="L104" s="63"/>
      <c r="M104" s="9"/>
    </row>
    <row r="105" spans="2:16" x14ac:dyDescent="0.25">
      <c r="B105" s="404" t="str">
        <f>IF(Intro!$G$21="English",O105,P105)</f>
        <v>CERTIFICATION</v>
      </c>
      <c r="C105" s="405"/>
      <c r="D105" s="405"/>
      <c r="E105" s="405"/>
      <c r="F105" s="405"/>
      <c r="G105" s="405"/>
      <c r="H105" s="405"/>
      <c r="I105" s="405"/>
      <c r="J105" s="405"/>
      <c r="K105" s="405"/>
      <c r="L105" s="406"/>
      <c r="M105" s="9"/>
      <c r="O105" s="9" t="s">
        <v>30</v>
      </c>
      <c r="P105" s="9" t="s">
        <v>31</v>
      </c>
    </row>
    <row r="106" spans="2:16" x14ac:dyDescent="0.25">
      <c r="B106" s="15"/>
      <c r="C106" s="32"/>
      <c r="D106" s="33"/>
      <c r="E106" s="33"/>
      <c r="F106" s="33"/>
      <c r="G106" s="33"/>
      <c r="H106" s="33"/>
      <c r="I106" s="33"/>
      <c r="J106" s="33"/>
      <c r="K106" s="33"/>
      <c r="L106" s="16"/>
      <c r="M106" s="9"/>
    </row>
    <row r="107" spans="2:16" x14ac:dyDescent="0.25">
      <c r="B107" s="452" t="str">
        <f>IF(Intro!$G$21="English",O107,P107)</f>
        <v xml:space="preserve">The undersigned certifies that the information supplied herein is complete and correct to the best of their knowledge and belief.
</v>
      </c>
      <c r="C107" s="453"/>
      <c r="D107" s="453"/>
      <c r="E107" s="453"/>
      <c r="F107" s="453"/>
      <c r="G107" s="453"/>
      <c r="H107" s="453"/>
      <c r="I107" s="453"/>
      <c r="J107" s="453"/>
      <c r="K107" s="453"/>
      <c r="L107" s="454"/>
      <c r="M107" s="9"/>
      <c r="O107" s="9" t="s">
        <v>235</v>
      </c>
      <c r="P107" s="8" t="s">
        <v>236</v>
      </c>
    </row>
    <row r="108" spans="2:16" x14ac:dyDescent="0.25">
      <c r="B108" s="67"/>
      <c r="C108" s="36"/>
      <c r="D108" s="36"/>
      <c r="E108" s="36"/>
      <c r="F108" s="36"/>
      <c r="G108" s="36"/>
      <c r="H108" s="36"/>
      <c r="I108" s="36"/>
      <c r="J108" s="36"/>
      <c r="K108" s="36"/>
      <c r="L108" s="52"/>
      <c r="M108" s="9"/>
    </row>
    <row r="109" spans="2:16" x14ac:dyDescent="0.25">
      <c r="B109" s="429" t="str">
        <f>IF(Intro!$G$21="English",O109,P109)</f>
        <v>Name of Authorized Official</v>
      </c>
      <c r="C109" s="430"/>
      <c r="D109" s="430"/>
      <c r="E109" s="445"/>
      <c r="F109" s="445"/>
      <c r="G109" s="445"/>
      <c r="H109" s="445"/>
      <c r="I109" s="445"/>
      <c r="J109" s="445"/>
      <c r="K109" s="445"/>
      <c r="L109" s="446"/>
      <c r="M109" s="9"/>
      <c r="O109" s="17" t="s">
        <v>5</v>
      </c>
      <c r="P109" s="9" t="s">
        <v>6</v>
      </c>
    </row>
    <row r="110" spans="2:16" x14ac:dyDescent="0.25">
      <c r="B110" s="429"/>
      <c r="C110" s="430"/>
      <c r="D110" s="430"/>
      <c r="E110" s="447"/>
      <c r="F110" s="447"/>
      <c r="G110" s="447"/>
      <c r="H110" s="447"/>
      <c r="I110" s="447"/>
      <c r="J110" s="447"/>
      <c r="K110" s="447"/>
      <c r="L110" s="448"/>
      <c r="M110" s="9"/>
      <c r="O110" s="17"/>
    </row>
    <row r="111" spans="2:16" x14ac:dyDescent="0.25">
      <c r="B111" s="429" t="str">
        <f>IF(Intro!$G$21="English",O111,P111)</f>
        <v>Title of Authorized Official</v>
      </c>
      <c r="C111" s="430"/>
      <c r="D111" s="431"/>
      <c r="E111" s="445"/>
      <c r="F111" s="445"/>
      <c r="G111" s="445"/>
      <c r="H111" s="445"/>
      <c r="I111" s="445"/>
      <c r="J111" s="445"/>
      <c r="K111" s="445"/>
      <c r="L111" s="446"/>
      <c r="M111" s="9"/>
      <c r="O111" s="17" t="s">
        <v>7</v>
      </c>
      <c r="P111" s="9" t="s">
        <v>8</v>
      </c>
    </row>
    <row r="112" spans="2:16" x14ac:dyDescent="0.25">
      <c r="B112" s="432"/>
      <c r="C112" s="433"/>
      <c r="D112" s="433"/>
      <c r="E112" s="447"/>
      <c r="F112" s="447"/>
      <c r="G112" s="447"/>
      <c r="H112" s="447"/>
      <c r="I112" s="447"/>
      <c r="J112" s="447"/>
      <c r="K112" s="447"/>
      <c r="L112" s="448"/>
      <c r="M112" s="9"/>
      <c r="O112" s="17"/>
    </row>
    <row r="113" spans="1:19" x14ac:dyDescent="0.25">
      <c r="B113" s="429" t="str">
        <f>IF(Intro!$G$21="English",O113,P113)</f>
        <v>E-mail Address</v>
      </c>
      <c r="C113" s="430"/>
      <c r="D113" s="431"/>
      <c r="E113" s="445"/>
      <c r="F113" s="445"/>
      <c r="G113" s="445"/>
      <c r="H113" s="445"/>
      <c r="I113" s="445"/>
      <c r="J113" s="445"/>
      <c r="K113" s="445"/>
      <c r="L113" s="446"/>
      <c r="M113" s="9"/>
      <c r="O113" s="17" t="s">
        <v>9</v>
      </c>
      <c r="P113" s="9" t="s">
        <v>71</v>
      </c>
    </row>
    <row r="114" spans="1:19" x14ac:dyDescent="0.25">
      <c r="B114" s="432"/>
      <c r="C114" s="433"/>
      <c r="D114" s="433"/>
      <c r="E114" s="447"/>
      <c r="F114" s="447"/>
      <c r="G114" s="447"/>
      <c r="H114" s="447"/>
      <c r="I114" s="447"/>
      <c r="J114" s="447"/>
      <c r="K114" s="447"/>
      <c r="L114" s="448"/>
      <c r="M114" s="9"/>
      <c r="O114" s="17"/>
    </row>
    <row r="115" spans="1:19" x14ac:dyDescent="0.25">
      <c r="B115" s="429" t="str">
        <f>IF(Intro!$G$21="English",O115,P115)</f>
        <v>Telephone</v>
      </c>
      <c r="C115" s="430"/>
      <c r="D115" s="431"/>
      <c r="E115" s="445"/>
      <c r="F115" s="445"/>
      <c r="G115" s="445"/>
      <c r="H115" s="445"/>
      <c r="I115" s="445"/>
      <c r="J115" s="445"/>
      <c r="K115" s="445"/>
      <c r="L115" s="446"/>
      <c r="M115" s="9"/>
      <c r="O115" s="17" t="s">
        <v>10</v>
      </c>
      <c r="P115" s="9" t="s">
        <v>11</v>
      </c>
    </row>
    <row r="116" spans="1:19" x14ac:dyDescent="0.25">
      <c r="B116" s="432"/>
      <c r="C116" s="433"/>
      <c r="D116" s="433"/>
      <c r="E116" s="447"/>
      <c r="F116" s="447"/>
      <c r="G116" s="447"/>
      <c r="H116" s="447"/>
      <c r="I116" s="447"/>
      <c r="J116" s="447"/>
      <c r="K116" s="447"/>
      <c r="L116" s="448"/>
      <c r="M116" s="9"/>
      <c r="O116" s="17"/>
    </row>
    <row r="117" spans="1:19" x14ac:dyDescent="0.25">
      <c r="B117" s="429" t="s">
        <v>72</v>
      </c>
      <c r="C117" s="430"/>
      <c r="D117" s="431"/>
      <c r="E117" s="445"/>
      <c r="F117" s="445"/>
      <c r="G117" s="445"/>
      <c r="H117" s="445"/>
      <c r="I117" s="445"/>
      <c r="J117" s="445"/>
      <c r="K117" s="445"/>
      <c r="L117" s="446"/>
      <c r="M117" s="9"/>
      <c r="O117" s="17"/>
    </row>
    <row r="118" spans="1:19" x14ac:dyDescent="0.25">
      <c r="B118" s="432"/>
      <c r="C118" s="433"/>
      <c r="D118" s="433"/>
      <c r="E118" s="447"/>
      <c r="F118" s="447"/>
      <c r="G118" s="447"/>
      <c r="H118" s="447"/>
      <c r="I118" s="447"/>
      <c r="J118" s="447"/>
      <c r="K118" s="447"/>
      <c r="L118" s="448"/>
      <c r="M118" s="9"/>
      <c r="O118" s="17"/>
    </row>
    <row r="119" spans="1:19" x14ac:dyDescent="0.25">
      <c r="B119" s="67"/>
      <c r="C119" s="36"/>
      <c r="D119" s="36"/>
      <c r="E119" s="36"/>
      <c r="F119" s="36"/>
      <c r="G119" s="36"/>
      <c r="H119" s="36"/>
      <c r="I119" s="36"/>
      <c r="J119" s="36"/>
      <c r="K119" s="36"/>
      <c r="L119" s="52"/>
      <c r="M119" s="9"/>
    </row>
    <row r="120" spans="1:19" ht="21" x14ac:dyDescent="0.25">
      <c r="B120" s="59"/>
      <c r="C120" s="60"/>
      <c r="D120" s="60"/>
      <c r="E120" s="60"/>
      <c r="F120" s="61"/>
      <c r="H120" s="118" t="str">
        <f>IF(Intro!$G$21="English",O120,P120)</f>
        <v>I understand that checking this box constitutes my legally binding signature.</v>
      </c>
      <c r="I120" s="98"/>
      <c r="J120" s="38"/>
      <c r="K120" s="38"/>
      <c r="L120" s="39"/>
      <c r="M120" s="9"/>
      <c r="O120" s="17" t="s">
        <v>61</v>
      </c>
      <c r="P120" s="9" t="s">
        <v>62</v>
      </c>
    </row>
    <row r="121" spans="1:19" x14ac:dyDescent="0.25">
      <c r="B121" s="65"/>
      <c r="C121" s="62"/>
      <c r="D121" s="62"/>
      <c r="E121" s="62"/>
      <c r="F121" s="62"/>
      <c r="G121" s="62"/>
      <c r="H121" s="62"/>
      <c r="I121" s="62"/>
      <c r="J121" s="62"/>
      <c r="K121" s="62"/>
      <c r="L121" s="63"/>
      <c r="M121" s="9"/>
    </row>
    <row r="122" spans="1:19" s="6" customFormat="1" x14ac:dyDescent="0.25">
      <c r="A122" s="4"/>
      <c r="B122" s="13"/>
      <c r="C122" s="13"/>
      <c r="D122" s="3"/>
      <c r="E122" s="3"/>
      <c r="F122" s="3"/>
      <c r="G122" s="3"/>
      <c r="H122" s="3"/>
      <c r="I122" s="3"/>
      <c r="J122" s="3"/>
      <c r="K122" s="3"/>
      <c r="L122" s="3"/>
      <c r="O122" s="26"/>
      <c r="P122" s="26"/>
      <c r="Q122" s="9"/>
      <c r="R122" s="9"/>
      <c r="S122" s="9"/>
    </row>
    <row r="123" spans="1:19" s="2" customFormat="1" x14ac:dyDescent="0.25">
      <c r="A123" s="4"/>
      <c r="B123" s="407" t="str">
        <f>IF(Intro!$G$21="English",O123,P123)</f>
        <v>SUBMITTING THE QUESTIONNAIRE RESPONSE</v>
      </c>
      <c r="C123" s="408" t="str">
        <f>UPPER(IF(Intro!$G$21="English",P123,Q123))</f>
        <v>TRANSMISSION DU QUESTIONNAIRE REMPLI</v>
      </c>
      <c r="D123" s="408" t="str">
        <f>UPPER(IF(Intro!$G$21="English",Q123,R123))</f>
        <v/>
      </c>
      <c r="E123" s="408" t="str">
        <f>UPPER(IF(Intro!$G$21="English",R123,S123))</f>
        <v/>
      </c>
      <c r="F123" s="408" t="str">
        <f>UPPER(IF(Intro!$G$21="English",S123,T123))</f>
        <v/>
      </c>
      <c r="G123" s="408"/>
      <c r="H123" s="408" t="str">
        <f>UPPER(IF(Intro!$G$21="English",T123,U123))</f>
        <v/>
      </c>
      <c r="I123" s="408" t="str">
        <f>UPPER(IF(Intro!$G$21="English",U123,V123))</f>
        <v/>
      </c>
      <c r="J123" s="408" t="str">
        <f>UPPER(IF(Intro!$G$21="English",V123,W123))</f>
        <v/>
      </c>
      <c r="K123" s="408" t="str">
        <f>UPPER(IF(Intro!$G$21="English",W123,X123))</f>
        <v/>
      </c>
      <c r="L123" s="409" t="str">
        <f>UPPER(IF(Intro!$G$21="English",X123,Y123))</f>
        <v/>
      </c>
      <c r="M123" s="6"/>
      <c r="N123" s="24"/>
      <c r="O123" s="8" t="s">
        <v>69</v>
      </c>
      <c r="P123" s="8" t="s">
        <v>0</v>
      </c>
      <c r="Q123" s="37"/>
      <c r="R123" s="37"/>
      <c r="S123" s="37"/>
    </row>
    <row r="124" spans="1:19" x14ac:dyDescent="0.25">
      <c r="B124" s="15"/>
      <c r="C124" s="32"/>
      <c r="D124" s="33"/>
      <c r="E124" s="33"/>
      <c r="F124" s="33"/>
      <c r="G124" s="33"/>
      <c r="H124" s="33"/>
      <c r="I124" s="33"/>
      <c r="J124" s="33"/>
      <c r="K124" s="33"/>
      <c r="L124" s="16"/>
      <c r="M124" s="9"/>
    </row>
    <row r="125" spans="1:19" x14ac:dyDescent="0.25">
      <c r="B125" s="401" t="str">
        <f>IF(Intro!$G$21="English",O125,P125)</f>
        <v>The completed questionnaire can be submitted using one of the following methods:</v>
      </c>
      <c r="C125" s="402"/>
      <c r="D125" s="402"/>
      <c r="E125" s="402"/>
      <c r="F125" s="402"/>
      <c r="G125" s="402"/>
      <c r="H125" s="402"/>
      <c r="I125" s="402"/>
      <c r="J125" s="402"/>
      <c r="K125" s="402"/>
      <c r="L125" s="403"/>
      <c r="M125" s="9"/>
      <c r="O125" s="9" t="s">
        <v>112</v>
      </c>
      <c r="P125" s="9" t="s">
        <v>178</v>
      </c>
    </row>
    <row r="126" spans="1:19" x14ac:dyDescent="0.25">
      <c r="B126" s="449"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26" s="450"/>
      <c r="D126" s="450"/>
      <c r="E126" s="450"/>
      <c r="F126" s="450"/>
      <c r="G126" s="450"/>
      <c r="H126" s="450"/>
      <c r="I126" s="450"/>
      <c r="J126" s="450"/>
      <c r="K126" s="450"/>
      <c r="L126" s="451"/>
      <c r="M126" s="9"/>
    </row>
    <row r="127" spans="1:19" x14ac:dyDescent="0.25">
      <c r="B127" s="467" t="str">
        <f>IF(Intro!$G$21="English",O127,P127)</f>
        <v xml:space="preserve">When submitting the completed questionnaire using the secure E-filing service, designate the questionnaire as confidential. Note that the information in the public (blue) tabs in your questionnaire will be treated as public information.
</v>
      </c>
      <c r="C127" s="468"/>
      <c r="D127" s="468"/>
      <c r="E127" s="468"/>
      <c r="F127" s="468"/>
      <c r="G127" s="468"/>
      <c r="H127" s="468"/>
      <c r="I127" s="468"/>
      <c r="J127" s="468"/>
      <c r="K127" s="468"/>
      <c r="L127" s="469"/>
      <c r="M127" s="9"/>
      <c r="O127" s="9" t="s">
        <v>177</v>
      </c>
      <c r="P127" s="9" t="s">
        <v>179</v>
      </c>
    </row>
    <row r="128" spans="1:19" x14ac:dyDescent="0.25">
      <c r="B128" s="467"/>
      <c r="C128" s="468"/>
      <c r="D128" s="468"/>
      <c r="E128" s="468"/>
      <c r="F128" s="468"/>
      <c r="G128" s="468"/>
      <c r="H128" s="468"/>
      <c r="I128" s="468"/>
      <c r="J128" s="468"/>
      <c r="K128" s="468"/>
      <c r="L128" s="469"/>
      <c r="M128" s="9"/>
    </row>
    <row r="129" spans="1:19" x14ac:dyDescent="0.25">
      <c r="B129" s="398" t="str">
        <f>IF(Intro!$G$21="English",O129,P129)</f>
        <v>2. E-mail to citt-tcce@tribunal.gc.ca should you accept the associated risks and you are filing information that belongs to your firm only.</v>
      </c>
      <c r="C129" s="399"/>
      <c r="D129" s="399"/>
      <c r="E129" s="399"/>
      <c r="F129" s="399"/>
      <c r="G129" s="399"/>
      <c r="H129" s="399"/>
      <c r="I129" s="399"/>
      <c r="J129" s="399"/>
      <c r="K129" s="399"/>
      <c r="L129" s="400"/>
      <c r="M129" s="9"/>
      <c r="O129" s="9" t="s">
        <v>269</v>
      </c>
      <c r="P129" s="9" t="s">
        <v>270</v>
      </c>
    </row>
    <row r="130" spans="1:19" x14ac:dyDescent="0.25">
      <c r="B130" s="65"/>
      <c r="C130" s="62"/>
      <c r="D130" s="62"/>
      <c r="E130" s="62"/>
      <c r="F130" s="62"/>
      <c r="G130" s="62"/>
      <c r="H130" s="62"/>
      <c r="I130" s="62"/>
      <c r="J130" s="62"/>
      <c r="K130" s="62"/>
      <c r="L130" s="63"/>
      <c r="M130" s="9"/>
    </row>
    <row r="132" spans="1:19" s="2" customFormat="1" x14ac:dyDescent="0.25">
      <c r="A132" s="4"/>
      <c r="B132" s="407" t="s">
        <v>298</v>
      </c>
      <c r="C132" s="408" t="str">
        <f>UPPER(IF(Intro!$G$21="English",P132,Q132))</f>
        <v/>
      </c>
      <c r="D132" s="408" t="str">
        <f>UPPER(IF(Intro!$G$21="English",Q132,R132))</f>
        <v/>
      </c>
      <c r="E132" s="408" t="str">
        <f>UPPER(IF(Intro!$G$21="English",R132,S132))</f>
        <v/>
      </c>
      <c r="F132" s="408" t="str">
        <f>UPPER(IF(Intro!$G$21="English",S132,T132))</f>
        <v/>
      </c>
      <c r="G132" s="408"/>
      <c r="H132" s="408" t="str">
        <f>UPPER(IF(Intro!$G$21="English",T132,U132))</f>
        <v/>
      </c>
      <c r="I132" s="408" t="str">
        <f>UPPER(IF(Intro!$G$21="English",U132,V132))</f>
        <v/>
      </c>
      <c r="J132" s="408" t="str">
        <f>UPPER(IF(Intro!$G$21="English",V132,W132))</f>
        <v/>
      </c>
      <c r="K132" s="408" t="str">
        <f>UPPER(IF(Intro!$G$21="English",W132,X132))</f>
        <v/>
      </c>
      <c r="L132" s="409" t="str">
        <f>UPPER(IF(Intro!$G$21="English",X132,Y132))</f>
        <v/>
      </c>
      <c r="M132" s="6"/>
      <c r="N132" s="24"/>
      <c r="O132" s="8"/>
      <c r="P132" s="8"/>
      <c r="Q132" s="37"/>
      <c r="R132" s="37"/>
      <c r="S132" s="37"/>
    </row>
    <row r="133" spans="1:19" x14ac:dyDescent="0.25">
      <c r="B133" s="15"/>
      <c r="C133" s="32"/>
      <c r="D133" s="33"/>
      <c r="E133" s="33"/>
      <c r="F133" s="33"/>
      <c r="G133" s="33"/>
      <c r="H133" s="33"/>
      <c r="I133" s="33"/>
      <c r="J133" s="33"/>
      <c r="K133" s="33"/>
      <c r="L133" s="16"/>
      <c r="M133" s="9"/>
    </row>
    <row r="134" spans="1:19" x14ac:dyDescent="0.25">
      <c r="B134" s="401" t="str">
        <f>IF(Intro!$G$21="English",O134,P134)</f>
        <v xml:space="preserve">Questions relating to this questionnaire should be directed to:
</v>
      </c>
      <c r="C134" s="402"/>
      <c r="D134" s="402"/>
      <c r="E134" s="402"/>
      <c r="F134" s="402"/>
      <c r="G134" s="402"/>
      <c r="H134" s="402"/>
      <c r="I134" s="402"/>
      <c r="J134" s="402"/>
      <c r="K134" s="402"/>
      <c r="L134" s="403"/>
      <c r="M134" s="9"/>
      <c r="O134" s="9" t="s">
        <v>197</v>
      </c>
      <c r="P134" s="9" t="s">
        <v>198</v>
      </c>
    </row>
    <row r="135" spans="1:19" x14ac:dyDescent="0.25">
      <c r="B135" s="55"/>
      <c r="C135" s="56"/>
      <c r="D135" s="56"/>
      <c r="E135" s="56"/>
      <c r="F135" s="56"/>
      <c r="G135" s="56"/>
      <c r="H135" s="56"/>
      <c r="I135" s="56"/>
      <c r="J135" s="56"/>
      <c r="K135" s="56"/>
      <c r="L135" s="57"/>
      <c r="M135" s="9"/>
    </row>
    <row r="136" spans="1:19" x14ac:dyDescent="0.25">
      <c r="B136" s="392" t="str">
        <f>Variables!B13</f>
        <v>Rebecca Campbell</v>
      </c>
      <c r="C136" s="393"/>
      <c r="D136" s="393"/>
      <c r="E136" s="393" t="str">
        <f>Variables!C13</f>
        <v>rebecca.campbell@tribunal.gc.ca</v>
      </c>
      <c r="F136" s="393"/>
      <c r="G136" s="393"/>
      <c r="H136" s="393"/>
      <c r="I136" s="393"/>
      <c r="J136" s="393" t="str">
        <f>Variables!D13</f>
        <v>613-998-8598</v>
      </c>
      <c r="K136" s="393"/>
      <c r="L136" s="394"/>
      <c r="M136" s="9"/>
      <c r="O136" s="17"/>
    </row>
    <row r="137" spans="1:19" x14ac:dyDescent="0.25">
      <c r="B137" s="392" t="str">
        <f>Variables!B14</f>
        <v>Wen Zhang</v>
      </c>
      <c r="C137" s="393"/>
      <c r="D137" s="393"/>
      <c r="E137" s="393" t="str">
        <f>Variables!C14</f>
        <v>wen.zhang@tribunal.gc.ca</v>
      </c>
      <c r="F137" s="393"/>
      <c r="G137" s="393"/>
      <c r="H137" s="393"/>
      <c r="I137" s="393"/>
      <c r="J137" s="393" t="str">
        <f>Variables!D14</f>
        <v>343-549-1983</v>
      </c>
      <c r="K137" s="393"/>
      <c r="L137" s="394"/>
      <c r="M137" s="9"/>
      <c r="O137" s="17"/>
    </row>
    <row r="138" spans="1:19" x14ac:dyDescent="0.25">
      <c r="B138" s="392" t="str">
        <f>Variables!B15</f>
        <v>Rhonda Heintzman</v>
      </c>
      <c r="C138" s="393"/>
      <c r="D138" s="393"/>
      <c r="E138" s="393" t="str">
        <f>Variables!C15</f>
        <v>rhonda.heintzman@tribunal.gc.ca</v>
      </c>
      <c r="F138" s="393"/>
      <c r="G138" s="393"/>
      <c r="H138" s="393"/>
      <c r="I138" s="393"/>
      <c r="J138" s="393" t="str">
        <f>Variables!D15</f>
        <v>613-558-5983</v>
      </c>
      <c r="K138" s="393"/>
      <c r="L138" s="394"/>
      <c r="M138" s="9"/>
    </row>
  </sheetData>
  <sheetProtection algorithmName="SHA-512" hashValue="UqY7Sfv5xFYMV7haHeUTSLTTjycZS3DIwmjoL64PveVObPbtRl0N/4WmZDO68aBZhMZApXYolgfOVG5hTI2x1g==" saltValue="fuKgNgQ24tVyjl5viyrHBQ==" spinCount="100000" sheet="1" objects="1" scenarios="1" selectLockedCells="1"/>
  <mergeCells count="75">
    <mergeCell ref="B21:F22"/>
    <mergeCell ref="H21:L22"/>
    <mergeCell ref="B75:D76"/>
    <mergeCell ref="E71:L72"/>
    <mergeCell ref="E73:L74"/>
    <mergeCell ref="B45:L45"/>
    <mergeCell ref="B47:L54"/>
    <mergeCell ref="D59:J60"/>
    <mergeCell ref="B105:L105"/>
    <mergeCell ref="B69:L69"/>
    <mergeCell ref="E77:E79"/>
    <mergeCell ref="B94:L94"/>
    <mergeCell ref="B96:D97"/>
    <mergeCell ref="E96:L97"/>
    <mergeCell ref="B98:D99"/>
    <mergeCell ref="E98:L99"/>
    <mergeCell ref="B100:D101"/>
    <mergeCell ref="E100:L101"/>
    <mergeCell ref="B102:D103"/>
    <mergeCell ref="E102:L103"/>
    <mergeCell ref="B77:D79"/>
    <mergeCell ref="B137:D137"/>
    <mergeCell ref="E136:I136"/>
    <mergeCell ref="E137:I137"/>
    <mergeCell ref="J136:L136"/>
    <mergeCell ref="J137:L137"/>
    <mergeCell ref="B136:D136"/>
    <mergeCell ref="B134:L134"/>
    <mergeCell ref="B132:L132"/>
    <mergeCell ref="B123:L123"/>
    <mergeCell ref="B126:L126"/>
    <mergeCell ref="B63:L63"/>
    <mergeCell ref="B81:L81"/>
    <mergeCell ref="B107:L107"/>
    <mergeCell ref="E75:L76"/>
    <mergeCell ref="B82:D91"/>
    <mergeCell ref="E82:L91"/>
    <mergeCell ref="B65:L66"/>
    <mergeCell ref="B71:D72"/>
    <mergeCell ref="B73:D74"/>
    <mergeCell ref="B129:L129"/>
    <mergeCell ref="B127:L128"/>
    <mergeCell ref="E117:L118"/>
    <mergeCell ref="B117:D118"/>
    <mergeCell ref="B4:L4"/>
    <mergeCell ref="B5:L5"/>
    <mergeCell ref="B8:L8"/>
    <mergeCell ref="B19:L19"/>
    <mergeCell ref="B6:L6"/>
    <mergeCell ref="B10:F16"/>
    <mergeCell ref="H10:L16"/>
    <mergeCell ref="E113:L114"/>
    <mergeCell ref="E115:L116"/>
    <mergeCell ref="B109:D110"/>
    <mergeCell ref="B111:D112"/>
    <mergeCell ref="B113:D114"/>
    <mergeCell ref="B115:D116"/>
    <mergeCell ref="E109:L110"/>
    <mergeCell ref="E111:L112"/>
    <mergeCell ref="B138:D138"/>
    <mergeCell ref="E138:I138"/>
    <mergeCell ref="J138:L138"/>
    <mergeCell ref="O9:P17"/>
    <mergeCell ref="G21:G22"/>
    <mergeCell ref="B40:L40"/>
    <mergeCell ref="B125:L125"/>
    <mergeCell ref="B38:L38"/>
    <mergeCell ref="B57:L57"/>
    <mergeCell ref="B25:L25"/>
    <mergeCell ref="B27:L27"/>
    <mergeCell ref="B35:L35"/>
    <mergeCell ref="C29:K33"/>
    <mergeCell ref="D42:D43"/>
    <mergeCell ref="B42:C43"/>
    <mergeCell ref="E42:K43"/>
  </mergeCells>
  <dataValidations count="2">
    <dataValidation type="list" allowBlank="1" showInputMessage="1" showErrorMessage="1" sqref="I120" xr:uid="{EA43E088-98E8-4631-9262-1DAFC17B3891}">
      <formula1>"X"</formula1>
    </dataValidation>
    <dataValidation type="list" allowBlank="1" showInputMessage="1" showErrorMessage="1" sqref="G21" xr:uid="{4AE6BBE5-7FC5-4DF0-963E-0A0A408B8D64}">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56" min="1" max="11" man="1"/>
    <brk id="122" min="1" max="11"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99504F5-7240-4659-8ECF-F888B838DA02}">
          <x14:formula1>
            <xm:f>Variables!$D$56:$D$57</xm:f>
          </x14:formula1>
          <xm:sqref>D42:D43 E77:E79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4">
    <tabColor rgb="FF00B0F0"/>
    <pageSetUpPr fitToPage="1"/>
  </sheetPr>
  <dimension ref="A1:P45"/>
  <sheetViews>
    <sheetView showGridLines="0" zoomScaleNormal="100" zoomScaleSheetLayoutView="100" workbookViewId="0">
      <selection activeCell="B20" sqref="B20:L27"/>
    </sheetView>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9" width="9.140625" style="9" customWidth="1"/>
    <col min="20" max="16384" width="9.140625" style="9"/>
  </cols>
  <sheetData>
    <row r="1" spans="1:16" x14ac:dyDescent="0.25">
      <c r="O1" s="9" t="s">
        <v>445</v>
      </c>
      <c r="P1" s="9" t="s">
        <v>445</v>
      </c>
    </row>
    <row r="2" spans="1:16" x14ac:dyDescent="0.25">
      <c r="B2" s="11" t="s">
        <v>66</v>
      </c>
      <c r="O2" s="10" t="s">
        <v>93</v>
      </c>
      <c r="P2" s="10" t="s">
        <v>109</v>
      </c>
    </row>
    <row r="3" spans="1:16" x14ac:dyDescent="0.25">
      <c r="B3" s="12"/>
      <c r="O3" s="2"/>
      <c r="P3" s="2"/>
    </row>
    <row r="4" spans="1:16" s="2" customFormat="1" x14ac:dyDescent="0.25">
      <c r="A4" s="4"/>
      <c r="B4" s="470" t="str">
        <f>Info!B4</f>
        <v>IMPORTERS' QUESTIONNAIRE</v>
      </c>
      <c r="C4" s="471"/>
      <c r="D4" s="471"/>
      <c r="E4" s="471"/>
      <c r="F4" s="471"/>
      <c r="G4" s="471"/>
      <c r="H4" s="471"/>
      <c r="I4" s="471"/>
      <c r="J4" s="471"/>
      <c r="K4" s="471"/>
      <c r="L4" s="472"/>
      <c r="M4" s="24"/>
      <c r="N4" s="24"/>
      <c r="O4" s="18"/>
      <c r="P4" s="18"/>
    </row>
    <row r="5" spans="1:16" s="2" customFormat="1" x14ac:dyDescent="0.25">
      <c r="A5" s="4"/>
      <c r="B5" s="538" t="str">
        <f>Info!B5</f>
        <v>NQ-2026-005</v>
      </c>
      <c r="C5" s="539"/>
      <c r="D5" s="539"/>
      <c r="E5" s="539"/>
      <c r="F5" s="539"/>
      <c r="G5" s="539"/>
      <c r="H5" s="539"/>
      <c r="I5" s="539"/>
      <c r="J5" s="539"/>
      <c r="K5" s="539"/>
      <c r="L5" s="540"/>
      <c r="M5" s="24"/>
      <c r="N5" s="24"/>
      <c r="O5" s="18"/>
      <c r="P5" s="18"/>
    </row>
    <row r="6" spans="1:16" s="6" customFormat="1" ht="14.25" customHeight="1" x14ac:dyDescent="0.25">
      <c r="A6" s="4"/>
      <c r="B6" s="602" t="str">
        <f>Info!B6</f>
        <v>CERTAIN STEEL RACKS</v>
      </c>
      <c r="C6" s="603"/>
      <c r="D6" s="603"/>
      <c r="E6" s="603"/>
      <c r="F6" s="603"/>
      <c r="G6" s="603"/>
      <c r="H6" s="603"/>
      <c r="I6" s="603"/>
      <c r="J6" s="603"/>
      <c r="K6" s="603"/>
      <c r="L6" s="604"/>
      <c r="M6" s="18"/>
      <c r="N6" s="18"/>
      <c r="O6" s="14"/>
      <c r="P6" s="14"/>
    </row>
    <row r="7" spans="1:16" s="6" customFormat="1" x14ac:dyDescent="0.25">
      <c r="A7" s="4"/>
      <c r="B7" s="13"/>
      <c r="C7" s="3"/>
      <c r="D7" s="3"/>
      <c r="E7" s="3"/>
      <c r="F7" s="3"/>
      <c r="G7" s="3"/>
      <c r="H7" s="3"/>
      <c r="I7" s="3"/>
      <c r="J7" s="3"/>
      <c r="K7" s="3"/>
      <c r="L7" s="3"/>
      <c r="O7" s="14"/>
      <c r="P7" s="14"/>
    </row>
    <row r="8" spans="1:16" x14ac:dyDescent="0.25">
      <c r="B8" s="404" t="str">
        <f>IF(Intro!$G$21="English",O8,P8)</f>
        <v>CONFIRMATION OF REPORTED DATA</v>
      </c>
      <c r="C8" s="405"/>
      <c r="D8" s="405"/>
      <c r="E8" s="405"/>
      <c r="F8" s="405"/>
      <c r="G8" s="405"/>
      <c r="H8" s="405"/>
      <c r="I8" s="405"/>
      <c r="J8" s="405"/>
      <c r="K8" s="405"/>
      <c r="L8" s="406"/>
      <c r="M8" s="9"/>
      <c r="O8" s="9" t="s">
        <v>60</v>
      </c>
      <c r="P8" s="9" t="s">
        <v>29</v>
      </c>
    </row>
    <row r="9" spans="1:16" x14ac:dyDescent="0.25">
      <c r="B9" s="404" t="str">
        <f>IF(Intro!$G$21="English",O9,P9)</f>
        <v>GENERAL</v>
      </c>
      <c r="C9" s="405"/>
      <c r="D9" s="405"/>
      <c r="E9" s="405"/>
      <c r="F9" s="405"/>
      <c r="G9" s="405"/>
      <c r="H9" s="405"/>
      <c r="I9" s="405"/>
      <c r="J9" s="405"/>
      <c r="K9" s="405"/>
      <c r="L9" s="406"/>
      <c r="M9" s="9"/>
      <c r="O9" s="87" t="s">
        <v>332</v>
      </c>
      <c r="P9" s="87" t="s">
        <v>333</v>
      </c>
    </row>
    <row r="10" spans="1:16" x14ac:dyDescent="0.25">
      <c r="B10" s="67"/>
      <c r="C10" s="36"/>
      <c r="D10" s="36"/>
      <c r="E10" s="36"/>
      <c r="F10" s="36"/>
      <c r="G10" s="36"/>
      <c r="H10" s="36"/>
      <c r="I10" s="36"/>
      <c r="J10" s="36"/>
      <c r="K10" s="36"/>
      <c r="L10" s="52"/>
      <c r="M10" s="9"/>
    </row>
    <row r="11" spans="1:16" s="8" customFormat="1" x14ac:dyDescent="0.25">
      <c r="A11" s="132"/>
      <c r="B11" s="158"/>
      <c r="C11" s="1"/>
      <c r="D11" s="1"/>
      <c r="E11" s="1"/>
      <c r="F11" s="1"/>
      <c r="G11" s="1"/>
      <c r="H11" s="1"/>
      <c r="I11" s="1"/>
      <c r="J11" s="165" t="str">
        <f>IF(Intro!$G$21="English",O11,P11)</f>
        <v>Select Yes or No</v>
      </c>
      <c r="K11" s="1"/>
      <c r="L11" s="133"/>
      <c r="O11" s="8" t="s">
        <v>174</v>
      </c>
      <c r="P11" s="8" t="s">
        <v>415</v>
      </c>
    </row>
    <row r="12" spans="1:16" s="34" customFormat="1" x14ac:dyDescent="0.25">
      <c r="A12" s="43"/>
      <c r="B12" s="429" t="str">
        <f>IF(Intro!$G$21="English",O12,P12)</f>
        <v>Confirm that all data reported in this questionnaire pertain to the goods as defined in the "Intro" tab.</v>
      </c>
      <c r="C12" s="430"/>
      <c r="D12" s="430"/>
      <c r="E12" s="430"/>
      <c r="F12" s="430"/>
      <c r="G12" s="430"/>
      <c r="H12" s="430"/>
      <c r="I12" s="430"/>
      <c r="J12" s="99"/>
      <c r="K12" s="1"/>
      <c r="L12" s="48"/>
      <c r="O12" s="34" t="s">
        <v>434</v>
      </c>
      <c r="P12" s="34" t="s">
        <v>435</v>
      </c>
    </row>
    <row r="13" spans="1:16" s="34" customFormat="1" x14ac:dyDescent="0.25">
      <c r="A13" s="43"/>
      <c r="B13" s="429" t="str">
        <f>IF(Intro!$G$21="English",O13,P13)</f>
        <v>Confirm that all the sources of imports (countries) of the goods have been reported in this questionnaire.</v>
      </c>
      <c r="C13" s="430"/>
      <c r="D13" s="430"/>
      <c r="E13" s="430"/>
      <c r="F13" s="430"/>
      <c r="G13" s="430"/>
      <c r="H13" s="430"/>
      <c r="I13" s="430"/>
      <c r="J13" s="99"/>
      <c r="K13" s="1"/>
      <c r="L13" s="48"/>
      <c r="O13" s="34" t="s">
        <v>489</v>
      </c>
      <c r="P13" s="34" t="s">
        <v>490</v>
      </c>
    </row>
    <row r="14" spans="1:16" s="34" customFormat="1" x14ac:dyDescent="0.25">
      <c r="A14" s="43"/>
      <c r="B14" s="429" t="str">
        <f>IF(Intro!$G$21="English",O14,P14)</f>
        <v>Confirm that all volumes reported in this questionnaire are in tonnes.</v>
      </c>
      <c r="C14" s="430"/>
      <c r="D14" s="430"/>
      <c r="E14" s="430"/>
      <c r="F14" s="430"/>
      <c r="G14" s="430"/>
      <c r="H14" s="430"/>
      <c r="I14" s="430"/>
      <c r="J14" s="99"/>
      <c r="K14" s="1"/>
      <c r="L14" s="64"/>
      <c r="O14" s="34" t="str">
        <f>"Confirm that all volumes reported in this questionnaire are in "&amp;(Variables!B23)&amp;"."</f>
        <v>Confirm that all volumes reported in this questionnaire are in tonnes.</v>
      </c>
      <c r="P14" s="34" t="str">
        <f>"Confirmez que tous les volumes déclarés dans ce questionnaire sont en "&amp;(Variables!C23)&amp;"."</f>
        <v>Confirmez que tous les volumes déclarés dans ce questionnaire sont en tonnes.</v>
      </c>
    </row>
    <row r="15" spans="1:16" s="34" customFormat="1" x14ac:dyDescent="0.25">
      <c r="A15" s="43"/>
      <c r="B15" s="429" t="str">
        <f>IF(Intro!$G$21="English",O15,P15)</f>
        <v>Confirm that all values reported in this questionnaire are in Canadian dollars.</v>
      </c>
      <c r="C15" s="430" t="str">
        <f>IF(SUM(Pro!E32:E32)&lt;&gt;0,"X","-")</f>
        <v>-</v>
      </c>
      <c r="D15" s="430" t="str">
        <f>IF(SUM(Pro!F32:F32)&lt;&gt;0,"X","-")</f>
        <v>-</v>
      </c>
      <c r="E15" s="430" t="str">
        <f>IF(SUM(Pro!G32:G32)&lt;&gt;0,"X","-")</f>
        <v>-</v>
      </c>
      <c r="F15" s="430" t="str">
        <f>IF(SUM(Pro!H32:H32)&lt;&gt;0,"X","-")</f>
        <v>-</v>
      </c>
      <c r="G15" s="430" t="str">
        <f>IF(SUM(Pro!I32:I32)&lt;&gt;0,"X","-")</f>
        <v>-</v>
      </c>
      <c r="H15" s="430"/>
      <c r="I15" s="430"/>
      <c r="J15" s="99"/>
      <c r="K15" s="1"/>
      <c r="L15" s="64"/>
      <c r="O15" s="34" t="s">
        <v>213</v>
      </c>
      <c r="P15" s="34" t="s">
        <v>212</v>
      </c>
    </row>
    <row r="16" spans="1:16" s="34" customFormat="1" x14ac:dyDescent="0.25">
      <c r="A16" s="43"/>
      <c r="B16" s="429" t="str">
        <f>IF(Intro!$G$21="English",O16,P16)</f>
        <v>Confirm that all information is reported on a calendar-year basis.</v>
      </c>
      <c r="C16" s="430" t="e">
        <f>IF(SUM(Pro!#REF!)&lt;&gt;0,"X","-")</f>
        <v>#REF!</v>
      </c>
      <c r="D16" s="430" t="e">
        <f>IF(SUM(Pro!#REF!)&lt;&gt;0,"X","-")</f>
        <v>#REF!</v>
      </c>
      <c r="E16" s="430" t="e">
        <f>IF(SUM(Pro!#REF!)&lt;&gt;0,"X","-")</f>
        <v>#REF!</v>
      </c>
      <c r="F16" s="430" t="e">
        <f>IF(SUM(Pro!#REF!)&lt;&gt;0,"X","-")</f>
        <v>#REF!</v>
      </c>
      <c r="G16" s="430" t="e">
        <f>IF(SUM(Pro!#REF!)&lt;&gt;0,"X","-")</f>
        <v>#REF!</v>
      </c>
      <c r="H16" s="430"/>
      <c r="I16" s="430"/>
      <c r="J16" s="99"/>
      <c r="K16" s="1"/>
      <c r="L16" s="48"/>
      <c r="O16" s="34" t="s">
        <v>89</v>
      </c>
      <c r="P16" s="34" t="s">
        <v>90</v>
      </c>
    </row>
    <row r="17" spans="1:16" x14ac:dyDescent="0.25">
      <c r="B17" s="67"/>
      <c r="C17" s="36"/>
      <c r="D17" s="36"/>
      <c r="E17" s="36"/>
      <c r="F17" s="36"/>
      <c r="G17" s="36"/>
      <c r="H17" s="36"/>
      <c r="I17" s="36"/>
      <c r="J17" s="36"/>
      <c r="K17" s="36"/>
      <c r="L17" s="52"/>
      <c r="M17" s="9"/>
    </row>
    <row r="18" spans="1:16" x14ac:dyDescent="0.25">
      <c r="B18" s="401" t="str">
        <f>IF(Intro!$G$21="English",O18,P18)</f>
        <v>If no, explain.</v>
      </c>
      <c r="C18" s="402"/>
      <c r="D18" s="402"/>
      <c r="E18" s="402"/>
      <c r="F18" s="402"/>
      <c r="G18" s="402"/>
      <c r="H18" s="402"/>
      <c r="I18" s="402"/>
      <c r="J18" s="402"/>
      <c r="K18" s="402"/>
      <c r="L18" s="403"/>
      <c r="M18" s="9"/>
      <c r="O18" s="49" t="s">
        <v>362</v>
      </c>
      <c r="P18" s="6" t="s">
        <v>363</v>
      </c>
    </row>
    <row r="19" spans="1:16" s="34" customFormat="1" x14ac:dyDescent="0.25">
      <c r="A19" s="43"/>
      <c r="B19" s="47"/>
      <c r="C19" s="78"/>
      <c r="D19" s="78"/>
      <c r="E19" s="78"/>
      <c r="F19" s="78"/>
      <c r="G19" s="78"/>
      <c r="H19" s="78"/>
      <c r="I19" s="78"/>
      <c r="J19" s="78"/>
      <c r="K19" s="78"/>
      <c r="L19" s="48"/>
      <c r="O19" s="6"/>
      <c r="P19" s="6"/>
    </row>
    <row r="20" spans="1:16" s="10" customFormat="1" x14ac:dyDescent="0.25">
      <c r="A20" s="7"/>
      <c r="B20" s="550"/>
      <c r="C20" s="551"/>
      <c r="D20" s="551"/>
      <c r="E20" s="551"/>
      <c r="F20" s="551"/>
      <c r="G20" s="551"/>
      <c r="H20" s="551"/>
      <c r="I20" s="551"/>
      <c r="J20" s="551"/>
      <c r="K20" s="551"/>
      <c r="L20" s="552"/>
      <c r="M20" s="34"/>
      <c r="O20" s="117"/>
      <c r="P20" s="117"/>
    </row>
    <row r="21" spans="1:16" s="10" customFormat="1" x14ac:dyDescent="0.25">
      <c r="A21" s="7"/>
      <c r="B21" s="550"/>
      <c r="C21" s="551"/>
      <c r="D21" s="551"/>
      <c r="E21" s="551"/>
      <c r="F21" s="551"/>
      <c r="G21" s="551"/>
      <c r="H21" s="551"/>
      <c r="I21" s="551"/>
      <c r="J21" s="551"/>
      <c r="K21" s="551"/>
      <c r="L21" s="552"/>
      <c r="M21" s="34"/>
      <c r="O21" s="117"/>
      <c r="P21" s="117"/>
    </row>
    <row r="22" spans="1:16" s="10" customFormat="1" x14ac:dyDescent="0.25">
      <c r="A22" s="7"/>
      <c r="B22" s="550"/>
      <c r="C22" s="551"/>
      <c r="D22" s="551"/>
      <c r="E22" s="551"/>
      <c r="F22" s="551"/>
      <c r="G22" s="551"/>
      <c r="H22" s="551"/>
      <c r="I22" s="551"/>
      <c r="J22" s="551"/>
      <c r="K22" s="551"/>
      <c r="L22" s="552"/>
      <c r="M22" s="34"/>
      <c r="O22" s="117"/>
      <c r="P22" s="117"/>
    </row>
    <row r="23" spans="1:16" s="10" customFormat="1" x14ac:dyDescent="0.25">
      <c r="A23" s="7"/>
      <c r="B23" s="550"/>
      <c r="C23" s="551"/>
      <c r="D23" s="551"/>
      <c r="E23" s="551"/>
      <c r="F23" s="551"/>
      <c r="G23" s="551"/>
      <c r="H23" s="551"/>
      <c r="I23" s="551"/>
      <c r="J23" s="551"/>
      <c r="K23" s="551"/>
      <c r="L23" s="552"/>
      <c r="M23" s="34"/>
      <c r="O23" s="117"/>
      <c r="P23" s="117"/>
    </row>
    <row r="24" spans="1:16" s="10" customFormat="1" x14ac:dyDescent="0.25">
      <c r="A24" s="7"/>
      <c r="B24" s="550"/>
      <c r="C24" s="551"/>
      <c r="D24" s="551"/>
      <c r="E24" s="551"/>
      <c r="F24" s="551"/>
      <c r="G24" s="551"/>
      <c r="H24" s="551"/>
      <c r="I24" s="551"/>
      <c r="J24" s="551"/>
      <c r="K24" s="551"/>
      <c r="L24" s="552"/>
      <c r="M24" s="34"/>
      <c r="O24" s="117"/>
      <c r="P24" s="117"/>
    </row>
    <row r="25" spans="1:16" s="10" customFormat="1" x14ac:dyDescent="0.25">
      <c r="A25" s="7"/>
      <c r="B25" s="550"/>
      <c r="C25" s="551"/>
      <c r="D25" s="551"/>
      <c r="E25" s="551"/>
      <c r="F25" s="551"/>
      <c r="G25" s="551"/>
      <c r="H25" s="551"/>
      <c r="I25" s="551"/>
      <c r="J25" s="551"/>
      <c r="K25" s="551"/>
      <c r="L25" s="552"/>
      <c r="M25" s="34"/>
      <c r="O25" s="117"/>
      <c r="P25" s="117"/>
    </row>
    <row r="26" spans="1:16" s="10" customFormat="1" x14ac:dyDescent="0.25">
      <c r="A26" s="7"/>
      <c r="B26" s="550"/>
      <c r="C26" s="551"/>
      <c r="D26" s="551"/>
      <c r="E26" s="551"/>
      <c r="F26" s="551"/>
      <c r="G26" s="551"/>
      <c r="H26" s="551"/>
      <c r="I26" s="551"/>
      <c r="J26" s="551"/>
      <c r="K26" s="551"/>
      <c r="L26" s="552"/>
      <c r="M26" s="34"/>
      <c r="O26" s="117"/>
      <c r="P26" s="117"/>
    </row>
    <row r="27" spans="1:16" s="10" customFormat="1" x14ac:dyDescent="0.25">
      <c r="A27" s="7"/>
      <c r="B27" s="550"/>
      <c r="C27" s="551"/>
      <c r="D27" s="551"/>
      <c r="E27" s="551"/>
      <c r="F27" s="551"/>
      <c r="G27" s="551"/>
      <c r="H27" s="551"/>
      <c r="I27" s="551"/>
      <c r="J27" s="551"/>
      <c r="K27" s="551"/>
      <c r="L27" s="552"/>
      <c r="M27" s="34"/>
      <c r="O27" s="117"/>
      <c r="P27" s="117"/>
    </row>
    <row r="28" spans="1:16" x14ac:dyDescent="0.25">
      <c r="B28" s="67"/>
      <c r="C28" s="36"/>
      <c r="D28" s="36"/>
      <c r="E28" s="36"/>
      <c r="F28" s="36"/>
      <c r="G28" s="36"/>
      <c r="H28" s="36"/>
      <c r="I28" s="36"/>
      <c r="J28" s="36"/>
      <c r="K28" s="36"/>
      <c r="L28" s="52"/>
      <c r="M28" s="9"/>
    </row>
    <row r="29" spans="1:16" x14ac:dyDescent="0.25">
      <c r="B29" s="404" t="str">
        <f>IF(Intro!$G$21="English",O29,P29)</f>
        <v>IMPORTS AND SALES</v>
      </c>
      <c r="C29" s="405"/>
      <c r="D29" s="405"/>
      <c r="E29" s="405"/>
      <c r="F29" s="405"/>
      <c r="G29" s="405"/>
      <c r="H29" s="405"/>
      <c r="I29" s="405"/>
      <c r="J29" s="405"/>
      <c r="K29" s="405"/>
      <c r="L29" s="406"/>
      <c r="M29" s="9"/>
      <c r="O29" s="87" t="s">
        <v>323</v>
      </c>
      <c r="P29" s="87" t="s">
        <v>324</v>
      </c>
    </row>
    <row r="30" spans="1:16" x14ac:dyDescent="0.25">
      <c r="B30" s="67"/>
      <c r="C30" s="36"/>
      <c r="D30" s="36"/>
      <c r="E30" s="36"/>
      <c r="F30" s="36"/>
      <c r="G30" s="36"/>
      <c r="H30" s="36"/>
      <c r="I30" s="36"/>
      <c r="J30" s="36"/>
      <c r="K30" s="36"/>
      <c r="L30" s="52"/>
      <c r="M30" s="9"/>
    </row>
    <row r="31" spans="1:16" x14ac:dyDescent="0.25">
      <c r="B31" s="398" t="str">
        <f>IF(Intro!$G$21="English",O31,P31)</f>
        <v>Note: Public/non-confidential information in this table is automatically generated from the information provided in the "Imp" tabs and "Invent-Stock" tab. Any changes to this public summary must therefore be made in those tabs.</v>
      </c>
      <c r="C31" s="399"/>
      <c r="D31" s="399"/>
      <c r="E31" s="399"/>
      <c r="F31" s="399"/>
      <c r="G31" s="399"/>
      <c r="H31" s="399"/>
      <c r="I31" s="399"/>
      <c r="J31" s="399"/>
      <c r="K31" s="399"/>
      <c r="L31" s="400"/>
      <c r="M31" s="9"/>
      <c r="O31" s="9" t="s">
        <v>346</v>
      </c>
      <c r="P31" s="9" t="s">
        <v>173</v>
      </c>
    </row>
    <row r="32" spans="1:16" x14ac:dyDescent="0.25">
      <c r="B32" s="398"/>
      <c r="C32" s="399"/>
      <c r="D32" s="399"/>
      <c r="E32" s="399"/>
      <c r="F32" s="399"/>
      <c r="G32" s="399"/>
      <c r="H32" s="399"/>
      <c r="I32" s="399"/>
      <c r="J32" s="399"/>
      <c r="K32" s="399"/>
      <c r="L32" s="400"/>
      <c r="M32" s="9"/>
    </row>
    <row r="33" spans="1:15" x14ac:dyDescent="0.25">
      <c r="B33" s="67"/>
      <c r="C33" s="36"/>
      <c r="D33" s="36"/>
      <c r="E33" s="36"/>
      <c r="F33" s="36"/>
      <c r="G33" s="36"/>
      <c r="H33" s="36"/>
      <c r="I33" s="36"/>
      <c r="J33" s="36"/>
      <c r="K33" s="36"/>
      <c r="L33" s="52"/>
      <c r="M33" s="9"/>
    </row>
    <row r="34" spans="1:15" x14ac:dyDescent="0.25">
      <c r="B34" s="55"/>
      <c r="D34" s="91"/>
      <c r="E34" s="612">
        <f>Variables!B6</f>
        <v>2023</v>
      </c>
      <c r="F34" s="612">
        <f>E34+1</f>
        <v>2024</v>
      </c>
      <c r="G34" s="612">
        <f>F34+1</f>
        <v>2025</v>
      </c>
      <c r="H34" s="612" t="str">
        <f>IF(Intro!$G$21="English",Variables!B9,Variables!C9)</f>
        <v>Jan-Mar 2025</v>
      </c>
      <c r="I34" s="612" t="str">
        <f>IF(Intro!$G$21="English",Variables!B10,Variables!C10)</f>
        <v>Jan-Mar 2026</v>
      </c>
      <c r="J34" s="34"/>
      <c r="K34" s="34"/>
      <c r="L34" s="64"/>
      <c r="M34" s="9"/>
      <c r="O34" s="17"/>
    </row>
    <row r="35" spans="1:15" x14ac:dyDescent="0.25">
      <c r="B35" s="55"/>
      <c r="D35" s="91"/>
      <c r="E35" s="612"/>
      <c r="F35" s="612"/>
      <c r="G35" s="612"/>
      <c r="H35" s="612"/>
      <c r="I35" s="612"/>
      <c r="J35" s="34"/>
      <c r="K35" s="34"/>
      <c r="L35" s="64"/>
      <c r="M35" s="9"/>
      <c r="O35" s="17"/>
    </row>
    <row r="36" spans="1:15" s="34" customFormat="1" x14ac:dyDescent="0.25">
      <c r="A36" s="43"/>
      <c r="B36" s="71"/>
      <c r="C36" s="72"/>
      <c r="D36" s="115" t="str">
        <f>IF(Intro!$G$21="English","Imports from "&amp;Variables!B47,"Importations de "&amp;Variables!C47)</f>
        <v>Imports from China</v>
      </c>
      <c r="E36" s="116" t="str">
        <f>IF(SUM(Begin:End!G27:G28)&lt;&gt;0,"X","-")</f>
        <v>-</v>
      </c>
      <c r="F36" s="116" t="str">
        <f>IF(SUM(Begin:End!H27:H28)&lt;&gt;0,"X","-")</f>
        <v>-</v>
      </c>
      <c r="G36" s="116" t="str">
        <f>IF(SUM(Begin:End!I27:I28)&lt;&gt;0,"X","-")</f>
        <v>-</v>
      </c>
      <c r="H36" s="116" t="str">
        <f>IF(SUM(Begin:End!J27:J28)&lt;&gt;0,"X","-")</f>
        <v>-</v>
      </c>
      <c r="I36" s="116" t="str">
        <f>IF(SUM(Begin:End!K27:K28)&lt;&gt;0,"X","-")</f>
        <v>-</v>
      </c>
      <c r="L36" s="64"/>
    </row>
    <row r="37" spans="1:15" s="34" customFormat="1" x14ac:dyDescent="0.25">
      <c r="A37" s="43"/>
      <c r="B37" s="71"/>
      <c r="C37" s="72"/>
      <c r="D37" s="115" t="str">
        <f>IF(Intro!$G$21="English","Imports from "&amp;Variables!B48,"Importations de "&amp;Variables!C48)</f>
        <v>Imports from United States of America</v>
      </c>
      <c r="E37" s="116" t="str">
        <f>IF(SUM('Imp-US'!G27:G28)&lt;&gt;0,"X","-")</f>
        <v>-</v>
      </c>
      <c r="F37" s="116" t="str">
        <f>IF(SUM('Imp-US'!H27:H28)&lt;&gt;0,"X","-")</f>
        <v>-</v>
      </c>
      <c r="G37" s="116" t="str">
        <f>IF(SUM('Imp-US'!I27:I28)&lt;&gt;0,"X","-")</f>
        <v>-</v>
      </c>
      <c r="H37" s="116" t="str">
        <f>IF(SUM('Imp-US'!J27:J28)&lt;&gt;0,"X","-")</f>
        <v>-</v>
      </c>
      <c r="I37" s="116" t="str">
        <f>IF(SUM('Imp-US'!K27:K28)&lt;&gt;0,"X","-")</f>
        <v>-</v>
      </c>
      <c r="L37" s="64"/>
    </row>
    <row r="38" spans="1:15" s="34" customFormat="1" x14ac:dyDescent="0.25">
      <c r="A38" s="43"/>
      <c r="B38" s="71"/>
      <c r="C38" s="72"/>
      <c r="D38" s="115" t="str">
        <f>IF(Intro!$G$21="English","Imports from "&amp;Variables!B49,"Importations de "&amp;Variables!C49)</f>
        <v>Imports from Other Countries</v>
      </c>
      <c r="E38" s="116" t="str">
        <f>IF(SUM('Imp-Other-Autre'!G27:G28)&lt;&gt;0,"X","-")</f>
        <v>-</v>
      </c>
      <c r="F38" s="116" t="str">
        <f>IF(SUM('Imp-Other-Autre'!H27:H28)&lt;&gt;0,"X","-")</f>
        <v>-</v>
      </c>
      <c r="G38" s="116" t="str">
        <f>IF(SUM('Imp-Other-Autre'!I27:I28)&lt;&gt;0,"X","-")</f>
        <v>-</v>
      </c>
      <c r="H38" s="116" t="str">
        <f>IF(SUM('Imp-Other-Autre'!J27:J28)&lt;&gt;0,"X","-")</f>
        <v>-</v>
      </c>
      <c r="I38" s="116" t="str">
        <f>IF(SUM('Imp-Other-Autre'!K27:K28)&lt;&gt;0,"X","-")</f>
        <v>-</v>
      </c>
      <c r="L38" s="64"/>
    </row>
    <row r="39" spans="1:15" s="34" customFormat="1" x14ac:dyDescent="0.25">
      <c r="A39" s="43"/>
      <c r="B39" s="71"/>
      <c r="C39" s="72"/>
      <c r="D39" s="115" t="str">
        <f>'Imp-Other-Autre'!B23</f>
        <v xml:space="preserve">Other countries include: </v>
      </c>
      <c r="E39" s="730" t="str">
        <f>IF('Imp-Other-Autre'!D23="","-",'Imp-Other-Autre'!D23)</f>
        <v>-</v>
      </c>
      <c r="F39" s="730"/>
      <c r="G39" s="730"/>
      <c r="H39" s="730"/>
      <c r="I39" s="730"/>
      <c r="L39" s="64"/>
    </row>
    <row r="40" spans="1:15" s="34" customFormat="1" x14ac:dyDescent="0.25">
      <c r="A40" s="43"/>
      <c r="B40" s="71"/>
      <c r="C40" s="72"/>
      <c r="D40" s="115"/>
      <c r="E40" s="730"/>
      <c r="F40" s="730"/>
      <c r="G40" s="730"/>
      <c r="H40" s="730"/>
      <c r="I40" s="730"/>
      <c r="L40" s="64"/>
    </row>
    <row r="41" spans="1:15" s="34" customFormat="1" x14ac:dyDescent="0.25">
      <c r="A41" s="43"/>
      <c r="B41" s="71"/>
      <c r="C41" s="72"/>
      <c r="D41" s="115"/>
      <c r="E41" s="730"/>
      <c r="F41" s="730"/>
      <c r="G41" s="730"/>
      <c r="H41" s="730"/>
      <c r="I41" s="730"/>
      <c r="L41" s="64"/>
    </row>
    <row r="42" spans="1:15" s="34" customFormat="1" x14ac:dyDescent="0.25">
      <c r="A42" s="43"/>
      <c r="B42" s="71"/>
      <c r="C42" s="72"/>
      <c r="D42" s="115" t="str">
        <f>'Imp-China - Chine -1'!B31</f>
        <v>Sales to dealers / distributors in Canada</v>
      </c>
      <c r="E42" s="116" t="str">
        <f>IF(SUM('Begin:End2'!G31:G32)&lt;&gt;0,"X","-")</f>
        <v>-</v>
      </c>
      <c r="F42" s="116" t="str">
        <f>IF(SUM('Begin:End2'!H31:H32)&lt;&gt;0,"X","-")</f>
        <v>-</v>
      </c>
      <c r="G42" s="116" t="str">
        <f>IF(SUM('Begin:End2'!I31:I32)&lt;&gt;0,"X","-")</f>
        <v>-</v>
      </c>
      <c r="H42" s="116" t="str">
        <f>IF(SUM('Begin:End2'!J31:J32)&lt;&gt;0,"X","-")</f>
        <v>-</v>
      </c>
      <c r="I42" s="116" t="str">
        <f>IF(SUM('Begin:End2'!K31:K32)&lt;&gt;0,"X","-")</f>
        <v>-</v>
      </c>
      <c r="L42" s="64"/>
    </row>
    <row r="43" spans="1:15" s="34" customFormat="1" x14ac:dyDescent="0.25">
      <c r="A43" s="43"/>
      <c r="B43" s="71"/>
      <c r="C43" s="72"/>
      <c r="D43" s="115" t="str">
        <f>'Imp-China - Chine -1'!B34</f>
        <v>Sales to end users in Canada</v>
      </c>
      <c r="E43" s="116" t="str">
        <f>IF(SUM('Begin:End2'!G34:G35)&lt;&gt;0,"X","-")</f>
        <v>-</v>
      </c>
      <c r="F43" s="116" t="str">
        <f>IF(SUM('Begin:End2'!H34:H35)&lt;&gt;0,"X","-")</f>
        <v>-</v>
      </c>
      <c r="G43" s="116" t="str">
        <f>IF(SUM('Begin:End2'!I34:I35)&lt;&gt;0,"X","-")</f>
        <v>-</v>
      </c>
      <c r="H43" s="116" t="str">
        <f>IF(SUM('Begin:End2'!J34:J35)&lt;&gt;0,"X","-")</f>
        <v>-</v>
      </c>
      <c r="I43" s="116" t="str">
        <f>IF(SUM('Begin:End2'!K34:K35)&lt;&gt;0,"X","-")</f>
        <v>-</v>
      </c>
      <c r="L43" s="64"/>
    </row>
    <row r="44" spans="1:15" s="34" customFormat="1" x14ac:dyDescent="0.25">
      <c r="A44" s="43"/>
      <c r="B44" s="71"/>
      <c r="C44" s="72"/>
      <c r="D44" s="115" t="str">
        <f>'Invent-Stock'!B35</f>
        <v>Export sales</v>
      </c>
      <c r="E44" s="116" t="str">
        <f>IF(SUM('Invent-Stock'!G35:G36)&lt;&gt;0,"X","-")</f>
        <v>-</v>
      </c>
      <c r="F44" s="116" t="str">
        <f>IF(SUM('Invent-Stock'!H35:H36)&lt;&gt;0,"X","-")</f>
        <v>-</v>
      </c>
      <c r="G44" s="116" t="str">
        <f>IF(SUM('Invent-Stock'!I35:I36)&lt;&gt;0,"X","-")</f>
        <v>-</v>
      </c>
      <c r="H44" s="116" t="str">
        <f>IF(SUM('Invent-Stock'!J35:J36)&lt;&gt;0,"X","-")</f>
        <v>-</v>
      </c>
      <c r="I44" s="116" t="str">
        <f>IF(SUM('Invent-Stock'!K35:K36)&lt;&gt;0,"X","-")</f>
        <v>-</v>
      </c>
      <c r="L44" s="64"/>
    </row>
    <row r="45" spans="1:15" x14ac:dyDescent="0.25">
      <c r="B45" s="65"/>
      <c r="C45" s="62"/>
      <c r="D45" s="62"/>
      <c r="E45" s="62"/>
      <c r="F45" s="62"/>
      <c r="G45" s="62"/>
      <c r="H45" s="62"/>
      <c r="I45" s="62"/>
      <c r="J45" s="62"/>
      <c r="K45" s="62"/>
      <c r="L45" s="63"/>
      <c r="M45" s="9"/>
    </row>
  </sheetData>
  <sheetProtection algorithmName="SHA-512" hashValue="R5afbPh9GueMnRK0c223KrIQx1F6jx9R6nlN+y5ODUOrNy/xYKf0X8MrX2ctkXgBN6F2QFN5Bf/a9b81cI4H1Q==" saltValue="qNNpHsbdLrMFaC0oiR5vrQ==" spinCount="100000" sheet="1" objects="1" scenarios="1" selectLockedCells="1"/>
  <mergeCells count="20">
    <mergeCell ref="B4:L4"/>
    <mergeCell ref="B5:L5"/>
    <mergeCell ref="B6:L6"/>
    <mergeCell ref="B29:L29"/>
    <mergeCell ref="B8:L8"/>
    <mergeCell ref="B9:L9"/>
    <mergeCell ref="B12:I12"/>
    <mergeCell ref="B13:I13"/>
    <mergeCell ref="E39:I41"/>
    <mergeCell ref="B31:L32"/>
    <mergeCell ref="B14:I14"/>
    <mergeCell ref="B15:I15"/>
    <mergeCell ref="B16:I16"/>
    <mergeCell ref="E34:E35"/>
    <mergeCell ref="F34:F35"/>
    <mergeCell ref="G34:G35"/>
    <mergeCell ref="H34:H35"/>
    <mergeCell ref="I34:I35"/>
    <mergeCell ref="B18:L18"/>
    <mergeCell ref="B20:L27"/>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 xr:uid="{7001EC79-BB29-42CC-BA8E-F10C32CC887D}">
      <formula1>1000</formula1>
    </dataValidation>
  </dataValidations>
  <printOptions horizontalCentered="1"/>
  <pageMargins left="0.25" right="0.25" top="0.75" bottom="0.75" header="0.3" footer="0.3"/>
  <pageSetup scale="24"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1480E6A-B19A-423F-ADBE-D835D510D40F}">
          <x14:formula1>
            <xm:f>Variables!$D$56:$D$57</xm:f>
          </x14:formula1>
          <xm:sqref>J12:J16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ADF46-FE8F-42AD-8A54-C70CAEA01453}">
  <sheetPr codeName="Sheet15">
    <tabColor rgb="FFFFC000"/>
  </sheetPr>
  <dimension ref="A1:AA77"/>
  <sheetViews>
    <sheetView topLeftCell="A15" zoomScaleNormal="100" workbookViewId="0">
      <selection activeCell="B20" sqref="B20:L27"/>
    </sheetView>
  </sheetViews>
  <sheetFormatPr defaultColWidth="9.140625" defaultRowHeight="12" x14ac:dyDescent="0.2"/>
  <cols>
    <col min="1" max="1" width="16.5703125" style="181" customWidth="1"/>
    <col min="2" max="2" width="25" style="181" bestFit="1" customWidth="1"/>
    <col min="3" max="3" width="25" style="181" customWidth="1"/>
    <col min="4" max="4" width="18.140625" style="181" customWidth="1"/>
    <col min="5" max="5" width="10.85546875" style="181" bestFit="1" customWidth="1"/>
    <col min="6" max="6" width="9" style="181" customWidth="1"/>
    <col min="7" max="8" width="9.28515625" style="181" bestFit="1" customWidth="1"/>
    <col min="9" max="9" width="10" style="181" bestFit="1" customWidth="1"/>
    <col min="10" max="11" width="10" style="181" customWidth="1"/>
    <col min="12" max="12" width="10.28515625" style="181" bestFit="1" customWidth="1"/>
    <col min="13" max="13" width="10.28515625" style="181" customWidth="1"/>
    <col min="14" max="14" width="9.42578125" style="181" bestFit="1" customWidth="1"/>
    <col min="15" max="15" width="10.140625" style="181" bestFit="1" customWidth="1"/>
    <col min="16" max="17" width="10.140625" style="181" customWidth="1"/>
    <col min="18" max="18" width="9.140625" style="181"/>
    <col min="19" max="20" width="10.140625" style="181" customWidth="1"/>
    <col min="21" max="25" width="9.140625" style="181"/>
    <col min="26" max="26" width="10" style="181" customWidth="1"/>
    <col min="27" max="16384" width="9.140625" style="181"/>
  </cols>
  <sheetData>
    <row r="1" spans="1:23" ht="12.75" thickBot="1" x14ac:dyDescent="0.25">
      <c r="A1" s="179" t="s">
        <v>599</v>
      </c>
      <c r="B1" s="732" t="s">
        <v>600</v>
      </c>
      <c r="C1" s="736"/>
      <c r="D1" s="180" t="s">
        <v>601</v>
      </c>
    </row>
    <row r="2" spans="1:23" ht="12.75" thickBot="1" x14ac:dyDescent="0.25">
      <c r="A2" s="182">
        <f>Intro!$E$71</f>
        <v>0</v>
      </c>
      <c r="B2" s="183" t="s">
        <v>602</v>
      </c>
      <c r="C2" s="184" t="s">
        <v>603</v>
      </c>
      <c r="D2" s="185">
        <f>Intro!I120</f>
        <v>0</v>
      </c>
      <c r="E2" s="186" t="str">
        <f>IF(D2=0, "Please Provide Signature","Good")</f>
        <v>Please Provide Signature</v>
      </c>
    </row>
    <row r="3" spans="1:23" x14ac:dyDescent="0.2">
      <c r="B3" s="187" t="s">
        <v>604</v>
      </c>
      <c r="C3" s="188">
        <f>'Imp-China - Chine -1'!$G$23</f>
        <v>0</v>
      </c>
      <c r="D3" s="189" t="str">
        <f>IF(C3=0, "Don't","Copy")</f>
        <v>Don't</v>
      </c>
    </row>
    <row r="4" spans="1:23" x14ac:dyDescent="0.2">
      <c r="B4" s="190" t="s">
        <v>604</v>
      </c>
      <c r="C4" s="191">
        <f>'Imp-China - Chine -2'!$G$23</f>
        <v>0</v>
      </c>
      <c r="D4" s="192" t="str">
        <f>IF(C4=0, "Don't","Copy")</f>
        <v>Don't</v>
      </c>
    </row>
    <row r="5" spans="1:23" x14ac:dyDescent="0.2">
      <c r="B5" s="190" t="s">
        <v>604</v>
      </c>
      <c r="C5" s="191">
        <f>'Imp-China - Chine -3'!$G$23</f>
        <v>0</v>
      </c>
      <c r="D5" s="192" t="str">
        <f t="shared" ref="D5:D7" si="0">IF(C5=0, "Don't","Copy")</f>
        <v>Don't</v>
      </c>
    </row>
    <row r="6" spans="1:23" x14ac:dyDescent="0.2">
      <c r="B6" s="190" t="s">
        <v>604</v>
      </c>
      <c r="C6" s="191">
        <f>'Imp-China - Chine -4'!$G$23</f>
        <v>0</v>
      </c>
      <c r="D6" s="192" t="str">
        <f t="shared" si="0"/>
        <v>Don't</v>
      </c>
    </row>
    <row r="7" spans="1:23" ht="12.75" thickBot="1" x14ac:dyDescent="0.25">
      <c r="B7" s="193" t="s">
        <v>604</v>
      </c>
      <c r="C7" s="194">
        <f>'Imp-China - Chine -5'!$G$23</f>
        <v>0</v>
      </c>
      <c r="D7" s="195" t="str">
        <f t="shared" si="0"/>
        <v>Don't</v>
      </c>
    </row>
    <row r="8" spans="1:23" ht="12.75" thickBot="1" x14ac:dyDescent="0.25">
      <c r="D8" s="196"/>
      <c r="E8" s="196"/>
      <c r="F8" s="196"/>
      <c r="G8" s="197"/>
      <c r="H8" s="197"/>
      <c r="I8" s="197"/>
      <c r="J8" s="197"/>
      <c r="K8" s="197"/>
    </row>
    <row r="9" spans="1:23" ht="12.75" thickBot="1" x14ac:dyDescent="0.25">
      <c r="A9" s="198" t="s">
        <v>605</v>
      </c>
      <c r="B9" s="737" t="s">
        <v>606</v>
      </c>
      <c r="C9" s="738"/>
      <c r="D9" s="738"/>
      <c r="E9" s="199"/>
      <c r="F9" s="200">
        <f>F21</f>
        <v>2023</v>
      </c>
      <c r="G9" s="200">
        <f t="shared" ref="G9:J9" si="1">G21</f>
        <v>2024</v>
      </c>
      <c r="H9" s="200">
        <f t="shared" si="1"/>
        <v>2025</v>
      </c>
      <c r="I9" s="200" t="str">
        <f t="shared" si="1"/>
        <v>I-2025</v>
      </c>
      <c r="J9" s="201" t="str">
        <f t="shared" si="1"/>
        <v>I-2026</v>
      </c>
    </row>
    <row r="10" spans="1:23" x14ac:dyDescent="0.2">
      <c r="A10" s="202" t="str">
        <f>IF(Public!K17="X","Retailer","")</f>
        <v/>
      </c>
      <c r="B10" s="187" t="s">
        <v>604</v>
      </c>
      <c r="C10" s="203"/>
      <c r="D10" s="204"/>
      <c r="E10" s="204"/>
      <c r="F10" s="205" t="str">
        <f>Confirm!E36</f>
        <v>-</v>
      </c>
      <c r="G10" s="205" t="str">
        <f>Confirm!F36</f>
        <v>-</v>
      </c>
      <c r="H10" s="205" t="str">
        <f>Confirm!G36</f>
        <v>-</v>
      </c>
      <c r="I10" s="205" t="str">
        <f>Confirm!H36</f>
        <v>-</v>
      </c>
      <c r="J10" s="206" t="str">
        <f>Confirm!I36</f>
        <v>-</v>
      </c>
    </row>
    <row r="11" spans="1:23" x14ac:dyDescent="0.2">
      <c r="A11" s="202" t="str">
        <f>IF(Public!K19="X","Dist","")</f>
        <v/>
      </c>
      <c r="B11" s="190" t="s">
        <v>607</v>
      </c>
      <c r="D11" s="207"/>
      <c r="E11" s="207"/>
      <c r="F11" s="208" t="str">
        <f>Confirm!E37</f>
        <v>-</v>
      </c>
      <c r="G11" s="208" t="str">
        <f>Confirm!F37</f>
        <v>-</v>
      </c>
      <c r="H11" s="208" t="str">
        <f>Confirm!G37</f>
        <v>-</v>
      </c>
      <c r="I11" s="208" t="str">
        <f>Confirm!H37</f>
        <v>-</v>
      </c>
      <c r="J11" s="209" t="str">
        <f>Confirm!I37</f>
        <v>-</v>
      </c>
    </row>
    <row r="12" spans="1:23" x14ac:dyDescent="0.2">
      <c r="A12" s="202" t="str">
        <f>IF(Public!K21="X","End user","")</f>
        <v/>
      </c>
      <c r="B12" s="190" t="s">
        <v>368</v>
      </c>
      <c r="F12" s="208" t="str">
        <f>Confirm!E38</f>
        <v>-</v>
      </c>
      <c r="G12" s="208" t="str">
        <f>Confirm!F38</f>
        <v>-</v>
      </c>
      <c r="H12" s="208" t="str">
        <f>Confirm!G38</f>
        <v>-</v>
      </c>
      <c r="I12" s="208" t="str">
        <f>Confirm!H38</f>
        <v>-</v>
      </c>
      <c r="J12" s="209" t="str">
        <f>Confirm!I38</f>
        <v>-</v>
      </c>
      <c r="W12" s="210"/>
    </row>
    <row r="13" spans="1:23" ht="12.75" thickBot="1" x14ac:dyDescent="0.25">
      <c r="A13" s="211" t="str">
        <f>IF(Public!K23="X","End user","")</f>
        <v/>
      </c>
      <c r="B13" s="190" t="s">
        <v>608</v>
      </c>
      <c r="D13" s="181" t="s">
        <v>609</v>
      </c>
      <c r="F13" s="212" t="str">
        <f>Confirm!E42</f>
        <v>-</v>
      </c>
      <c r="G13" s="212" t="str">
        <f>Confirm!F42</f>
        <v>-</v>
      </c>
      <c r="H13" s="212" t="str">
        <f>Confirm!G42</f>
        <v>-</v>
      </c>
      <c r="I13" s="212" t="str">
        <f>Confirm!H42</f>
        <v>-</v>
      </c>
      <c r="J13" s="213" t="str">
        <f>Confirm!I42</f>
        <v>-</v>
      </c>
    </row>
    <row r="14" spans="1:23" x14ac:dyDescent="0.2">
      <c r="B14" s="190"/>
      <c r="D14" s="181" t="s">
        <v>610</v>
      </c>
      <c r="F14" s="212" t="str">
        <f>Confirm!E43</f>
        <v>-</v>
      </c>
      <c r="G14" s="212" t="str">
        <f>Confirm!F43</f>
        <v>-</v>
      </c>
      <c r="H14" s="212" t="str">
        <f>Confirm!G43</f>
        <v>-</v>
      </c>
      <c r="I14" s="212" t="str">
        <f>Confirm!H43</f>
        <v>-</v>
      </c>
      <c r="J14" s="213" t="str">
        <f>Confirm!I43</f>
        <v>-</v>
      </c>
    </row>
    <row r="15" spans="1:23" ht="12.75" thickBot="1" x14ac:dyDescent="0.25">
      <c r="B15" s="193" t="s">
        <v>611</v>
      </c>
      <c r="C15" s="214"/>
      <c r="D15" s="214"/>
      <c r="E15" s="214"/>
      <c r="F15" s="215" t="str">
        <f>Confirm!E44</f>
        <v>-</v>
      </c>
      <c r="G15" s="215" t="str">
        <f>Confirm!F44</f>
        <v>-</v>
      </c>
      <c r="H15" s="215" t="str">
        <f>Confirm!G44</f>
        <v>-</v>
      </c>
      <c r="I15" s="215" t="str">
        <f>Confirm!H44</f>
        <v>-</v>
      </c>
      <c r="J15" s="216" t="str">
        <f>Confirm!I44</f>
        <v>-</v>
      </c>
    </row>
    <row r="16" spans="1:23" x14ac:dyDescent="0.2">
      <c r="B16" s="217" t="s">
        <v>612</v>
      </c>
      <c r="C16" s="218"/>
    </row>
    <row r="17" spans="1:25" ht="12.75" thickBot="1" x14ac:dyDescent="0.25">
      <c r="B17" s="219" t="str">
        <f>Confirm!E39</f>
        <v>-</v>
      </c>
      <c r="C17" s="220"/>
      <c r="D17" s="221"/>
    </row>
    <row r="18" spans="1:25" ht="12.75" thickBot="1" x14ac:dyDescent="0.25">
      <c r="D18" s="181" t="s">
        <v>91</v>
      </c>
      <c r="G18" s="220"/>
    </row>
    <row r="19" spans="1:25" ht="15.75" customHeight="1" thickBot="1" x14ac:dyDescent="0.25">
      <c r="D19" s="181" t="s">
        <v>126</v>
      </c>
      <c r="F19" s="739" t="s">
        <v>613</v>
      </c>
      <c r="G19" s="740"/>
      <c r="H19" s="740"/>
      <c r="I19" s="740"/>
      <c r="J19" s="740"/>
      <c r="K19" s="740"/>
      <c r="L19" s="740"/>
      <c r="M19" s="740"/>
      <c r="N19" s="740"/>
      <c r="O19" s="740"/>
      <c r="P19" s="740"/>
      <c r="Q19" s="740"/>
      <c r="R19" s="222" t="s">
        <v>614</v>
      </c>
      <c r="S19" s="222"/>
      <c r="T19" s="222"/>
      <c r="U19" s="222"/>
      <c r="V19" s="222"/>
      <c r="W19" s="223"/>
    </row>
    <row r="20" spans="1:25" ht="12.75" thickBot="1" x14ac:dyDescent="0.25">
      <c r="F20" s="224" t="s">
        <v>615</v>
      </c>
      <c r="G20" s="224"/>
      <c r="H20" s="224"/>
      <c r="I20" s="224"/>
      <c r="J20" s="224"/>
      <c r="K20" s="224"/>
      <c r="L20" s="224"/>
      <c r="M20" s="224" t="s">
        <v>616</v>
      </c>
      <c r="N20" s="224"/>
      <c r="O20" s="224"/>
      <c r="P20" s="224"/>
      <c r="Q20" s="224"/>
      <c r="R20" s="225"/>
      <c r="S20" s="225"/>
      <c r="T20" s="225"/>
      <c r="U20" s="225"/>
      <c r="V20" s="225"/>
      <c r="W20" s="226"/>
      <c r="X20" s="226"/>
      <c r="Y20" s="226"/>
    </row>
    <row r="21" spans="1:25" x14ac:dyDescent="0.2">
      <c r="A21" s="198" t="s">
        <v>605</v>
      </c>
      <c r="B21" s="732" t="s">
        <v>617</v>
      </c>
      <c r="C21" s="733"/>
      <c r="D21" s="733"/>
      <c r="E21" s="227"/>
      <c r="F21" s="228">
        <v>2023</v>
      </c>
      <c r="G21" s="229">
        <v>2024</v>
      </c>
      <c r="H21" s="229">
        <v>2025</v>
      </c>
      <c r="I21" s="229" t="s">
        <v>618</v>
      </c>
      <c r="J21" s="229" t="s">
        <v>619</v>
      </c>
      <c r="K21" s="230" t="s">
        <v>620</v>
      </c>
      <c r="L21" s="228">
        <f>F21</f>
        <v>2023</v>
      </c>
      <c r="M21" s="228">
        <f t="shared" ref="M21:W21" si="2">G21</f>
        <v>2024</v>
      </c>
      <c r="N21" s="228">
        <f t="shared" si="2"/>
        <v>2025</v>
      </c>
      <c r="O21" s="228" t="str">
        <f t="shared" si="2"/>
        <v>I-2025</v>
      </c>
      <c r="P21" s="228" t="str">
        <f t="shared" si="2"/>
        <v>I-2026</v>
      </c>
      <c r="Q21" s="228" t="str">
        <f t="shared" si="2"/>
        <v>POID/POIS</v>
      </c>
      <c r="R21" s="229">
        <f t="shared" si="2"/>
        <v>2023</v>
      </c>
      <c r="S21" s="229">
        <f t="shared" si="2"/>
        <v>2024</v>
      </c>
      <c r="T21" s="229">
        <f t="shared" si="2"/>
        <v>2025</v>
      </c>
      <c r="U21" s="229" t="str">
        <f t="shared" si="2"/>
        <v>I-2025</v>
      </c>
      <c r="V21" s="229" t="str">
        <f t="shared" si="2"/>
        <v>I-2026</v>
      </c>
      <c r="W21" s="230" t="str">
        <f t="shared" si="2"/>
        <v>POID/POIS</v>
      </c>
    </row>
    <row r="22" spans="1:25" ht="12.75" thickBot="1" x14ac:dyDescent="0.25">
      <c r="A22" s="231" t="str">
        <f>A10</f>
        <v/>
      </c>
      <c r="B22" s="183" t="s">
        <v>602</v>
      </c>
      <c r="C22" s="232" t="s">
        <v>603</v>
      </c>
      <c r="D22" s="232" t="s">
        <v>621</v>
      </c>
      <c r="E22" s="233" t="s">
        <v>622</v>
      </c>
      <c r="F22" s="234" t="s">
        <v>623</v>
      </c>
      <c r="G22" s="234" t="s">
        <v>623</v>
      </c>
      <c r="H22" s="234" t="s">
        <v>623</v>
      </c>
      <c r="I22" s="234" t="s">
        <v>623</v>
      </c>
      <c r="J22" s="234" t="s">
        <v>623</v>
      </c>
      <c r="K22" s="235" t="s">
        <v>623</v>
      </c>
      <c r="L22" s="234" t="s">
        <v>624</v>
      </c>
      <c r="M22" s="234" t="s">
        <v>624</v>
      </c>
      <c r="N22" s="234" t="s">
        <v>624</v>
      </c>
      <c r="O22" s="234" t="s">
        <v>624</v>
      </c>
      <c r="P22" s="234" t="s">
        <v>624</v>
      </c>
      <c r="Q22" s="235" t="s">
        <v>624</v>
      </c>
      <c r="R22" s="236" t="s">
        <v>625</v>
      </c>
      <c r="S22" s="236" t="s">
        <v>625</v>
      </c>
      <c r="T22" s="236" t="s">
        <v>625</v>
      </c>
      <c r="U22" s="236" t="s">
        <v>625</v>
      </c>
      <c r="V22" s="236" t="s">
        <v>625</v>
      </c>
      <c r="W22" s="237" t="s">
        <v>625</v>
      </c>
    </row>
    <row r="23" spans="1:25" s="179" customFormat="1" x14ac:dyDescent="0.2">
      <c r="A23" s="231" t="str">
        <f t="shared" ref="A23:A25" si="3">A11</f>
        <v/>
      </c>
      <c r="B23" s="238" t="s">
        <v>626</v>
      </c>
      <c r="C23" s="239">
        <f>'Imp-China - Chine -1'!$G$23</f>
        <v>0</v>
      </c>
      <c r="D23" s="239" t="s">
        <v>91</v>
      </c>
      <c r="E23" s="240" t="s">
        <v>627</v>
      </c>
      <c r="F23" s="241">
        <f>'Imp-China - Chine -1'!G$27</f>
        <v>0</v>
      </c>
      <c r="G23" s="241">
        <f>'Imp-China - Chine -1'!H$27</f>
        <v>0</v>
      </c>
      <c r="H23" s="241">
        <f>'Imp-China - Chine -1'!I$27</f>
        <v>0</v>
      </c>
      <c r="I23" s="241">
        <f>'Imp-China - Chine -1'!J$27</f>
        <v>0</v>
      </c>
      <c r="J23" s="242">
        <f>'Imp-China - Chine -1'!K$27</f>
        <v>0</v>
      </c>
      <c r="K23" s="243">
        <f>H23</f>
        <v>0</v>
      </c>
      <c r="L23" s="241">
        <f>'Imp-China - Chine -1'!G$28/1000</f>
        <v>0</v>
      </c>
      <c r="M23" s="241">
        <f>'Imp-China - Chine -1'!H$28/1000</f>
        <v>0</v>
      </c>
      <c r="N23" s="241">
        <f>'Imp-China - Chine -1'!I$28/1000</f>
        <v>0</v>
      </c>
      <c r="O23" s="241">
        <f>'Imp-China - Chine -1'!J$28/1000</f>
        <v>0</v>
      </c>
      <c r="P23" s="242">
        <f>'Imp-China - Chine -1'!K$28/1000</f>
        <v>0</v>
      </c>
      <c r="Q23" s="243">
        <f>N23</f>
        <v>0</v>
      </c>
      <c r="R23" s="244">
        <f>(IF(ISERROR(L23/F23),0,L23/F23))*1000</f>
        <v>0</v>
      </c>
      <c r="S23" s="245">
        <f t="shared" ref="S23:W32" si="4">(IF(ISERROR(M23/G23),0,M23/G23))*1000</f>
        <v>0</v>
      </c>
      <c r="T23" s="245">
        <f t="shared" si="4"/>
        <v>0</v>
      </c>
      <c r="U23" s="245">
        <f t="shared" si="4"/>
        <v>0</v>
      </c>
      <c r="V23" s="245">
        <f t="shared" si="4"/>
        <v>0</v>
      </c>
      <c r="W23" s="246">
        <f t="shared" si="4"/>
        <v>0</v>
      </c>
    </row>
    <row r="24" spans="1:25" x14ac:dyDescent="0.2">
      <c r="A24" s="231" t="str">
        <f t="shared" si="3"/>
        <v/>
      </c>
      <c r="B24" s="190" t="str">
        <f>B23</f>
        <v>CHN 1</v>
      </c>
      <c r="D24" s="181" t="s">
        <v>126</v>
      </c>
      <c r="E24" s="247" t="s">
        <v>628</v>
      </c>
      <c r="F24" s="248">
        <f>'Imp-China - Chine -1'!G$31</f>
        <v>0</v>
      </c>
      <c r="G24" s="248">
        <f>'Imp-China - Chine -1'!H$31</f>
        <v>0</v>
      </c>
      <c r="H24" s="248">
        <f>'Imp-China - Chine -1'!I$31</f>
        <v>0</v>
      </c>
      <c r="I24" s="248">
        <f>'Imp-China - Chine -1'!J$31</f>
        <v>0</v>
      </c>
      <c r="J24" s="249">
        <f>'Imp-China - Chine -1'!K$31</f>
        <v>0</v>
      </c>
      <c r="K24" s="250"/>
      <c r="L24" s="248">
        <f>'Imp-China - Chine -1'!G$32/1000</f>
        <v>0</v>
      </c>
      <c r="M24" s="248">
        <f>'Imp-China - Chine -1'!H$32/1000</f>
        <v>0</v>
      </c>
      <c r="N24" s="248">
        <f>'Imp-China - Chine -1'!I$32/1000</f>
        <v>0</v>
      </c>
      <c r="O24" s="248">
        <f>'Imp-China - Chine -1'!J$32/1000</f>
        <v>0</v>
      </c>
      <c r="P24" s="249">
        <f>'Imp-China - Chine -1'!K$32/1000</f>
        <v>0</v>
      </c>
      <c r="Q24" s="250"/>
      <c r="R24" s="251">
        <f t="shared" ref="R24:W43" si="5">(IF(ISERROR(L24/F24),0,L24/F24))*1000</f>
        <v>0</v>
      </c>
      <c r="S24" s="252">
        <f t="shared" si="4"/>
        <v>0</v>
      </c>
      <c r="T24" s="252">
        <f t="shared" si="4"/>
        <v>0</v>
      </c>
      <c r="U24" s="252">
        <f t="shared" si="4"/>
        <v>0</v>
      </c>
      <c r="V24" s="252">
        <f t="shared" si="4"/>
        <v>0</v>
      </c>
      <c r="W24" s="253">
        <f t="shared" si="4"/>
        <v>0</v>
      </c>
    </row>
    <row r="25" spans="1:25" ht="12.75" thickBot="1" x14ac:dyDescent="0.25">
      <c r="A25" s="254" t="str">
        <f t="shared" si="3"/>
        <v/>
      </c>
      <c r="B25" s="190" t="str">
        <f t="shared" ref="B25:B37" si="6">B24</f>
        <v>CHN 1</v>
      </c>
      <c r="D25" s="181" t="s">
        <v>126</v>
      </c>
      <c r="E25" s="247" t="s">
        <v>610</v>
      </c>
      <c r="F25" s="255">
        <f>'Imp-China - Chine -1'!G$34</f>
        <v>0</v>
      </c>
      <c r="G25" s="255">
        <f>'Imp-China - Chine -1'!H$34</f>
        <v>0</v>
      </c>
      <c r="H25" s="255">
        <f>'Imp-China - Chine -1'!I$34</f>
        <v>0</v>
      </c>
      <c r="I25" s="255">
        <f>'Imp-China - Chine -1'!J$34</f>
        <v>0</v>
      </c>
      <c r="J25" s="256">
        <f>'Imp-China - Chine -1'!K$34</f>
        <v>0</v>
      </c>
      <c r="K25" s="257"/>
      <c r="L25" s="255">
        <f>'Imp-China - Chine -1'!G$35/1000</f>
        <v>0</v>
      </c>
      <c r="M25" s="255">
        <f>'Imp-China - Chine -1'!H$35/1000</f>
        <v>0</v>
      </c>
      <c r="N25" s="255">
        <f>'Imp-China - Chine -1'!I$35/1000</f>
        <v>0</v>
      </c>
      <c r="O25" s="255">
        <f>'Imp-China - Chine -1'!J$35/1000</f>
        <v>0</v>
      </c>
      <c r="P25" s="256">
        <f>'Imp-China - Chine -1'!K$35/1000</f>
        <v>0</v>
      </c>
      <c r="Q25" s="257"/>
      <c r="R25" s="251">
        <f t="shared" si="5"/>
        <v>0</v>
      </c>
      <c r="S25" s="252">
        <f t="shared" si="4"/>
        <v>0</v>
      </c>
      <c r="T25" s="252">
        <f t="shared" si="4"/>
        <v>0</v>
      </c>
      <c r="U25" s="252">
        <f t="shared" si="4"/>
        <v>0</v>
      </c>
      <c r="V25" s="252">
        <f t="shared" si="4"/>
        <v>0</v>
      </c>
      <c r="W25" s="253">
        <f t="shared" si="4"/>
        <v>0</v>
      </c>
    </row>
    <row r="26" spans="1:25" s="179" customFormat="1" x14ac:dyDescent="0.2">
      <c r="A26" s="258"/>
      <c r="B26" s="259" t="s">
        <v>629</v>
      </c>
      <c r="C26" s="179">
        <f>'Imp-China - Chine -2'!$G$23</f>
        <v>0</v>
      </c>
      <c r="D26" s="179" t="str">
        <f t="shared" ref="D26:E41" si="7">D23</f>
        <v>Imports</v>
      </c>
      <c r="E26" s="260" t="str">
        <f t="shared" si="7"/>
        <v>-</v>
      </c>
      <c r="F26" s="261">
        <f>'Imp-China - Chine -2'!G$27</f>
        <v>0</v>
      </c>
      <c r="G26" s="261">
        <f>'Imp-China - Chine -2'!H$27</f>
        <v>0</v>
      </c>
      <c r="H26" s="261">
        <f>'Imp-China - Chine -2'!I$27</f>
        <v>0</v>
      </c>
      <c r="I26" s="261">
        <f>'Imp-China - Chine -2'!J$27</f>
        <v>0</v>
      </c>
      <c r="J26" s="262">
        <f>'Imp-China - Chine -2'!K$27</f>
        <v>0</v>
      </c>
      <c r="K26" s="263">
        <f>H26</f>
        <v>0</v>
      </c>
      <c r="L26" s="261">
        <f>'Imp-China - Chine -2'!G$28/1000</f>
        <v>0</v>
      </c>
      <c r="M26" s="261">
        <f>'Imp-China - Chine -2'!H$28/1000</f>
        <v>0</v>
      </c>
      <c r="N26" s="261">
        <f>'Imp-China - Chine -2'!I$28/1000</f>
        <v>0</v>
      </c>
      <c r="O26" s="261">
        <f>'Imp-China - Chine -2'!J$28/1000</f>
        <v>0</v>
      </c>
      <c r="P26" s="262">
        <f>'Imp-China - Chine -2'!K$28/1000</f>
        <v>0</v>
      </c>
      <c r="Q26" s="263">
        <f>N26</f>
        <v>0</v>
      </c>
      <c r="R26" s="264">
        <f t="shared" si="5"/>
        <v>0</v>
      </c>
      <c r="S26" s="265">
        <f t="shared" si="4"/>
        <v>0</v>
      </c>
      <c r="T26" s="265">
        <f t="shared" si="4"/>
        <v>0</v>
      </c>
      <c r="U26" s="265">
        <f t="shared" si="4"/>
        <v>0</v>
      </c>
      <c r="V26" s="265">
        <f t="shared" si="4"/>
        <v>0</v>
      </c>
      <c r="W26" s="266">
        <f t="shared" si="4"/>
        <v>0</v>
      </c>
    </row>
    <row r="27" spans="1:25" x14ac:dyDescent="0.2">
      <c r="A27" s="267"/>
      <c r="B27" s="190" t="str">
        <f t="shared" si="6"/>
        <v>CHN 2</v>
      </c>
      <c r="D27" s="181" t="str">
        <f t="shared" si="7"/>
        <v>Sales</v>
      </c>
      <c r="E27" s="247" t="str">
        <f t="shared" si="7"/>
        <v>Dealer/DIST</v>
      </c>
      <c r="F27" s="255">
        <f>'Imp-China - Chine -2'!G$31</f>
        <v>0</v>
      </c>
      <c r="G27" s="255">
        <f>'Imp-China - Chine -2'!H$31</f>
        <v>0</v>
      </c>
      <c r="H27" s="255">
        <f>'Imp-China - Chine -2'!I$31</f>
        <v>0</v>
      </c>
      <c r="I27" s="255">
        <f>'Imp-China - Chine -2'!J$31</f>
        <v>0</v>
      </c>
      <c r="J27" s="256">
        <f>'Imp-China - Chine -2'!K$31</f>
        <v>0</v>
      </c>
      <c r="K27" s="257"/>
      <c r="L27" s="255">
        <f>'Imp-China - Chine -2'!G$32/1000</f>
        <v>0</v>
      </c>
      <c r="M27" s="255">
        <f>'Imp-China - Chine -2'!H$32/1000</f>
        <v>0</v>
      </c>
      <c r="N27" s="255">
        <f>'Imp-China - Chine -2'!I$32/1000</f>
        <v>0</v>
      </c>
      <c r="O27" s="255">
        <f>'Imp-China - Chine -2'!J$32/1000</f>
        <v>0</v>
      </c>
      <c r="P27" s="256">
        <f>'Imp-China - Chine -2'!K$32/1000</f>
        <v>0</v>
      </c>
      <c r="Q27" s="257"/>
      <c r="R27" s="251">
        <f t="shared" si="5"/>
        <v>0</v>
      </c>
      <c r="S27" s="252">
        <f t="shared" si="4"/>
        <v>0</v>
      </c>
      <c r="T27" s="252">
        <f t="shared" si="4"/>
        <v>0</v>
      </c>
      <c r="U27" s="252">
        <f t="shared" si="4"/>
        <v>0</v>
      </c>
      <c r="V27" s="252">
        <f t="shared" si="4"/>
        <v>0</v>
      </c>
      <c r="W27" s="253">
        <f t="shared" si="4"/>
        <v>0</v>
      </c>
    </row>
    <row r="28" spans="1:25" x14ac:dyDescent="0.2">
      <c r="B28" s="190" t="str">
        <f t="shared" si="6"/>
        <v>CHN 2</v>
      </c>
      <c r="D28" s="181" t="str">
        <f t="shared" si="7"/>
        <v>Sales</v>
      </c>
      <c r="E28" s="247" t="str">
        <f t="shared" si="7"/>
        <v>EU</v>
      </c>
      <c r="F28" s="261">
        <f>'Imp-China - Chine -2'!G$34</f>
        <v>0</v>
      </c>
      <c r="G28" s="261">
        <f>'Imp-China - Chine -2'!H$34</f>
        <v>0</v>
      </c>
      <c r="H28" s="261">
        <f>'Imp-China - Chine -2'!I$34</f>
        <v>0</v>
      </c>
      <c r="I28" s="261">
        <f>'Imp-China - Chine -2'!J$34</f>
        <v>0</v>
      </c>
      <c r="J28" s="262">
        <f>'Imp-China - Chine -2'!K$34</f>
        <v>0</v>
      </c>
      <c r="K28" s="263"/>
      <c r="L28" s="261">
        <f>'Imp-China - Chine -2'!G$35/1000</f>
        <v>0</v>
      </c>
      <c r="M28" s="261">
        <f>'Imp-China - Chine -2'!H$35/1000</f>
        <v>0</v>
      </c>
      <c r="N28" s="261">
        <f>'Imp-China - Chine -2'!I$35/1000</f>
        <v>0</v>
      </c>
      <c r="O28" s="261">
        <f>'Imp-China - Chine -2'!J$35/1000</f>
        <v>0</v>
      </c>
      <c r="P28" s="262">
        <f>'Imp-China - Chine -2'!K$35/1000</f>
        <v>0</v>
      </c>
      <c r="Q28" s="268"/>
      <c r="R28" s="251">
        <f t="shared" si="5"/>
        <v>0</v>
      </c>
      <c r="S28" s="252">
        <f t="shared" si="4"/>
        <v>0</v>
      </c>
      <c r="T28" s="252">
        <f t="shared" si="4"/>
        <v>0</v>
      </c>
      <c r="U28" s="252">
        <f t="shared" si="4"/>
        <v>0</v>
      </c>
      <c r="V28" s="252">
        <f t="shared" si="4"/>
        <v>0</v>
      </c>
      <c r="W28" s="253">
        <f t="shared" si="4"/>
        <v>0</v>
      </c>
    </row>
    <row r="29" spans="1:25" s="179" customFormat="1" x14ac:dyDescent="0.2">
      <c r="B29" s="259" t="s">
        <v>630</v>
      </c>
      <c r="C29" s="179">
        <f>'Imp-China - Chine -3'!$G$23</f>
        <v>0</v>
      </c>
      <c r="D29" s="179" t="str">
        <f t="shared" si="7"/>
        <v>Imports</v>
      </c>
      <c r="E29" s="260" t="str">
        <f t="shared" si="7"/>
        <v>-</v>
      </c>
      <c r="F29" s="269">
        <f>'Imp-China - Chine -3'!G$27</f>
        <v>0</v>
      </c>
      <c r="G29" s="269">
        <f>'Imp-China - Chine -3'!H$27</f>
        <v>0</v>
      </c>
      <c r="H29" s="269">
        <f>'Imp-China - Chine -3'!I$27</f>
        <v>0</v>
      </c>
      <c r="I29" s="269">
        <f>'Imp-China - Chine -3'!J$27</f>
        <v>0</v>
      </c>
      <c r="J29" s="270">
        <f>'Imp-China - Chine -3'!K$27</f>
        <v>0</v>
      </c>
      <c r="K29" s="271">
        <f>H29</f>
        <v>0</v>
      </c>
      <c r="L29" s="269">
        <f>'Imp-China - Chine -3'!G$28/1000</f>
        <v>0</v>
      </c>
      <c r="M29" s="269">
        <f>'Imp-China - Chine -3'!H$28/1000</f>
        <v>0</v>
      </c>
      <c r="N29" s="269">
        <f>'Imp-China - Chine -3'!I$28/1000</f>
        <v>0</v>
      </c>
      <c r="O29" s="269">
        <f>'Imp-China - Chine -3'!J$28/1000</f>
        <v>0</v>
      </c>
      <c r="P29" s="270">
        <f>'Imp-China - Chine -3'!K$28/1000</f>
        <v>0</v>
      </c>
      <c r="Q29" s="271">
        <f>N29</f>
        <v>0</v>
      </c>
      <c r="R29" s="264">
        <f t="shared" si="5"/>
        <v>0</v>
      </c>
      <c r="S29" s="265">
        <f t="shared" si="4"/>
        <v>0</v>
      </c>
      <c r="T29" s="265">
        <f t="shared" si="4"/>
        <v>0</v>
      </c>
      <c r="U29" s="265">
        <f t="shared" si="4"/>
        <v>0</v>
      </c>
      <c r="V29" s="265">
        <f t="shared" si="4"/>
        <v>0</v>
      </c>
      <c r="W29" s="266">
        <f t="shared" si="4"/>
        <v>0</v>
      </c>
    </row>
    <row r="30" spans="1:25" x14ac:dyDescent="0.2">
      <c r="B30" s="190" t="str">
        <f t="shared" si="6"/>
        <v>CHN 3</v>
      </c>
      <c r="D30" s="181" t="str">
        <f t="shared" si="7"/>
        <v>Sales</v>
      </c>
      <c r="E30" s="247" t="str">
        <f t="shared" si="7"/>
        <v>Dealer/DIST</v>
      </c>
      <c r="F30" s="261">
        <f>'Imp-China - Chine -3'!G$31</f>
        <v>0</v>
      </c>
      <c r="G30" s="261">
        <f>'Imp-China - Chine -3'!H$31</f>
        <v>0</v>
      </c>
      <c r="H30" s="261">
        <f>'Imp-China - Chine -3'!I$31</f>
        <v>0</v>
      </c>
      <c r="I30" s="261">
        <f>'Imp-China - Chine -3'!J$31</f>
        <v>0</v>
      </c>
      <c r="J30" s="262">
        <f>'Imp-China - Chine -3'!K$31</f>
        <v>0</v>
      </c>
      <c r="K30" s="263"/>
      <c r="L30" s="261">
        <f>'Imp-China - Chine -3'!G$32/1000</f>
        <v>0</v>
      </c>
      <c r="M30" s="261">
        <f>'Imp-China - Chine -3'!H$32/1000</f>
        <v>0</v>
      </c>
      <c r="N30" s="261">
        <f>'Imp-China - Chine -3'!I$32/1000</f>
        <v>0</v>
      </c>
      <c r="O30" s="261">
        <f>'Imp-China - Chine -3'!J$32/1000</f>
        <v>0</v>
      </c>
      <c r="P30" s="262">
        <f>'Imp-China - Chine -3'!K$32/1000</f>
        <v>0</v>
      </c>
      <c r="Q30" s="263"/>
      <c r="R30" s="251">
        <f t="shared" si="5"/>
        <v>0</v>
      </c>
      <c r="S30" s="252">
        <f t="shared" si="4"/>
        <v>0</v>
      </c>
      <c r="T30" s="252">
        <f t="shared" si="4"/>
        <v>0</v>
      </c>
      <c r="U30" s="252">
        <f t="shared" si="4"/>
        <v>0</v>
      </c>
      <c r="V30" s="252">
        <f t="shared" si="4"/>
        <v>0</v>
      </c>
      <c r="W30" s="253">
        <f t="shared" si="4"/>
        <v>0</v>
      </c>
    </row>
    <row r="31" spans="1:25" x14ac:dyDescent="0.2">
      <c r="B31" s="190" t="str">
        <f t="shared" si="6"/>
        <v>CHN 3</v>
      </c>
      <c r="D31" s="181" t="str">
        <f t="shared" si="7"/>
        <v>Sales</v>
      </c>
      <c r="E31" s="247" t="str">
        <f t="shared" si="7"/>
        <v>EU</v>
      </c>
      <c r="F31" s="269">
        <f>'Imp-China - Chine -3'!G$34</f>
        <v>0</v>
      </c>
      <c r="G31" s="269">
        <f>'Imp-China - Chine -3'!H$34</f>
        <v>0</v>
      </c>
      <c r="H31" s="269">
        <f>'Imp-China - Chine -3'!I$34</f>
        <v>0</v>
      </c>
      <c r="I31" s="269">
        <f>'Imp-China - Chine -3'!J$34</f>
        <v>0</v>
      </c>
      <c r="J31" s="270">
        <f>'Imp-China - Chine -3'!K$34</f>
        <v>0</v>
      </c>
      <c r="K31" s="271"/>
      <c r="L31" s="269">
        <f>'Imp-China - Chine -3'!G$35/1000</f>
        <v>0</v>
      </c>
      <c r="M31" s="269">
        <f>'Imp-China - Chine -3'!H$35/1000</f>
        <v>0</v>
      </c>
      <c r="N31" s="269">
        <f>'Imp-China - Chine -3'!I$35/1000</f>
        <v>0</v>
      </c>
      <c r="O31" s="269">
        <f>'Imp-China - Chine -3'!J$35/1000</f>
        <v>0</v>
      </c>
      <c r="P31" s="270">
        <f>'Imp-China - Chine -3'!K$35/1000</f>
        <v>0</v>
      </c>
      <c r="Q31" s="271"/>
      <c r="R31" s="251">
        <f t="shared" si="5"/>
        <v>0</v>
      </c>
      <c r="S31" s="252">
        <f t="shared" si="4"/>
        <v>0</v>
      </c>
      <c r="T31" s="252">
        <f t="shared" si="4"/>
        <v>0</v>
      </c>
      <c r="U31" s="252">
        <f t="shared" si="4"/>
        <v>0</v>
      </c>
      <c r="V31" s="252">
        <f t="shared" si="4"/>
        <v>0</v>
      </c>
      <c r="W31" s="253">
        <f t="shared" si="4"/>
        <v>0</v>
      </c>
    </row>
    <row r="32" spans="1:25" s="179" customFormat="1" x14ac:dyDescent="0.2">
      <c r="B32" s="259" t="s">
        <v>631</v>
      </c>
      <c r="C32" s="179">
        <f>'Imp-China - Chine -4'!$G$23</f>
        <v>0</v>
      </c>
      <c r="D32" s="179" t="str">
        <f t="shared" si="7"/>
        <v>Imports</v>
      </c>
      <c r="E32" s="260" t="str">
        <f t="shared" si="7"/>
        <v>-</v>
      </c>
      <c r="F32" s="261">
        <f>'Imp-China - Chine -4'!G$27</f>
        <v>0</v>
      </c>
      <c r="G32" s="261">
        <f>'Imp-China - Chine -4'!H$27</f>
        <v>0</v>
      </c>
      <c r="H32" s="261">
        <f>'Imp-China - Chine -4'!I$27</f>
        <v>0</v>
      </c>
      <c r="I32" s="261">
        <f>'Imp-China - Chine -4'!J$27</f>
        <v>0</v>
      </c>
      <c r="J32" s="262">
        <f>'Imp-China - Chine -4'!K$27</f>
        <v>0</v>
      </c>
      <c r="K32" s="263">
        <f>H32</f>
        <v>0</v>
      </c>
      <c r="L32" s="261">
        <f>'Imp-China - Chine -4'!G$28/1000</f>
        <v>0</v>
      </c>
      <c r="M32" s="261">
        <f>'Imp-China - Chine -4'!H$28/1000</f>
        <v>0</v>
      </c>
      <c r="N32" s="261">
        <f>'Imp-China - Chine -4'!I$28/1000</f>
        <v>0</v>
      </c>
      <c r="O32" s="261">
        <f>'Imp-China - Chine -4'!J$28/1000</f>
        <v>0</v>
      </c>
      <c r="P32" s="262">
        <f>'Imp-China - Chine -4'!K$28/1000</f>
        <v>0</v>
      </c>
      <c r="Q32" s="268">
        <f>N32</f>
        <v>0</v>
      </c>
      <c r="R32" s="264">
        <f t="shared" si="5"/>
        <v>0</v>
      </c>
      <c r="S32" s="265">
        <f t="shared" si="4"/>
        <v>0</v>
      </c>
      <c r="T32" s="265">
        <f t="shared" si="4"/>
        <v>0</v>
      </c>
      <c r="U32" s="265">
        <f t="shared" si="4"/>
        <v>0</v>
      </c>
      <c r="V32" s="265">
        <f t="shared" si="4"/>
        <v>0</v>
      </c>
      <c r="W32" s="266">
        <f t="shared" si="4"/>
        <v>0</v>
      </c>
    </row>
    <row r="33" spans="2:27" x14ac:dyDescent="0.2">
      <c r="B33" s="190" t="str">
        <f t="shared" si="6"/>
        <v>CHN 4</v>
      </c>
      <c r="C33" s="179"/>
      <c r="D33" s="181" t="str">
        <f t="shared" si="7"/>
        <v>Sales</v>
      </c>
      <c r="E33" s="247" t="str">
        <f t="shared" si="7"/>
        <v>Dealer/DIST</v>
      </c>
      <c r="F33" s="255">
        <f>'Imp-China - Chine -4'!G$31</f>
        <v>0</v>
      </c>
      <c r="G33" s="255">
        <f>'Imp-China - Chine -4'!H$31</f>
        <v>0</v>
      </c>
      <c r="H33" s="255">
        <f>'Imp-China - Chine -4'!I$31</f>
        <v>0</v>
      </c>
      <c r="I33" s="255">
        <f>'Imp-China - Chine -4'!J$31</f>
        <v>0</v>
      </c>
      <c r="J33" s="256">
        <f>'Imp-China - Chine -4'!K$31</f>
        <v>0</v>
      </c>
      <c r="K33" s="257"/>
      <c r="L33" s="255">
        <f>'Imp-China - Chine -4'!G$32/1000</f>
        <v>0</v>
      </c>
      <c r="M33" s="255">
        <f>'Imp-China - Chine -4'!H$32/1000</f>
        <v>0</v>
      </c>
      <c r="N33" s="255">
        <f>'Imp-China - Chine -4'!I$32/1000</f>
        <v>0</v>
      </c>
      <c r="O33" s="255">
        <f>'Imp-China - Chine -4'!J$32/1000</f>
        <v>0</v>
      </c>
      <c r="P33" s="256">
        <f>'Imp-China - Chine -4'!K$32/1000</f>
        <v>0</v>
      </c>
      <c r="Q33" s="272"/>
      <c r="R33" s="251">
        <f t="shared" si="5"/>
        <v>0</v>
      </c>
      <c r="S33" s="252">
        <f t="shared" si="5"/>
        <v>0</v>
      </c>
      <c r="T33" s="252">
        <f t="shared" si="5"/>
        <v>0</v>
      </c>
      <c r="U33" s="252">
        <f t="shared" si="5"/>
        <v>0</v>
      </c>
      <c r="V33" s="252">
        <f t="shared" si="5"/>
        <v>0</v>
      </c>
      <c r="W33" s="253">
        <f t="shared" si="5"/>
        <v>0</v>
      </c>
    </row>
    <row r="34" spans="2:27" x14ac:dyDescent="0.2">
      <c r="B34" s="190" t="str">
        <f t="shared" si="6"/>
        <v>CHN 4</v>
      </c>
      <c r="C34" s="179"/>
      <c r="D34" s="181" t="str">
        <f t="shared" si="7"/>
        <v>Sales</v>
      </c>
      <c r="E34" s="247" t="str">
        <f t="shared" si="7"/>
        <v>EU</v>
      </c>
      <c r="F34" s="248">
        <f>'Imp-China - Chine -4'!G$34</f>
        <v>0</v>
      </c>
      <c r="G34" s="248">
        <f>'Imp-China - Chine -4'!H$34</f>
        <v>0</v>
      </c>
      <c r="H34" s="248">
        <f>'Imp-China - Chine -4'!I$34</f>
        <v>0</v>
      </c>
      <c r="I34" s="248">
        <f>'Imp-China - Chine -4'!J$34</f>
        <v>0</v>
      </c>
      <c r="J34" s="249">
        <f>'Imp-China - Chine -4'!K$34</f>
        <v>0</v>
      </c>
      <c r="K34" s="250"/>
      <c r="L34" s="248">
        <f>'Imp-China - Chine -4'!G$35/1000</f>
        <v>0</v>
      </c>
      <c r="M34" s="248">
        <f>'Imp-China - Chine -4'!H$35/1000</f>
        <v>0</v>
      </c>
      <c r="N34" s="248">
        <f>'Imp-China - Chine -4'!I$35/1000</f>
        <v>0</v>
      </c>
      <c r="O34" s="248">
        <f>'Imp-China - Chine -4'!J$35/1000</f>
        <v>0</v>
      </c>
      <c r="P34" s="249">
        <f>'Imp-China - Chine -4'!K$35/1000</f>
        <v>0</v>
      </c>
      <c r="Q34" s="273"/>
      <c r="R34" s="251">
        <f t="shared" si="5"/>
        <v>0</v>
      </c>
      <c r="S34" s="252">
        <f t="shared" si="5"/>
        <v>0</v>
      </c>
      <c r="T34" s="252">
        <f t="shared" si="5"/>
        <v>0</v>
      </c>
      <c r="U34" s="252">
        <f t="shared" si="5"/>
        <v>0</v>
      </c>
      <c r="V34" s="252">
        <f t="shared" si="5"/>
        <v>0</v>
      </c>
      <c r="W34" s="253">
        <f t="shared" si="5"/>
        <v>0</v>
      </c>
    </row>
    <row r="35" spans="2:27" s="179" customFormat="1" x14ac:dyDescent="0.2">
      <c r="B35" s="259" t="s">
        <v>632</v>
      </c>
      <c r="C35" s="179">
        <f>'Imp-China - Chine -5'!$G$23</f>
        <v>0</v>
      </c>
      <c r="D35" s="179" t="str">
        <f t="shared" si="7"/>
        <v>Imports</v>
      </c>
      <c r="E35" s="260" t="str">
        <f t="shared" si="7"/>
        <v>-</v>
      </c>
      <c r="F35" s="269">
        <f>'Imp-China - Chine -5'!G$27</f>
        <v>0</v>
      </c>
      <c r="G35" s="269">
        <f>'Imp-China - Chine -5'!H$27</f>
        <v>0</v>
      </c>
      <c r="H35" s="269">
        <f>'Imp-China - Chine -5'!I$27</f>
        <v>0</v>
      </c>
      <c r="I35" s="269">
        <f>'Imp-China - Chine -5'!J$27</f>
        <v>0</v>
      </c>
      <c r="J35" s="270">
        <f>'Imp-China - Chine -5'!K$27</f>
        <v>0</v>
      </c>
      <c r="K35" s="271">
        <f>H35</f>
        <v>0</v>
      </c>
      <c r="L35" s="269">
        <f>'Imp-China - Chine -5'!G$28/1000</f>
        <v>0</v>
      </c>
      <c r="M35" s="269">
        <f>'Imp-China - Chine -5'!H$28/1000</f>
        <v>0</v>
      </c>
      <c r="N35" s="269">
        <f>'Imp-China - Chine -5'!I$28/1000</f>
        <v>0</v>
      </c>
      <c r="O35" s="269">
        <f>'Imp-China - Chine -5'!J$28/1000</f>
        <v>0</v>
      </c>
      <c r="P35" s="270">
        <f>'Imp-China - Chine -5'!K$28/1000</f>
        <v>0</v>
      </c>
      <c r="Q35" s="271">
        <f>N35</f>
        <v>0</v>
      </c>
      <c r="R35" s="264">
        <f t="shared" si="5"/>
        <v>0</v>
      </c>
      <c r="S35" s="265">
        <f t="shared" si="5"/>
        <v>0</v>
      </c>
      <c r="T35" s="265">
        <f t="shared" si="5"/>
        <v>0</v>
      </c>
      <c r="U35" s="265">
        <f t="shared" si="5"/>
        <v>0</v>
      </c>
      <c r="V35" s="265">
        <f t="shared" si="5"/>
        <v>0</v>
      </c>
      <c r="W35" s="266">
        <f t="shared" si="5"/>
        <v>0</v>
      </c>
    </row>
    <row r="36" spans="2:27" x14ac:dyDescent="0.2">
      <c r="B36" s="190" t="str">
        <f t="shared" si="6"/>
        <v>CHN 5</v>
      </c>
      <c r="C36" s="179"/>
      <c r="D36" s="181" t="str">
        <f t="shared" si="7"/>
        <v>Sales</v>
      </c>
      <c r="E36" s="247" t="str">
        <f t="shared" si="7"/>
        <v>Dealer/DIST</v>
      </c>
      <c r="F36" s="261">
        <f>'Imp-China - Chine -5'!G$31</f>
        <v>0</v>
      </c>
      <c r="G36" s="261">
        <f>'Imp-China - Chine -5'!H$31</f>
        <v>0</v>
      </c>
      <c r="H36" s="261">
        <f>'Imp-China - Chine -5'!I$31</f>
        <v>0</v>
      </c>
      <c r="I36" s="261">
        <f>'Imp-China - Chine -5'!J$31</f>
        <v>0</v>
      </c>
      <c r="J36" s="262">
        <f>'Imp-China - Chine -5'!K$31</f>
        <v>0</v>
      </c>
      <c r="K36" s="263"/>
      <c r="L36" s="261">
        <f>'Imp-China - Chine -5'!G$32/1000</f>
        <v>0</v>
      </c>
      <c r="M36" s="261">
        <f>'Imp-China - Chine -5'!H$32/1000</f>
        <v>0</v>
      </c>
      <c r="N36" s="261">
        <f>'Imp-China - Chine -5'!I$32/1000</f>
        <v>0</v>
      </c>
      <c r="O36" s="261">
        <f>'Imp-China - Chine -5'!J$32/1000</f>
        <v>0</v>
      </c>
      <c r="P36" s="262">
        <f>'Imp-China - Chine -5'!K$32/1000</f>
        <v>0</v>
      </c>
      <c r="Q36" s="263"/>
      <c r="R36" s="251">
        <f t="shared" si="5"/>
        <v>0</v>
      </c>
      <c r="S36" s="252">
        <f t="shared" si="5"/>
        <v>0</v>
      </c>
      <c r="T36" s="252">
        <f t="shared" si="5"/>
        <v>0</v>
      </c>
      <c r="U36" s="252">
        <f t="shared" si="5"/>
        <v>0</v>
      </c>
      <c r="V36" s="252">
        <f t="shared" si="5"/>
        <v>0</v>
      </c>
      <c r="W36" s="253">
        <f t="shared" si="5"/>
        <v>0</v>
      </c>
    </row>
    <row r="37" spans="2:27" x14ac:dyDescent="0.2">
      <c r="B37" s="190" t="str">
        <f t="shared" si="6"/>
        <v>CHN 5</v>
      </c>
      <c r="C37" s="179"/>
      <c r="D37" s="181" t="str">
        <f t="shared" si="7"/>
        <v>Sales</v>
      </c>
      <c r="E37" s="247" t="str">
        <f t="shared" si="7"/>
        <v>EU</v>
      </c>
      <c r="F37" s="269">
        <f>'Imp-China - Chine -5'!G$34</f>
        <v>0</v>
      </c>
      <c r="G37" s="269">
        <f>'Imp-China - Chine -5'!H$34</f>
        <v>0</v>
      </c>
      <c r="H37" s="269">
        <f>'Imp-China - Chine -5'!I$34</f>
        <v>0</v>
      </c>
      <c r="I37" s="269">
        <f>'Imp-China - Chine -5'!J$34</f>
        <v>0</v>
      </c>
      <c r="J37" s="270">
        <f>'Imp-China - Chine -5'!K$34</f>
        <v>0</v>
      </c>
      <c r="K37" s="271"/>
      <c r="L37" s="269">
        <f>'Imp-China - Chine -5'!G$35/1000</f>
        <v>0</v>
      </c>
      <c r="M37" s="269">
        <f>'Imp-China - Chine -5'!H$35/1000</f>
        <v>0</v>
      </c>
      <c r="N37" s="269">
        <f>'Imp-China - Chine -5'!I$35/1000</f>
        <v>0</v>
      </c>
      <c r="O37" s="269">
        <f>'Imp-China - Chine -5'!J$35/1000</f>
        <v>0</v>
      </c>
      <c r="P37" s="270">
        <f>'Imp-China - Chine -5'!K$35/1000</f>
        <v>0</v>
      </c>
      <c r="Q37" s="271"/>
      <c r="R37" s="251">
        <f t="shared" si="5"/>
        <v>0</v>
      </c>
      <c r="S37" s="252">
        <f t="shared" si="5"/>
        <v>0</v>
      </c>
      <c r="T37" s="252">
        <f t="shared" si="5"/>
        <v>0</v>
      </c>
      <c r="U37" s="252">
        <f t="shared" si="5"/>
        <v>0</v>
      </c>
      <c r="V37" s="252">
        <f t="shared" si="5"/>
        <v>0</v>
      </c>
      <c r="W37" s="253">
        <f t="shared" si="5"/>
        <v>0</v>
      </c>
    </row>
    <row r="38" spans="2:27" s="179" customFormat="1" x14ac:dyDescent="0.2">
      <c r="B38" s="259" t="s">
        <v>607</v>
      </c>
      <c r="C38" s="274"/>
      <c r="D38" s="179" t="str">
        <f t="shared" si="7"/>
        <v>Imports</v>
      </c>
      <c r="E38" s="260" t="str">
        <f t="shared" si="7"/>
        <v>-</v>
      </c>
      <c r="F38" s="261">
        <f>'Imp-US'!G$27</f>
        <v>0</v>
      </c>
      <c r="G38" s="261">
        <f>'Imp-US'!H$27</f>
        <v>0</v>
      </c>
      <c r="H38" s="261">
        <f>'Imp-US'!I$27</f>
        <v>0</v>
      </c>
      <c r="I38" s="261">
        <f>'Imp-US'!J$27</f>
        <v>0</v>
      </c>
      <c r="J38" s="262">
        <f>'Imp-US'!K$27</f>
        <v>0</v>
      </c>
      <c r="K38" s="263">
        <f>H38</f>
        <v>0</v>
      </c>
      <c r="L38" s="261">
        <f>'Imp-US'!G$28/1000</f>
        <v>0</v>
      </c>
      <c r="M38" s="261">
        <f>'Imp-US'!H$28/1000</f>
        <v>0</v>
      </c>
      <c r="N38" s="261">
        <f>'Imp-US'!I$28/1000</f>
        <v>0</v>
      </c>
      <c r="O38" s="261">
        <f>'Imp-US'!J$28/1000</f>
        <v>0</v>
      </c>
      <c r="P38" s="262">
        <f>'Imp-US'!K$28/1000</f>
        <v>0</v>
      </c>
      <c r="Q38" s="268">
        <f>N38</f>
        <v>0</v>
      </c>
      <c r="R38" s="275">
        <f t="shared" si="5"/>
        <v>0</v>
      </c>
      <c r="S38" s="276">
        <f t="shared" si="5"/>
        <v>0</v>
      </c>
      <c r="T38" s="276">
        <f t="shared" si="5"/>
        <v>0</v>
      </c>
      <c r="U38" s="276">
        <f t="shared" si="5"/>
        <v>0</v>
      </c>
      <c r="V38" s="276">
        <f t="shared" si="5"/>
        <v>0</v>
      </c>
      <c r="W38" s="277">
        <f t="shared" si="5"/>
        <v>0</v>
      </c>
    </row>
    <row r="39" spans="2:27" x14ac:dyDescent="0.2">
      <c r="B39" s="190" t="str">
        <f>B38</f>
        <v>USA</v>
      </c>
      <c r="C39" s="278"/>
      <c r="D39" s="181" t="str">
        <f t="shared" si="7"/>
        <v>Sales</v>
      </c>
      <c r="E39" s="247" t="str">
        <f t="shared" si="7"/>
        <v>Dealer/DIST</v>
      </c>
      <c r="F39" s="279">
        <f>'Imp-US'!G$31</f>
        <v>0</v>
      </c>
      <c r="G39" s="279">
        <f>'Imp-US'!H$31</f>
        <v>0</v>
      </c>
      <c r="H39" s="255">
        <f>'Imp-US'!I$31</f>
        <v>0</v>
      </c>
      <c r="I39" s="255">
        <f>'Imp-US'!J$31</f>
        <v>0</v>
      </c>
      <c r="J39" s="256">
        <f>'Imp-US'!K$31</f>
        <v>0</v>
      </c>
      <c r="K39" s="257"/>
      <c r="L39" s="279">
        <f>'Imp-US'!G$32/1000</f>
        <v>0</v>
      </c>
      <c r="M39" s="279">
        <f>'Imp-US'!H$32/1000</f>
        <v>0</v>
      </c>
      <c r="N39" s="255">
        <f>'Imp-US'!I$32/1000</f>
        <v>0</v>
      </c>
      <c r="O39" s="255">
        <f>'Imp-US'!J$32/1000</f>
        <v>0</v>
      </c>
      <c r="P39" s="256">
        <f>'Imp-US'!K$32/1000</f>
        <v>0</v>
      </c>
      <c r="Q39" s="257"/>
      <c r="R39" s="280">
        <f t="shared" si="5"/>
        <v>0</v>
      </c>
      <c r="S39" s="281">
        <f t="shared" si="5"/>
        <v>0</v>
      </c>
      <c r="T39" s="281">
        <f t="shared" si="5"/>
        <v>0</v>
      </c>
      <c r="U39" s="281">
        <f t="shared" si="5"/>
        <v>0</v>
      </c>
      <c r="V39" s="281">
        <f t="shared" si="5"/>
        <v>0</v>
      </c>
      <c r="W39" s="282">
        <f t="shared" si="5"/>
        <v>0</v>
      </c>
    </row>
    <row r="40" spans="2:27" x14ac:dyDescent="0.2">
      <c r="B40" s="190" t="str">
        <f t="shared" ref="B40" si="8">B39</f>
        <v>USA</v>
      </c>
      <c r="C40" s="278"/>
      <c r="D40" s="181" t="str">
        <f t="shared" si="7"/>
        <v>Sales</v>
      </c>
      <c r="E40" s="247" t="str">
        <f t="shared" si="7"/>
        <v>EU</v>
      </c>
      <c r="F40" s="248">
        <f>'Imp-US'!G$34</f>
        <v>0</v>
      </c>
      <c r="G40" s="248">
        <f>'Imp-US'!H$34</f>
        <v>0</v>
      </c>
      <c r="H40" s="248">
        <f>'Imp-US'!I$34</f>
        <v>0</v>
      </c>
      <c r="I40" s="248">
        <f>'Imp-US'!J$34</f>
        <v>0</v>
      </c>
      <c r="J40" s="249">
        <f>'Imp-US'!K$34</f>
        <v>0</v>
      </c>
      <c r="K40" s="250"/>
      <c r="L40" s="248">
        <f>'Imp-US'!G$35/1000</f>
        <v>0</v>
      </c>
      <c r="M40" s="248">
        <f>'Imp-US'!H$35/1000</f>
        <v>0</v>
      </c>
      <c r="N40" s="248">
        <f>'Imp-US'!I$35/1000</f>
        <v>0</v>
      </c>
      <c r="O40" s="248">
        <f>'Imp-US'!J$35/1000</f>
        <v>0</v>
      </c>
      <c r="P40" s="249">
        <f>'Imp-US'!K$35/1000</f>
        <v>0</v>
      </c>
      <c r="Q40" s="250"/>
      <c r="R40" s="280">
        <f t="shared" si="5"/>
        <v>0</v>
      </c>
      <c r="S40" s="281">
        <f t="shared" si="5"/>
        <v>0</v>
      </c>
      <c r="T40" s="281">
        <f t="shared" si="5"/>
        <v>0</v>
      </c>
      <c r="U40" s="281">
        <f t="shared" si="5"/>
        <v>0</v>
      </c>
      <c r="V40" s="281">
        <f t="shared" si="5"/>
        <v>0</v>
      </c>
      <c r="W40" s="282">
        <f t="shared" si="5"/>
        <v>0</v>
      </c>
    </row>
    <row r="41" spans="2:27" s="179" customFormat="1" x14ac:dyDescent="0.2">
      <c r="B41" s="259" t="s">
        <v>368</v>
      </c>
      <c r="C41" s="179" t="str">
        <f>B17</f>
        <v>-</v>
      </c>
      <c r="D41" s="179" t="str">
        <f t="shared" si="7"/>
        <v>Imports</v>
      </c>
      <c r="E41" s="260" t="str">
        <f t="shared" si="7"/>
        <v>-</v>
      </c>
      <c r="F41" s="269">
        <f>'Imp-Other-Autre'!G$27</f>
        <v>0</v>
      </c>
      <c r="G41" s="269">
        <f>'Imp-Other-Autre'!H$27</f>
        <v>0</v>
      </c>
      <c r="H41" s="269">
        <f>'Imp-Other-Autre'!I$27</f>
        <v>0</v>
      </c>
      <c r="I41" s="269">
        <f>'Imp-Other-Autre'!J$27</f>
        <v>0</v>
      </c>
      <c r="J41" s="270">
        <f>'Imp-Other-Autre'!K$27</f>
        <v>0</v>
      </c>
      <c r="K41" s="271">
        <f>H41</f>
        <v>0</v>
      </c>
      <c r="L41" s="269">
        <f>'Imp-Other-Autre'!G$28/1000</f>
        <v>0</v>
      </c>
      <c r="M41" s="269">
        <f>'Imp-Other-Autre'!H$28/1000</f>
        <v>0</v>
      </c>
      <c r="N41" s="269">
        <f>'Imp-Other-Autre'!I$28/1000</f>
        <v>0</v>
      </c>
      <c r="O41" s="269">
        <f>'Imp-Other-Autre'!J$28/1000</f>
        <v>0</v>
      </c>
      <c r="P41" s="270">
        <f>'Imp-Other-Autre'!K$28/1000</f>
        <v>0</v>
      </c>
      <c r="Q41" s="271">
        <f>N41</f>
        <v>0</v>
      </c>
      <c r="R41" s="275">
        <f t="shared" si="5"/>
        <v>0</v>
      </c>
      <c r="S41" s="276">
        <f t="shared" si="5"/>
        <v>0</v>
      </c>
      <c r="T41" s="276">
        <f t="shared" si="5"/>
        <v>0</v>
      </c>
      <c r="U41" s="276">
        <f t="shared" si="5"/>
        <v>0</v>
      </c>
      <c r="V41" s="276">
        <f t="shared" si="5"/>
        <v>0</v>
      </c>
      <c r="W41" s="277">
        <f t="shared" si="5"/>
        <v>0</v>
      </c>
    </row>
    <row r="42" spans="2:27" x14ac:dyDescent="0.2">
      <c r="B42" s="190" t="str">
        <f>B41</f>
        <v>Other Countries</v>
      </c>
      <c r="C42" s="278"/>
      <c r="D42" s="181" t="str">
        <f t="shared" ref="D42:E43" si="9">D39</f>
        <v>Sales</v>
      </c>
      <c r="E42" s="247" t="str">
        <f t="shared" si="9"/>
        <v>Dealer/DIST</v>
      </c>
      <c r="F42" s="248">
        <f>'Imp-Other-Autre'!G$31</f>
        <v>0</v>
      </c>
      <c r="G42" s="248">
        <f>'Imp-Other-Autre'!H$31</f>
        <v>0</v>
      </c>
      <c r="H42" s="248">
        <f>'Imp-Other-Autre'!I$31</f>
        <v>0</v>
      </c>
      <c r="I42" s="248">
        <f>'Imp-Other-Autre'!J$31</f>
        <v>0</v>
      </c>
      <c r="J42" s="249">
        <f>'Imp-Other-Autre'!K$31</f>
        <v>0</v>
      </c>
      <c r="K42" s="250"/>
      <c r="L42" s="248">
        <f>'Imp-Other-Autre'!G$32/1000</f>
        <v>0</v>
      </c>
      <c r="M42" s="248">
        <f>'Imp-Other-Autre'!H$32/1000</f>
        <v>0</v>
      </c>
      <c r="N42" s="248">
        <f>'Imp-Other-Autre'!I$32/1000</f>
        <v>0</v>
      </c>
      <c r="O42" s="248">
        <f>'Imp-Other-Autre'!J$32/1000</f>
        <v>0</v>
      </c>
      <c r="P42" s="249">
        <f>'Imp-Other-Autre'!K$32/1000</f>
        <v>0</v>
      </c>
      <c r="Q42" s="250"/>
      <c r="R42" s="280">
        <f t="shared" si="5"/>
        <v>0</v>
      </c>
      <c r="S42" s="281">
        <f t="shared" si="5"/>
        <v>0</v>
      </c>
      <c r="T42" s="281">
        <f t="shared" si="5"/>
        <v>0</v>
      </c>
      <c r="U42" s="281">
        <f t="shared" si="5"/>
        <v>0</v>
      </c>
      <c r="V42" s="281">
        <f t="shared" si="5"/>
        <v>0</v>
      </c>
      <c r="W42" s="282">
        <f t="shared" si="5"/>
        <v>0</v>
      </c>
    </row>
    <row r="43" spans="2:27" ht="12.75" thickBot="1" x14ac:dyDescent="0.25">
      <c r="B43" s="193" t="str">
        <f t="shared" ref="B43" si="10">B42</f>
        <v>Other Countries</v>
      </c>
      <c r="C43" s="283"/>
      <c r="D43" s="214" t="str">
        <f t="shared" si="9"/>
        <v>Sales</v>
      </c>
      <c r="E43" s="284" t="str">
        <f t="shared" si="9"/>
        <v>EU</v>
      </c>
      <c r="F43" s="285">
        <f>'Imp-Other-Autre'!G$34</f>
        <v>0</v>
      </c>
      <c r="G43" s="285">
        <f>'Imp-Other-Autre'!H$34</f>
        <v>0</v>
      </c>
      <c r="H43" s="285">
        <f>'Imp-Other-Autre'!I$34</f>
        <v>0</v>
      </c>
      <c r="I43" s="285">
        <f>'Imp-Other-Autre'!J$34</f>
        <v>0</v>
      </c>
      <c r="J43" s="286">
        <f>'Imp-Other-Autre'!K$34</f>
        <v>0</v>
      </c>
      <c r="K43" s="287"/>
      <c r="L43" s="285">
        <f>'Imp-Other-Autre'!G$35/1000</f>
        <v>0</v>
      </c>
      <c r="M43" s="285">
        <f>'Imp-Other-Autre'!H$35/1000</f>
        <v>0</v>
      </c>
      <c r="N43" s="285">
        <f>'Imp-Other-Autre'!I$35/1000</f>
        <v>0</v>
      </c>
      <c r="O43" s="285">
        <f>'Imp-Other-Autre'!J$35/1000</f>
        <v>0</v>
      </c>
      <c r="P43" s="286">
        <f>'Imp-Other-Autre'!K$35/1000</f>
        <v>0</v>
      </c>
      <c r="Q43" s="287"/>
      <c r="R43" s="288">
        <f t="shared" si="5"/>
        <v>0</v>
      </c>
      <c r="S43" s="289">
        <f t="shared" si="5"/>
        <v>0</v>
      </c>
      <c r="T43" s="289">
        <f t="shared" si="5"/>
        <v>0</v>
      </c>
      <c r="U43" s="289">
        <f t="shared" si="5"/>
        <v>0</v>
      </c>
      <c r="V43" s="289">
        <f t="shared" si="5"/>
        <v>0</v>
      </c>
      <c r="W43" s="290">
        <f>(IF(ISERROR(Q43/K43),0,Q43/K43))*1000</f>
        <v>0</v>
      </c>
    </row>
    <row r="44" spans="2:27" x14ac:dyDescent="0.2">
      <c r="B44" s="291" t="s">
        <v>612</v>
      </c>
      <c r="C44" s="179"/>
      <c r="E44" s="191"/>
      <c r="F44" s="292"/>
      <c r="G44" s="292"/>
      <c r="H44" s="292"/>
      <c r="I44" s="292"/>
      <c r="J44" s="292"/>
      <c r="K44" s="292"/>
      <c r="L44" s="292"/>
      <c r="M44" s="292"/>
      <c r="N44" s="292"/>
      <c r="O44" s="292"/>
      <c r="P44" s="292"/>
      <c r="Q44" s="292"/>
    </row>
    <row r="45" spans="2:27" ht="12.75" thickBot="1" x14ac:dyDescent="0.25">
      <c r="B45" s="293">
        <v>0</v>
      </c>
      <c r="C45" s="294"/>
      <c r="D45" s="295"/>
      <c r="E45" s="194"/>
    </row>
    <row r="46" spans="2:27" ht="12.75" thickBot="1" x14ac:dyDescent="0.25">
      <c r="B46" s="296"/>
      <c r="C46" s="220"/>
      <c r="D46" s="221"/>
    </row>
    <row r="47" spans="2:27" ht="15" customHeight="1" x14ac:dyDescent="0.2">
      <c r="B47" s="732" t="s">
        <v>633</v>
      </c>
      <c r="C47" s="733"/>
      <c r="D47" s="733"/>
      <c r="E47" s="203"/>
      <c r="F47" s="741" t="s">
        <v>634</v>
      </c>
      <c r="G47" s="742"/>
      <c r="H47" s="742"/>
      <c r="I47" s="742"/>
      <c r="J47" s="742"/>
      <c r="K47" s="742"/>
      <c r="L47" s="742" t="s">
        <v>635</v>
      </c>
      <c r="M47" s="742"/>
      <c r="N47" s="742"/>
      <c r="O47" s="742"/>
      <c r="P47" s="742"/>
      <c r="Q47" s="743"/>
      <c r="R47" s="179"/>
      <c r="S47" s="179"/>
      <c r="T47" s="179"/>
      <c r="U47" s="179"/>
      <c r="V47" s="179"/>
      <c r="Z47" s="179"/>
      <c r="AA47" s="179"/>
    </row>
    <row r="48" spans="2:27" ht="47.25" customHeight="1" x14ac:dyDescent="0.2">
      <c r="B48" s="190"/>
      <c r="F48" s="297" t="s">
        <v>636</v>
      </c>
      <c r="G48" s="197" t="s">
        <v>637</v>
      </c>
      <c r="H48" s="197" t="s">
        <v>638</v>
      </c>
      <c r="I48" s="197" t="s">
        <v>639</v>
      </c>
      <c r="J48" s="197" t="s">
        <v>640</v>
      </c>
      <c r="K48" s="197" t="s">
        <v>552</v>
      </c>
      <c r="L48" s="197" t="s">
        <v>636</v>
      </c>
      <c r="M48" s="197" t="s">
        <v>637</v>
      </c>
      <c r="N48" s="197" t="s">
        <v>638</v>
      </c>
      <c r="O48" s="197" t="s">
        <v>639</v>
      </c>
      <c r="P48" s="197" t="s">
        <v>640</v>
      </c>
      <c r="Q48" s="298" t="s">
        <v>552</v>
      </c>
    </row>
    <row r="49" spans="2:22" x14ac:dyDescent="0.2">
      <c r="B49" s="190"/>
      <c r="F49" s="299" t="s">
        <v>623</v>
      </c>
      <c r="G49" s="300" t="s">
        <v>623</v>
      </c>
      <c r="H49" s="300" t="s">
        <v>623</v>
      </c>
      <c r="I49" s="300" t="s">
        <v>623</v>
      </c>
      <c r="J49" s="300" t="s">
        <v>623</v>
      </c>
      <c r="K49" s="300" t="s">
        <v>623</v>
      </c>
      <c r="L49" s="300" t="s">
        <v>623</v>
      </c>
      <c r="M49" s="300" t="s">
        <v>623</v>
      </c>
      <c r="N49" s="300" t="s">
        <v>623</v>
      </c>
      <c r="O49" s="300" t="s">
        <v>623</v>
      </c>
      <c r="P49" s="300" t="s">
        <v>623</v>
      </c>
      <c r="Q49" s="301" t="s">
        <v>623</v>
      </c>
    </row>
    <row r="50" spans="2:22" x14ac:dyDescent="0.2">
      <c r="B50" s="190" t="s">
        <v>626</v>
      </c>
      <c r="C50" s="181">
        <f>C23</f>
        <v>0</v>
      </c>
      <c r="D50" s="181" t="s">
        <v>641</v>
      </c>
      <c r="F50" s="302">
        <f>'Imp-China - Chine -1'!E$160</f>
        <v>0</v>
      </c>
      <c r="G50" s="303">
        <f>'Imp-China - Chine -1'!F$160</f>
        <v>0</v>
      </c>
      <c r="H50" s="303">
        <f>'Imp-China - Chine -1'!G$160</f>
        <v>0</v>
      </c>
      <c r="I50" s="303">
        <f>'Imp-China - Chine -1'!H$160</f>
        <v>0</v>
      </c>
      <c r="J50" s="303">
        <f>'Imp-China - Chine -1'!I$160</f>
        <v>0</v>
      </c>
      <c r="K50" s="303">
        <f>'Imp-China - Chine -1'!J$160</f>
        <v>0</v>
      </c>
      <c r="L50" s="303">
        <f>'Imp-China - Chine -1'!E$161</f>
        <v>0</v>
      </c>
      <c r="M50" s="303">
        <f>'Imp-China - Chine -1'!F$161</f>
        <v>0</v>
      </c>
      <c r="N50" s="303">
        <f>'Imp-China - Chine -1'!G$161</f>
        <v>0</v>
      </c>
      <c r="O50" s="303">
        <f>'Imp-China - Chine -1'!H$161</f>
        <v>0</v>
      </c>
      <c r="P50" s="303">
        <f>'Imp-China - Chine -1'!I$161</f>
        <v>0</v>
      </c>
      <c r="Q50" s="304">
        <f>'Imp-China - Chine -1'!J$161</f>
        <v>0</v>
      </c>
    </row>
    <row r="51" spans="2:22" x14ac:dyDescent="0.2">
      <c r="B51" s="190" t="s">
        <v>629</v>
      </c>
      <c r="C51" s="181">
        <f>C26</f>
        <v>0</v>
      </c>
      <c r="D51" s="181" t="s">
        <v>642</v>
      </c>
      <c r="F51" s="305">
        <f>'Imp-China - Chine -2'!E$160</f>
        <v>0</v>
      </c>
      <c r="G51" s="306">
        <f>'Imp-China - Chine -2'!F$160</f>
        <v>0</v>
      </c>
      <c r="H51" s="306">
        <f>'Imp-China - Chine -2'!G$160</f>
        <v>0</v>
      </c>
      <c r="I51" s="306">
        <f>'Imp-China - Chine -2'!H$160</f>
        <v>0</v>
      </c>
      <c r="J51" s="306">
        <f>'Imp-China - Chine -2'!I$160</f>
        <v>0</v>
      </c>
      <c r="K51" s="306">
        <f>'Imp-China - Chine -2'!J$160</f>
        <v>0</v>
      </c>
      <c r="L51" s="306">
        <f>'Imp-China - Chine -2'!E$161</f>
        <v>0</v>
      </c>
      <c r="M51" s="306">
        <f>'Imp-China - Chine -2'!F$161</f>
        <v>0</v>
      </c>
      <c r="N51" s="306">
        <f>'Imp-China - Chine -2'!G$161</f>
        <v>0</v>
      </c>
      <c r="O51" s="306">
        <f>'Imp-China - Chine -2'!H$161</f>
        <v>0</v>
      </c>
      <c r="P51" s="306">
        <f>'Imp-China - Chine -2'!I$161</f>
        <v>0</v>
      </c>
      <c r="Q51" s="307">
        <f>'Imp-China - Chine -2'!J$161</f>
        <v>0</v>
      </c>
    </row>
    <row r="52" spans="2:22" x14ac:dyDescent="0.2">
      <c r="B52" s="190" t="s">
        <v>630</v>
      </c>
      <c r="C52" s="181">
        <f>C29</f>
        <v>0</v>
      </c>
      <c r="D52" s="181" t="s">
        <v>643</v>
      </c>
      <c r="F52" s="302">
        <f>'Imp-China - Chine -3'!E$160</f>
        <v>0</v>
      </c>
      <c r="G52" s="303">
        <f>'Imp-China - Chine -3'!F$160</f>
        <v>0</v>
      </c>
      <c r="H52" s="303">
        <f>'Imp-China - Chine -3'!G$160</f>
        <v>0</v>
      </c>
      <c r="I52" s="303">
        <f>'Imp-China - Chine -3'!H$160</f>
        <v>0</v>
      </c>
      <c r="J52" s="303">
        <f>'Imp-China - Chine -3'!I$160</f>
        <v>0</v>
      </c>
      <c r="K52" s="303">
        <f>'Imp-China - Chine -3'!J$160</f>
        <v>0</v>
      </c>
      <c r="L52" s="303">
        <f>'Imp-China - Chine -3'!E$161</f>
        <v>0</v>
      </c>
      <c r="M52" s="303">
        <f>'Imp-China - Chine -3'!F$161</f>
        <v>0</v>
      </c>
      <c r="N52" s="303">
        <f>'Imp-China - Chine -3'!G$161</f>
        <v>0</v>
      </c>
      <c r="O52" s="303">
        <f>'Imp-China - Chine -3'!H$161</f>
        <v>0</v>
      </c>
      <c r="P52" s="303">
        <f>'Imp-China - Chine -3'!I$161</f>
        <v>0</v>
      </c>
      <c r="Q52" s="304">
        <f>'Imp-China - Chine -3'!J$161</f>
        <v>0</v>
      </c>
    </row>
    <row r="53" spans="2:22" x14ac:dyDescent="0.2">
      <c r="B53" s="190" t="s">
        <v>631</v>
      </c>
      <c r="C53" s="181">
        <f>C32</f>
        <v>0</v>
      </c>
      <c r="D53" s="181" t="s">
        <v>644</v>
      </c>
      <c r="F53" s="305">
        <f>'Imp-China - Chine -4'!E$160</f>
        <v>0</v>
      </c>
      <c r="G53" s="306">
        <f>'Imp-China - Chine -4'!F$160</f>
        <v>0</v>
      </c>
      <c r="H53" s="306">
        <f>'Imp-China - Chine -4'!G$160</f>
        <v>0</v>
      </c>
      <c r="I53" s="306">
        <f>'Imp-China - Chine -4'!H$160</f>
        <v>0</v>
      </c>
      <c r="J53" s="306">
        <f>'Imp-China - Chine -4'!I$160</f>
        <v>0</v>
      </c>
      <c r="K53" s="306">
        <f>'Imp-China - Chine -4'!J$160</f>
        <v>0</v>
      </c>
      <c r="L53" s="306">
        <f>'Imp-China - Chine -4'!E$161</f>
        <v>0</v>
      </c>
      <c r="M53" s="306">
        <f>'Imp-China - Chine -4'!F$161</f>
        <v>0</v>
      </c>
      <c r="N53" s="306">
        <f>'Imp-China - Chine -4'!G$161</f>
        <v>0</v>
      </c>
      <c r="O53" s="306">
        <f>'Imp-China - Chine -4'!H$161</f>
        <v>0</v>
      </c>
      <c r="P53" s="306">
        <f>'Imp-China - Chine -4'!I$161</f>
        <v>0</v>
      </c>
      <c r="Q53" s="307">
        <f>'Imp-China - Chine -4'!J$161</f>
        <v>0</v>
      </c>
    </row>
    <row r="54" spans="2:22" ht="12.75" thickBot="1" x14ac:dyDescent="0.25">
      <c r="B54" s="193" t="s">
        <v>632</v>
      </c>
      <c r="C54" s="214">
        <f>C35</f>
        <v>0</v>
      </c>
      <c r="D54" s="214" t="s">
        <v>645</v>
      </c>
      <c r="E54" s="214"/>
      <c r="F54" s="308">
        <f>'Imp-China - Chine -5'!E$160</f>
        <v>0</v>
      </c>
      <c r="G54" s="309">
        <f>'Imp-China - Chine -5'!F$160</f>
        <v>0</v>
      </c>
      <c r="H54" s="309">
        <f>'Imp-China - Chine -5'!G$160</f>
        <v>0</v>
      </c>
      <c r="I54" s="309">
        <f>'Imp-China - Chine -5'!H$160</f>
        <v>0</v>
      </c>
      <c r="J54" s="309">
        <f>'Imp-China - Chine -5'!I$160</f>
        <v>0</v>
      </c>
      <c r="K54" s="309">
        <f>'Imp-China - Chine -5'!J$160</f>
        <v>0</v>
      </c>
      <c r="L54" s="309">
        <f>'Imp-China - Chine -5'!E$161</f>
        <v>0</v>
      </c>
      <c r="M54" s="309">
        <f>'Imp-China - Chine -5'!F$161</f>
        <v>0</v>
      </c>
      <c r="N54" s="309">
        <f>'Imp-China - Chine -5'!G$161</f>
        <v>0</v>
      </c>
      <c r="O54" s="309">
        <f>'Imp-China - Chine -5'!H$161</f>
        <v>0</v>
      </c>
      <c r="P54" s="309">
        <f>'Imp-China - Chine -5'!I$161</f>
        <v>0</v>
      </c>
      <c r="Q54" s="310">
        <f>'Imp-China - Chine -5'!J$161</f>
        <v>0</v>
      </c>
    </row>
    <row r="55" spans="2:22" x14ac:dyDescent="0.2">
      <c r="D55" s="187" t="s">
        <v>646</v>
      </c>
      <c r="E55" s="203"/>
      <c r="F55" s="311">
        <f t="shared" ref="F55:Q55" si="11">SUM(F50:F54)</f>
        <v>0</v>
      </c>
      <c r="G55" s="312">
        <f t="shared" si="11"/>
        <v>0</v>
      </c>
      <c r="H55" s="312">
        <f t="shared" si="11"/>
        <v>0</v>
      </c>
      <c r="I55" s="312">
        <f t="shared" si="11"/>
        <v>0</v>
      </c>
      <c r="J55" s="312">
        <f t="shared" si="11"/>
        <v>0</v>
      </c>
      <c r="K55" s="312">
        <f t="shared" si="11"/>
        <v>0</v>
      </c>
      <c r="L55" s="312">
        <f t="shared" si="11"/>
        <v>0</v>
      </c>
      <c r="M55" s="312">
        <f t="shared" si="11"/>
        <v>0</v>
      </c>
      <c r="N55" s="312">
        <f t="shared" si="11"/>
        <v>0</v>
      </c>
      <c r="O55" s="312">
        <f t="shared" si="11"/>
        <v>0</v>
      </c>
      <c r="P55" s="312">
        <f t="shared" si="11"/>
        <v>0</v>
      </c>
      <c r="Q55" s="313">
        <f t="shared" si="11"/>
        <v>0</v>
      </c>
    </row>
    <row r="56" spans="2:22" x14ac:dyDescent="0.2">
      <c r="D56" s="190"/>
      <c r="F56" s="314">
        <f>SUM('Begin:End2'!E$171)</f>
        <v>0</v>
      </c>
      <c r="G56" s="315">
        <f>SUM('Begin:End2'!F$171)</f>
        <v>0</v>
      </c>
      <c r="H56" s="315">
        <f>SUM('Begin:End2'!G$171)</f>
        <v>0</v>
      </c>
      <c r="I56" s="315">
        <f>SUM('Begin:End2'!H$171)</f>
        <v>0</v>
      </c>
      <c r="J56" s="315">
        <f>SUM('Begin:End2'!I$171)</f>
        <v>0</v>
      </c>
      <c r="K56" s="315">
        <f>SUM('Begin:End2'!J$171)</f>
        <v>0</v>
      </c>
      <c r="L56" s="315">
        <f>SUM(Begin:End!E$172)</f>
        <v>0</v>
      </c>
      <c r="M56" s="315">
        <f>SUM(Begin:End!F$172)</f>
        <v>0</v>
      </c>
      <c r="N56" s="315">
        <f>SUM(Begin:End!G$172)</f>
        <v>0</v>
      </c>
      <c r="O56" s="315">
        <f>SUM(Begin:End!H$172)</f>
        <v>0</v>
      </c>
      <c r="P56" s="315">
        <f>SUM(Begin:End!I$172)</f>
        <v>0</v>
      </c>
      <c r="Q56" s="315">
        <f>SUM(Begin:End!J$172)</f>
        <v>0</v>
      </c>
    </row>
    <row r="57" spans="2:22" ht="12.75" thickBot="1" x14ac:dyDescent="0.25">
      <c r="D57" s="193"/>
      <c r="E57" s="214"/>
      <c r="F57" s="316" t="b">
        <f>F55=F56</f>
        <v>1</v>
      </c>
      <c r="G57" s="317" t="b">
        <f t="shared" ref="G57:Q57" si="12">G55=G56</f>
        <v>1</v>
      </c>
      <c r="H57" s="317" t="b">
        <f t="shared" si="12"/>
        <v>1</v>
      </c>
      <c r="I57" s="317" t="b">
        <f t="shared" si="12"/>
        <v>1</v>
      </c>
      <c r="J57" s="317" t="b">
        <f t="shared" si="12"/>
        <v>1</v>
      </c>
      <c r="K57" s="317" t="b">
        <f t="shared" si="12"/>
        <v>1</v>
      </c>
      <c r="L57" s="317" t="b">
        <f t="shared" si="12"/>
        <v>1</v>
      </c>
      <c r="M57" s="317" t="b">
        <f t="shared" si="12"/>
        <v>1</v>
      </c>
      <c r="N57" s="317" t="b">
        <f t="shared" si="12"/>
        <v>1</v>
      </c>
      <c r="O57" s="317" t="b">
        <f t="shared" si="12"/>
        <v>1</v>
      </c>
      <c r="P57" s="317" t="b">
        <f t="shared" si="12"/>
        <v>1</v>
      </c>
      <c r="Q57" s="318" t="b">
        <f t="shared" si="12"/>
        <v>1</v>
      </c>
    </row>
    <row r="59" spans="2:22" ht="27" thickBot="1" x14ac:dyDescent="0.45">
      <c r="B59" s="319"/>
      <c r="F59" s="731" t="s">
        <v>615</v>
      </c>
      <c r="G59" s="731"/>
      <c r="H59" s="731"/>
      <c r="I59" s="731"/>
      <c r="J59" s="731"/>
      <c r="K59" s="731" t="s">
        <v>616</v>
      </c>
      <c r="L59" s="731"/>
      <c r="M59" s="731"/>
      <c r="N59" s="731"/>
      <c r="O59" s="731"/>
      <c r="P59" s="731"/>
      <c r="Q59" s="226"/>
      <c r="R59" s="226"/>
      <c r="S59" s="226"/>
      <c r="T59" s="226"/>
      <c r="U59" s="226"/>
      <c r="V59" s="226"/>
    </row>
    <row r="60" spans="2:22" x14ac:dyDescent="0.2">
      <c r="B60" s="732" t="s">
        <v>647</v>
      </c>
      <c r="C60" s="733"/>
      <c r="D60" s="733"/>
      <c r="E60" s="203"/>
      <c r="F60" s="229">
        <f>F21</f>
        <v>2023</v>
      </c>
      <c r="G60" s="229">
        <f>G21</f>
        <v>2024</v>
      </c>
      <c r="H60" s="229">
        <f>H21</f>
        <v>2025</v>
      </c>
      <c r="I60" s="229" t="str">
        <f>I21</f>
        <v>I-2025</v>
      </c>
      <c r="J60" s="229" t="str">
        <f>J21</f>
        <v>I-2026</v>
      </c>
      <c r="K60" s="229">
        <f>F60</f>
        <v>2023</v>
      </c>
      <c r="L60" s="229">
        <f t="shared" ref="L60:O60" si="13">G60</f>
        <v>2024</v>
      </c>
      <c r="M60" s="229">
        <f t="shared" si="13"/>
        <v>2025</v>
      </c>
      <c r="N60" s="229" t="str">
        <f t="shared" si="13"/>
        <v>I-2025</v>
      </c>
      <c r="O60" s="229" t="str">
        <f t="shared" si="13"/>
        <v>I-2026</v>
      </c>
      <c r="P60" s="229">
        <f>K60</f>
        <v>2023</v>
      </c>
      <c r="Q60" s="229">
        <f>L60</f>
        <v>2024</v>
      </c>
      <c r="R60" s="229">
        <f>M60</f>
        <v>2025</v>
      </c>
      <c r="S60" s="229" t="str">
        <f>N60</f>
        <v>I-2025</v>
      </c>
      <c r="T60" s="230" t="str">
        <f>O60</f>
        <v>I-2026</v>
      </c>
    </row>
    <row r="61" spans="2:22" x14ac:dyDescent="0.2">
      <c r="B61" s="734"/>
      <c r="C61" s="735"/>
      <c r="D61" s="735"/>
      <c r="E61" s="207"/>
      <c r="F61" s="300" t="str">
        <f t="shared" ref="F61:O61" si="14">G22</f>
        <v>VOL</v>
      </c>
      <c r="G61" s="300" t="str">
        <f t="shared" si="14"/>
        <v>VOL</v>
      </c>
      <c r="H61" s="300" t="str">
        <f t="shared" si="14"/>
        <v>VOL</v>
      </c>
      <c r="I61" s="300" t="str">
        <f t="shared" si="14"/>
        <v>VOL</v>
      </c>
      <c r="J61" s="300" t="str">
        <f t="shared" si="14"/>
        <v>VOL</v>
      </c>
      <c r="K61" s="300" t="str">
        <f t="shared" si="14"/>
        <v>VAL/1000</v>
      </c>
      <c r="L61" s="300" t="str">
        <f t="shared" si="14"/>
        <v>VAL/1000</v>
      </c>
      <c r="M61" s="300" t="str">
        <f t="shared" si="14"/>
        <v>VAL/1000</v>
      </c>
      <c r="N61" s="300" t="str">
        <f t="shared" si="14"/>
        <v>VAL/1000</v>
      </c>
      <c r="O61" s="300" t="str">
        <f t="shared" si="14"/>
        <v>VAL/1000</v>
      </c>
      <c r="P61" s="320" t="str">
        <f>R22</f>
        <v>UV</v>
      </c>
      <c r="Q61" s="320" t="str">
        <f>S22</f>
        <v>UV</v>
      </c>
      <c r="R61" s="320" t="str">
        <f>T22</f>
        <v>UV</v>
      </c>
      <c r="S61" s="320" t="str">
        <f>U22</f>
        <v>UV</v>
      </c>
      <c r="T61" s="321" t="str">
        <f>V22</f>
        <v>UV</v>
      </c>
    </row>
    <row r="62" spans="2:22" ht="12.75" thickBot="1" x14ac:dyDescent="0.25">
      <c r="B62" s="193"/>
      <c r="C62" s="214"/>
      <c r="D62" s="214"/>
      <c r="E62" s="214"/>
      <c r="F62" s="289">
        <f>'Invent-Stock'!G38</f>
        <v>0</v>
      </c>
      <c r="G62" s="289">
        <f>'Invent-Stock'!H38</f>
        <v>0</v>
      </c>
      <c r="H62" s="289">
        <f>'Invent-Stock'!I38</f>
        <v>0</v>
      </c>
      <c r="I62" s="289">
        <f>'Invent-Stock'!J38</f>
        <v>0</v>
      </c>
      <c r="J62" s="289">
        <f>'Invent-Stock'!K38</f>
        <v>0</v>
      </c>
      <c r="K62" s="289">
        <f>'Invent-Stock'!G39/1000</f>
        <v>0</v>
      </c>
      <c r="L62" s="289">
        <f>'Invent-Stock'!H39/1000</f>
        <v>0</v>
      </c>
      <c r="M62" s="289">
        <f>'Invent-Stock'!I39/1000</f>
        <v>0</v>
      </c>
      <c r="N62" s="289">
        <f>'Invent-Stock'!J39/1000</f>
        <v>0</v>
      </c>
      <c r="O62" s="289">
        <f>'Invent-Stock'!K39/1000</f>
        <v>0</v>
      </c>
      <c r="P62" s="289">
        <f>(IF(ISERROR(K62/F62),0,K62/F62))*1000</f>
        <v>0</v>
      </c>
      <c r="Q62" s="289">
        <f>(IF(ISERROR(L62/G62),0,L62/G62))*1000</f>
        <v>0</v>
      </c>
      <c r="R62" s="289">
        <f>(IF(ISERROR(M62/H62),0,M62/H62))*1000</f>
        <v>0</v>
      </c>
      <c r="S62" s="289">
        <f>(IF(ISERROR(N62/I62),0,N62/I62))*1000</f>
        <v>0</v>
      </c>
      <c r="T62" s="290">
        <f>(IF(ISERROR(O62/J62),0,O62/J62))*1000</f>
        <v>0</v>
      </c>
    </row>
    <row r="63" spans="2:22" ht="12.75" thickBot="1" x14ac:dyDescent="0.25"/>
    <row r="64" spans="2:22" x14ac:dyDescent="0.2">
      <c r="B64" s="187"/>
      <c r="C64" s="203"/>
      <c r="D64" s="203"/>
      <c r="E64" s="203"/>
      <c r="F64" s="229">
        <v>2023</v>
      </c>
      <c r="G64" s="229">
        <v>2024</v>
      </c>
      <c r="H64" s="229">
        <v>2025</v>
      </c>
      <c r="I64" s="229" t="s">
        <v>618</v>
      </c>
      <c r="J64" s="229" t="s">
        <v>619</v>
      </c>
      <c r="K64" s="229" t="s">
        <v>620</v>
      </c>
      <c r="L64" s="229">
        <f>F64</f>
        <v>2023</v>
      </c>
      <c r="M64" s="229">
        <f t="shared" ref="M64:Q64" si="15">G64</f>
        <v>2024</v>
      </c>
      <c r="N64" s="229">
        <f t="shared" si="15"/>
        <v>2025</v>
      </c>
      <c r="O64" s="229" t="str">
        <f t="shared" si="15"/>
        <v>I-2025</v>
      </c>
      <c r="P64" s="229" t="str">
        <f t="shared" si="15"/>
        <v>I-2026</v>
      </c>
      <c r="Q64" s="230" t="str">
        <f t="shared" si="15"/>
        <v>POID/POIS</v>
      </c>
    </row>
    <row r="65" spans="1:24" x14ac:dyDescent="0.2">
      <c r="B65" s="190" t="s">
        <v>646</v>
      </c>
      <c r="D65" s="181" t="s">
        <v>91</v>
      </c>
      <c r="F65" s="265">
        <f t="shared" ref="F65:Q65" si="16">SUMIFS(F$23:F$43,$D$23:$D$43,$D$18)</f>
        <v>0</v>
      </c>
      <c r="G65" s="265">
        <f t="shared" si="16"/>
        <v>0</v>
      </c>
      <c r="H65" s="265">
        <f t="shared" si="16"/>
        <v>0</v>
      </c>
      <c r="I65" s="265">
        <f t="shared" si="16"/>
        <v>0</v>
      </c>
      <c r="J65" s="265">
        <f t="shared" si="16"/>
        <v>0</v>
      </c>
      <c r="K65" s="265">
        <f t="shared" si="16"/>
        <v>0</v>
      </c>
      <c r="L65" s="265">
        <f t="shared" si="16"/>
        <v>0</v>
      </c>
      <c r="M65" s="265">
        <f t="shared" si="16"/>
        <v>0</v>
      </c>
      <c r="N65" s="265">
        <f t="shared" si="16"/>
        <v>0</v>
      </c>
      <c r="O65" s="265">
        <f t="shared" si="16"/>
        <v>0</v>
      </c>
      <c r="P65" s="265">
        <f t="shared" si="16"/>
        <v>0</v>
      </c>
      <c r="Q65" s="266">
        <f t="shared" si="16"/>
        <v>0</v>
      </c>
      <c r="R65" s="265"/>
      <c r="S65" s="252"/>
      <c r="T65" s="252"/>
      <c r="U65" s="252"/>
    </row>
    <row r="66" spans="1:24" x14ac:dyDescent="0.2">
      <c r="B66" s="190"/>
      <c r="F66" s="265">
        <f>SUM('Begin:End2'!G27)</f>
        <v>0</v>
      </c>
      <c r="G66" s="265">
        <f>SUM('Begin:End2'!H27)</f>
        <v>0</v>
      </c>
      <c r="H66" s="265">
        <f>SUM('Begin:End2'!I27)</f>
        <v>0</v>
      </c>
      <c r="I66" s="265">
        <f>SUM('Begin:End2'!J27)</f>
        <v>0</v>
      </c>
      <c r="J66" s="265">
        <f>SUM('Begin:End2'!K27)</f>
        <v>0</v>
      </c>
      <c r="K66" s="265">
        <f>SUM('Begin:End2'!F160)</f>
        <v>0</v>
      </c>
      <c r="L66" s="265">
        <f>SUM('Begin:End2'!G28)/1000</f>
        <v>0</v>
      </c>
      <c r="M66" s="265">
        <f>SUM('Begin:End2'!H28)/1000</f>
        <v>0</v>
      </c>
      <c r="N66" s="265">
        <f>SUM('Begin:End2'!I28)/1000</f>
        <v>0</v>
      </c>
      <c r="O66" s="265">
        <f>SUM('Begin:End2'!J28)/1000</f>
        <v>0</v>
      </c>
      <c r="P66" s="265">
        <f>SUM('Begin:End2'!K28)/1000</f>
        <v>0</v>
      </c>
      <c r="Q66" s="266">
        <f>SUM('Begin:End2'!F161)/1000</f>
        <v>0</v>
      </c>
      <c r="R66" s="265"/>
      <c r="S66" s="252"/>
      <c r="T66" s="252"/>
      <c r="U66" s="252"/>
    </row>
    <row r="67" spans="1:24" x14ac:dyDescent="0.2">
      <c r="A67" s="179"/>
      <c r="B67" s="190"/>
      <c r="F67" s="276" t="b">
        <f>F65=F66</f>
        <v>1</v>
      </c>
      <c r="G67" s="276" t="b">
        <f t="shared" ref="G67:Q67" si="17">G65=G66</f>
        <v>1</v>
      </c>
      <c r="H67" s="276" t="b">
        <f t="shared" si="17"/>
        <v>1</v>
      </c>
      <c r="I67" s="276" t="b">
        <f t="shared" si="17"/>
        <v>1</v>
      </c>
      <c r="J67" s="276" t="b">
        <f t="shared" si="17"/>
        <v>1</v>
      </c>
      <c r="K67" s="276" t="b">
        <f t="shared" si="17"/>
        <v>1</v>
      </c>
      <c r="L67" s="276" t="b">
        <f t="shared" si="17"/>
        <v>1</v>
      </c>
      <c r="M67" s="276" t="b">
        <f t="shared" si="17"/>
        <v>1</v>
      </c>
      <c r="N67" s="276" t="b">
        <f t="shared" si="17"/>
        <v>1</v>
      </c>
      <c r="O67" s="276" t="b">
        <f t="shared" si="17"/>
        <v>1</v>
      </c>
      <c r="P67" s="276" t="b">
        <f t="shared" si="17"/>
        <v>1</v>
      </c>
      <c r="Q67" s="277" t="b">
        <f t="shared" si="17"/>
        <v>1</v>
      </c>
      <c r="R67" s="276"/>
      <c r="S67" s="276"/>
      <c r="T67" s="276"/>
      <c r="U67" s="276"/>
    </row>
    <row r="68" spans="1:24" x14ac:dyDescent="0.2">
      <c r="B68" s="190"/>
      <c r="D68" s="181" t="s">
        <v>648</v>
      </c>
      <c r="F68" s="265">
        <f>SUMIFS(F$23:F$43,$D$23:$D$43,$D$19)</f>
        <v>0</v>
      </c>
      <c r="G68" s="265">
        <f>SUMIFS(G$23:G$43,$D$23:$D$43,$D$19)</f>
        <v>0</v>
      </c>
      <c r="H68" s="265">
        <f>SUMIFS(H$23:H$43,$D$23:$D$43,$D$19)</f>
        <v>0</v>
      </c>
      <c r="I68" s="265">
        <f>SUMIFS(I$23:I$43,$D$23:$D$43,$D$19)</f>
        <v>0</v>
      </c>
      <c r="J68" s="265">
        <f>SUMIFS(J$23:J$43,$D$23:$D$43,$D$19)</f>
        <v>0</v>
      </c>
      <c r="K68" s="265"/>
      <c r="L68" s="265">
        <f>SUMIFS(L$23:L$43,$D$23:$D$43,$D$19)</f>
        <v>0</v>
      </c>
      <c r="M68" s="265">
        <f>SUMIFS(M$23:M$43,$D$23:$D$43,$D$19)</f>
        <v>0</v>
      </c>
      <c r="N68" s="265">
        <f>SUMIFS(N$23:N$43,$D$23:$D$43,$D$19)</f>
        <v>0</v>
      </c>
      <c r="O68" s="265">
        <f>SUMIFS(O$23:O$43,$D$23:$D$43,$D$19)</f>
        <v>0</v>
      </c>
      <c r="P68" s="265">
        <f>SUMIFS(P$23:P$43,$D$23:$D$43,$D$19)</f>
        <v>0</v>
      </c>
      <c r="Q68" s="266"/>
      <c r="R68" s="265"/>
      <c r="S68" s="252"/>
      <c r="T68" s="252"/>
      <c r="U68" s="252"/>
    </row>
    <row r="69" spans="1:24" x14ac:dyDescent="0.2">
      <c r="B69" s="190"/>
      <c r="F69" s="265">
        <f>SUM('Begin:End2'!G31,'Begin:End2'!G34)</f>
        <v>0</v>
      </c>
      <c r="G69" s="265">
        <f>SUM('Begin:End2'!H31,'Begin:End2'!H34)</f>
        <v>0</v>
      </c>
      <c r="H69" s="265">
        <f>SUM('Begin:End2'!I31,'Begin:End2'!I34)</f>
        <v>0</v>
      </c>
      <c r="I69" s="265">
        <f>SUM('Begin:End2'!J31,'Begin:End2'!J34)</f>
        <v>0</v>
      </c>
      <c r="J69" s="265">
        <f>SUM('Begin:End2'!K31,'Begin:End2'!K34)</f>
        <v>0</v>
      </c>
      <c r="K69" s="265"/>
      <c r="L69" s="265">
        <f>SUM('Begin:End2'!G32,'Begin:End2'!G35)/1000</f>
        <v>0</v>
      </c>
      <c r="M69" s="265">
        <f>SUM('Begin:End2'!H32,'Begin:End2'!H35)/1000</f>
        <v>0</v>
      </c>
      <c r="N69" s="265">
        <f>SUM('Begin:End2'!I32,'Begin:End2'!I35)/1000</f>
        <v>0</v>
      </c>
      <c r="O69" s="265">
        <f>SUM('Begin:End2'!J32,'Begin:End2'!J35)/1000</f>
        <v>0</v>
      </c>
      <c r="P69" s="265">
        <f>SUM('Begin:End2'!K32,'Begin:End2'!K35)/1000</f>
        <v>0</v>
      </c>
      <c r="Q69" s="266"/>
      <c r="R69" s="265"/>
      <c r="S69" s="252"/>
      <c r="T69" s="252"/>
      <c r="U69" s="252"/>
    </row>
    <row r="70" spans="1:24" ht="12.75" thickBot="1" x14ac:dyDescent="0.25">
      <c r="B70" s="193"/>
      <c r="C70" s="214"/>
      <c r="D70" s="214"/>
      <c r="E70" s="214"/>
      <c r="F70" s="317" t="b">
        <f>F68=F69</f>
        <v>1</v>
      </c>
      <c r="G70" s="317" t="b">
        <f t="shared" ref="G70:P70" si="18">G68=G69</f>
        <v>1</v>
      </c>
      <c r="H70" s="317" t="b">
        <f t="shared" si="18"/>
        <v>1</v>
      </c>
      <c r="I70" s="317" t="b">
        <f t="shared" si="18"/>
        <v>1</v>
      </c>
      <c r="J70" s="317" t="b">
        <f t="shared" si="18"/>
        <v>1</v>
      </c>
      <c r="K70" s="317"/>
      <c r="L70" s="317" t="b">
        <f t="shared" si="18"/>
        <v>1</v>
      </c>
      <c r="M70" s="317" t="b">
        <f t="shared" si="18"/>
        <v>1</v>
      </c>
      <c r="N70" s="317" t="b">
        <f t="shared" si="18"/>
        <v>1</v>
      </c>
      <c r="O70" s="317" t="b">
        <f t="shared" si="18"/>
        <v>1</v>
      </c>
      <c r="P70" s="317" t="b">
        <f t="shared" si="18"/>
        <v>1</v>
      </c>
      <c r="Q70" s="318"/>
      <c r="R70" s="276"/>
      <c r="S70" s="276"/>
      <c r="T70" s="276"/>
      <c r="U70" s="276"/>
    </row>
    <row r="77" spans="1:24" x14ac:dyDescent="0.2">
      <c r="X77" s="210"/>
    </row>
  </sheetData>
  <sheetProtection algorithmName="SHA-512" hashValue="P+360bqOYd9VPnARm2XBhduSzXP1hS5MlDerkvohQHUZoAXbwkg6+JZblqtrKJ4dY4FDEH4I+dsuM23JBSgBVA==" saltValue="EDGpUzdAk2JEEZpK2Q8etg==" spinCount="100000" sheet="1" objects="1" scenarios="1" selectLockedCells="1"/>
  <mergeCells count="11">
    <mergeCell ref="F59:J59"/>
    <mergeCell ref="K59:P59"/>
    <mergeCell ref="B60:D60"/>
    <mergeCell ref="B61:D61"/>
    <mergeCell ref="B1:C1"/>
    <mergeCell ref="B9:D9"/>
    <mergeCell ref="F19:Q19"/>
    <mergeCell ref="B21:D21"/>
    <mergeCell ref="B47:D47"/>
    <mergeCell ref="F47:K47"/>
    <mergeCell ref="L47:Q47"/>
  </mergeCells>
  <conditionalFormatting sqref="D3:D18">
    <cfRule type="containsText" dxfId="11" priority="3" operator="containsText" text="Don't">
      <formula>NOT(ISERROR(SEARCH("Don't",D3)))</formula>
    </cfRule>
    <cfRule type="containsText" dxfId="10" priority="4" operator="containsText" text="Copy">
      <formula>NOT(ISERROR(SEARCH("Copy",D3)))</formula>
    </cfRule>
  </conditionalFormatting>
  <conditionalFormatting sqref="E2">
    <cfRule type="containsText" dxfId="9" priority="1" operator="containsText" text="Don't">
      <formula>NOT(ISERROR(SEARCH("Don't",E2)))</formula>
    </cfRule>
    <cfRule type="containsText" dxfId="8" priority="2" operator="containsText" text="Copy">
      <formula>NOT(ISERROR(SEARCH("Copy",E2)))</formula>
    </cfRule>
  </conditionalFormatting>
  <conditionalFormatting sqref="F57:Q57 F65:R70 S67:U67 S70:U70">
    <cfRule type="containsText" dxfId="7" priority="5" operator="containsText" text="FALSE">
      <formula>NOT(ISERROR(SEARCH("FALSE",F57)))</formula>
    </cfRule>
    <cfRule type="containsText" dxfId="6" priority="6" operator="containsText" text="TRUE">
      <formula>NOT(ISERROR(SEARCH("TRUE",F57)))</formula>
    </cfRule>
  </conditionalFormatting>
  <dataValidations count="2">
    <dataValidation type="list" allowBlank="1" showInputMessage="1" showErrorMessage="1" sqref="D23:D43" xr:uid="{9C38DD67-1FDE-4516-B31F-C253C5DC11AA}">
      <formula1>$D$18:$D$20</formula1>
    </dataValidation>
    <dataValidation type="list" allowBlank="1" showInputMessage="1" showErrorMessage="1" sqref="E18:F18" xr:uid="{6B48E851-C46F-470A-A097-1E5EBCF97B2E}">
      <formula1>#REF!</formula1>
    </dataValidation>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D7B9F-FE9F-4779-8F2B-27E7CB7E0518}">
  <sheetPr codeName="Sheet16">
    <tabColor rgb="FFFFC000"/>
  </sheetPr>
  <dimension ref="A1:AC102"/>
  <sheetViews>
    <sheetView topLeftCell="A86" zoomScale="90" zoomScaleNormal="90" workbookViewId="0">
      <selection activeCell="B20" sqref="B20:L27"/>
    </sheetView>
  </sheetViews>
  <sheetFormatPr defaultRowHeight="15" x14ac:dyDescent="0.25"/>
  <cols>
    <col min="1" max="1" width="35.42578125" customWidth="1"/>
    <col min="2" max="2" width="32.28515625" bestFit="1" customWidth="1"/>
    <col min="3" max="3" width="11.7109375" bestFit="1" customWidth="1"/>
    <col min="4" max="4" width="12.140625" bestFit="1" customWidth="1"/>
    <col min="5" max="5" width="39.28515625" bestFit="1" customWidth="1"/>
    <col min="6" max="6" width="10.42578125" bestFit="1" customWidth="1"/>
    <col min="7" max="7" width="10.28515625" customWidth="1"/>
    <col min="8" max="8" width="11.28515625" bestFit="1" customWidth="1"/>
    <col min="9" max="9" width="10.28515625" bestFit="1" customWidth="1"/>
    <col min="10" max="10" width="11.42578125" bestFit="1" customWidth="1"/>
    <col min="11" max="13" width="11.28515625" bestFit="1" customWidth="1"/>
    <col min="14" max="14" width="10.140625" bestFit="1" customWidth="1"/>
    <col min="15" max="15" width="12.28515625" bestFit="1" customWidth="1"/>
    <col min="16" max="16" width="12.28515625" customWidth="1"/>
    <col min="17" max="21" width="11.28515625" bestFit="1" customWidth="1"/>
    <col min="22" max="22" width="10.140625" bestFit="1" customWidth="1"/>
  </cols>
  <sheetData>
    <row r="1" spans="1:29" ht="30.75" thickBot="1" x14ac:dyDescent="0.3">
      <c r="A1" s="179" t="s">
        <v>599</v>
      </c>
      <c r="C1" s="322"/>
      <c r="D1" s="322"/>
      <c r="E1" s="323" t="s">
        <v>649</v>
      </c>
      <c r="F1" s="324">
        <f>Pro!G89</f>
        <v>2023</v>
      </c>
      <c r="G1" s="324">
        <f>Pro!H89</f>
        <v>2024</v>
      </c>
      <c r="H1" s="324">
        <f>Pro!I89</f>
        <v>2025</v>
      </c>
      <c r="I1" s="324" t="str">
        <f>Pro!J89</f>
        <v>Jan-Mar 2025</v>
      </c>
      <c r="J1" s="324" t="str">
        <f>Pro!K89</f>
        <v>Jan-Mar 2026</v>
      </c>
      <c r="K1" s="324">
        <f>F1</f>
        <v>2023</v>
      </c>
      <c r="L1" s="324">
        <f>G1</f>
        <v>2024</v>
      </c>
      <c r="M1" s="324">
        <f>H1</f>
        <v>2025</v>
      </c>
      <c r="N1" s="324" t="str">
        <f>I1</f>
        <v>Jan-Mar 2025</v>
      </c>
      <c r="O1" s="325" t="str">
        <f>J1</f>
        <v>Jan-Mar 2026</v>
      </c>
    </row>
    <row r="2" spans="1:29" ht="15.75" thickBot="1" x14ac:dyDescent="0.3">
      <c r="A2" s="182">
        <f>Intro!$E$71</f>
        <v>0</v>
      </c>
      <c r="E2" s="326" t="s">
        <v>34</v>
      </c>
      <c r="F2" s="327">
        <f t="shared" ref="F2:J7" si="0">F$8*K2*0.01</f>
        <v>0</v>
      </c>
      <c r="G2" s="327">
        <f t="shared" si="0"/>
        <v>0</v>
      </c>
      <c r="H2" s="327">
        <f t="shared" si="0"/>
        <v>0</v>
      </c>
      <c r="I2" s="327">
        <f t="shared" si="0"/>
        <v>0</v>
      </c>
      <c r="J2" s="327">
        <f t="shared" si="0"/>
        <v>0</v>
      </c>
      <c r="K2">
        <f>Pro!G91</f>
        <v>0</v>
      </c>
      <c r="L2">
        <f>Pro!H91</f>
        <v>0</v>
      </c>
      <c r="M2">
        <f>Pro!I91</f>
        <v>0</v>
      </c>
      <c r="N2">
        <f>Pro!J91</f>
        <v>0</v>
      </c>
      <c r="O2" s="328">
        <f>Pro!K91</f>
        <v>0</v>
      </c>
    </row>
    <row r="3" spans="1:29" x14ac:dyDescent="0.25">
      <c r="E3" s="326" t="s">
        <v>36</v>
      </c>
      <c r="F3" s="327">
        <f t="shared" si="0"/>
        <v>0</v>
      </c>
      <c r="G3" s="327">
        <f t="shared" si="0"/>
        <v>0</v>
      </c>
      <c r="H3" s="327">
        <f t="shared" si="0"/>
        <v>0</v>
      </c>
      <c r="I3" s="327">
        <f t="shared" si="0"/>
        <v>0</v>
      </c>
      <c r="J3" s="327">
        <f t="shared" si="0"/>
        <v>0</v>
      </c>
      <c r="K3">
        <f>Pro!G92</f>
        <v>0</v>
      </c>
      <c r="L3">
        <f>Pro!H92</f>
        <v>0</v>
      </c>
      <c r="M3">
        <f>Pro!I92</f>
        <v>0</v>
      </c>
      <c r="N3">
        <f>Pro!J92</f>
        <v>0</v>
      </c>
      <c r="O3" s="328">
        <f>Pro!K92</f>
        <v>0</v>
      </c>
    </row>
    <row r="4" spans="1:29" x14ac:dyDescent="0.25">
      <c r="E4" s="326" t="s">
        <v>38</v>
      </c>
      <c r="F4" s="327">
        <f t="shared" si="0"/>
        <v>0</v>
      </c>
      <c r="G4" s="327">
        <f t="shared" si="0"/>
        <v>0</v>
      </c>
      <c r="H4" s="327">
        <f t="shared" si="0"/>
        <v>0</v>
      </c>
      <c r="I4" s="327">
        <f t="shared" si="0"/>
        <v>0</v>
      </c>
      <c r="J4" s="327">
        <f t="shared" si="0"/>
        <v>0</v>
      </c>
      <c r="K4">
        <f>Pro!G93</f>
        <v>0</v>
      </c>
      <c r="L4">
        <f>Pro!H93</f>
        <v>0</v>
      </c>
      <c r="M4">
        <f>Pro!I93</f>
        <v>0</v>
      </c>
      <c r="N4">
        <f>Pro!J93</f>
        <v>0</v>
      </c>
      <c r="O4" s="328">
        <f>Pro!K93</f>
        <v>0</v>
      </c>
    </row>
    <row r="5" spans="1:29" x14ac:dyDescent="0.25">
      <c r="E5" s="326" t="s">
        <v>39</v>
      </c>
      <c r="F5" s="327">
        <f t="shared" si="0"/>
        <v>0</v>
      </c>
      <c r="G5" s="327">
        <f t="shared" si="0"/>
        <v>0</v>
      </c>
      <c r="H5" s="327">
        <f t="shared" si="0"/>
        <v>0</v>
      </c>
      <c r="I5" s="327">
        <f t="shared" si="0"/>
        <v>0</v>
      </c>
      <c r="J5" s="327">
        <f t="shared" si="0"/>
        <v>0</v>
      </c>
      <c r="K5">
        <f>Pro!G94</f>
        <v>0</v>
      </c>
      <c r="L5">
        <f>Pro!H94</f>
        <v>0</v>
      </c>
      <c r="M5">
        <f>Pro!I94</f>
        <v>0</v>
      </c>
      <c r="N5">
        <f>Pro!J94</f>
        <v>0</v>
      </c>
      <c r="O5" s="328">
        <f>Pro!K94</f>
        <v>0</v>
      </c>
    </row>
    <row r="6" spans="1:29" x14ac:dyDescent="0.25">
      <c r="E6" s="326" t="s">
        <v>41</v>
      </c>
      <c r="F6" s="327">
        <f t="shared" si="0"/>
        <v>0</v>
      </c>
      <c r="G6" s="327">
        <f t="shared" si="0"/>
        <v>0</v>
      </c>
      <c r="H6" s="327">
        <f t="shared" si="0"/>
        <v>0</v>
      </c>
      <c r="I6" s="327">
        <f t="shared" si="0"/>
        <v>0</v>
      </c>
      <c r="J6" s="327">
        <f t="shared" si="0"/>
        <v>0</v>
      </c>
      <c r="K6">
        <f>Pro!G95</f>
        <v>0</v>
      </c>
      <c r="L6">
        <f>Pro!H95</f>
        <v>0</v>
      </c>
      <c r="M6">
        <f>Pro!I95</f>
        <v>0</v>
      </c>
      <c r="N6">
        <f>Pro!J95</f>
        <v>0</v>
      </c>
      <c r="O6" s="328">
        <f>Pro!K95</f>
        <v>0</v>
      </c>
    </row>
    <row r="7" spans="1:29" ht="15.75" thickBot="1" x14ac:dyDescent="0.3">
      <c r="E7" s="329" t="s">
        <v>219</v>
      </c>
      <c r="F7" s="330">
        <f t="shared" si="0"/>
        <v>0</v>
      </c>
      <c r="G7" s="330">
        <f t="shared" si="0"/>
        <v>0</v>
      </c>
      <c r="H7" s="330">
        <f t="shared" si="0"/>
        <v>0</v>
      </c>
      <c r="I7" s="330">
        <f t="shared" si="0"/>
        <v>0</v>
      </c>
      <c r="J7" s="330">
        <f t="shared" si="0"/>
        <v>0</v>
      </c>
      <c r="K7" s="331">
        <f>Pro!G96</f>
        <v>100</v>
      </c>
      <c r="L7" s="331">
        <f>Pro!H96</f>
        <v>100</v>
      </c>
      <c r="M7" s="331">
        <f>Pro!I96</f>
        <v>100</v>
      </c>
      <c r="N7" s="331">
        <f>Pro!J96</f>
        <v>100</v>
      </c>
      <c r="O7" s="332">
        <f>Pro!K96</f>
        <v>100</v>
      </c>
    </row>
    <row r="8" spans="1:29" x14ac:dyDescent="0.25">
      <c r="E8" s="333" t="s">
        <v>650</v>
      </c>
      <c r="F8" s="334">
        <f>SUM('Begin:End2'!G31,'Begin:End2'!G34)</f>
        <v>0</v>
      </c>
      <c r="G8" s="334">
        <f>SUM('Begin:End2'!H31,'Begin:End2'!H34)</f>
        <v>0</v>
      </c>
      <c r="H8" s="334">
        <f>SUM('Begin:End2'!I31,'Begin:End2'!I34)</f>
        <v>0</v>
      </c>
      <c r="I8" s="334">
        <f>SUM('Begin:End2'!J31,'Begin:End2'!J34)</f>
        <v>0</v>
      </c>
      <c r="J8" s="335">
        <f>SUM('Begin:End2'!K31,'Begin:End2'!K34)</f>
        <v>0</v>
      </c>
    </row>
    <row r="9" spans="1:29" x14ac:dyDescent="0.25">
      <c r="E9" s="326" t="s">
        <v>650</v>
      </c>
      <c r="F9" s="336">
        <f>SUM('Begin:End2'!G37)</f>
        <v>0</v>
      </c>
      <c r="G9" s="336">
        <f>SUM('Begin:End2'!H37)</f>
        <v>0</v>
      </c>
      <c r="H9" s="336">
        <f>SUM('Begin:End2'!I37)</f>
        <v>0</v>
      </c>
      <c r="I9" s="336">
        <f>SUM('Begin:End2'!J37)</f>
        <v>0</v>
      </c>
      <c r="J9" s="337">
        <f>SUM('Begin:End2'!K37)</f>
        <v>0</v>
      </c>
    </row>
    <row r="10" spans="1:29" ht="15.75" thickBot="1" x14ac:dyDescent="0.3">
      <c r="E10" s="329" t="s">
        <v>646</v>
      </c>
      <c r="F10" s="317" t="b">
        <f>F8=F9</f>
        <v>1</v>
      </c>
      <c r="G10" s="317" t="b">
        <f t="shared" ref="G10:J10" si="1">G8=G9</f>
        <v>1</v>
      </c>
      <c r="H10" s="317" t="b">
        <f t="shared" si="1"/>
        <v>1</v>
      </c>
      <c r="I10" s="317" t="b">
        <f t="shared" si="1"/>
        <v>1</v>
      </c>
      <c r="J10" s="318" t="b">
        <f t="shared" si="1"/>
        <v>1</v>
      </c>
    </row>
    <row r="11" spans="1:29" ht="15.75" thickBot="1" x14ac:dyDescent="0.3">
      <c r="B11" s="746"/>
      <c r="C11" s="746"/>
      <c r="D11" s="746"/>
      <c r="F11" s="338" t="s">
        <v>613</v>
      </c>
      <c r="G11" s="339"/>
      <c r="H11" s="339"/>
      <c r="I11" s="339"/>
      <c r="J11" s="339"/>
      <c r="K11" s="339"/>
      <c r="L11" s="339"/>
      <c r="M11" s="339"/>
      <c r="N11" s="339"/>
      <c r="O11" s="339"/>
      <c r="P11" s="339"/>
      <c r="Q11" s="339"/>
      <c r="R11" s="339"/>
      <c r="S11" s="339"/>
      <c r="T11" s="339"/>
      <c r="U11" s="339"/>
      <c r="V11" s="747" t="s">
        <v>614</v>
      </c>
      <c r="W11" s="747"/>
      <c r="X11" s="747"/>
      <c r="Y11" s="747"/>
      <c r="Z11" s="747"/>
      <c r="AA11" s="747"/>
      <c r="AB11" s="747"/>
      <c r="AC11" s="748"/>
    </row>
    <row r="12" spans="1:29" ht="40.5" customHeight="1" x14ac:dyDescent="0.25">
      <c r="B12" s="744" t="s">
        <v>651</v>
      </c>
      <c r="C12" s="745"/>
      <c r="D12" s="745"/>
      <c r="E12" s="745"/>
      <c r="F12" s="340" t="str">
        <f>'Imp-China - Chine -1'!E88</f>
        <v>Q2 - 2024</v>
      </c>
      <c r="G12" s="341" t="str">
        <f>'Imp-China - Chine -1'!F88</f>
        <v>Q3 - 2024</v>
      </c>
      <c r="H12" s="341" t="str">
        <f>'Imp-China - Chine -1'!G88</f>
        <v>Q4 - 2024</v>
      </c>
      <c r="I12" s="341" t="str">
        <f>'Imp-China - Chine -1'!H88</f>
        <v>Q1 - 2025</v>
      </c>
      <c r="J12" s="341" t="str">
        <f>'Imp-China - Chine -1'!I88</f>
        <v>Q2 - 2025</v>
      </c>
      <c r="K12" s="341" t="str">
        <f>'Imp-China - Chine -1'!J88</f>
        <v>Q3 - 2025</v>
      </c>
      <c r="L12" s="341" t="str">
        <f>'Imp-China - Chine -1'!K88</f>
        <v>Q4 - 2025</v>
      </c>
      <c r="M12" s="341" t="str">
        <f>'Imp-China - Chine -1'!L88</f>
        <v>Q1 - 2026</v>
      </c>
      <c r="N12" s="340" t="str">
        <f t="shared" ref="N12:AC12" si="2">F12</f>
        <v>Q2 - 2024</v>
      </c>
      <c r="O12" s="341" t="str">
        <f t="shared" si="2"/>
        <v>Q3 - 2024</v>
      </c>
      <c r="P12" s="341" t="str">
        <f t="shared" si="2"/>
        <v>Q4 - 2024</v>
      </c>
      <c r="Q12" s="341" t="str">
        <f t="shared" si="2"/>
        <v>Q1 - 2025</v>
      </c>
      <c r="R12" s="341" t="str">
        <f t="shared" si="2"/>
        <v>Q2 - 2025</v>
      </c>
      <c r="S12" s="341" t="str">
        <f t="shared" si="2"/>
        <v>Q3 - 2025</v>
      </c>
      <c r="T12" s="341" t="str">
        <f t="shared" si="2"/>
        <v>Q4 - 2025</v>
      </c>
      <c r="U12" s="341" t="str">
        <f t="shared" si="2"/>
        <v>Q1 - 2026</v>
      </c>
      <c r="V12" s="342" t="str">
        <f t="shared" si="2"/>
        <v>Q2 - 2024</v>
      </c>
      <c r="W12" s="343" t="str">
        <f t="shared" si="2"/>
        <v>Q3 - 2024</v>
      </c>
      <c r="X12" s="343" t="str">
        <f t="shared" si="2"/>
        <v>Q4 - 2024</v>
      </c>
      <c r="Y12" s="343" t="str">
        <f t="shared" si="2"/>
        <v>Q1 - 2025</v>
      </c>
      <c r="Z12" s="343" t="str">
        <f t="shared" si="2"/>
        <v>Q2 - 2025</v>
      </c>
      <c r="AA12" s="343" t="str">
        <f t="shared" si="2"/>
        <v>Q3 - 2025</v>
      </c>
      <c r="AB12" s="343" t="str">
        <f t="shared" si="2"/>
        <v>Q4 - 2025</v>
      </c>
      <c r="AC12" s="344" t="str">
        <f t="shared" si="2"/>
        <v>Q1 - 2026</v>
      </c>
    </row>
    <row r="13" spans="1:29" ht="15.75" thickBot="1" x14ac:dyDescent="0.3">
      <c r="B13" s="345" t="s">
        <v>602</v>
      </c>
      <c r="C13" s="346" t="s">
        <v>603</v>
      </c>
      <c r="D13" s="346" t="s">
        <v>621</v>
      </c>
      <c r="E13" s="346" t="s">
        <v>652</v>
      </c>
      <c r="F13" s="347" t="s">
        <v>623</v>
      </c>
      <c r="G13" s="348" t="s">
        <v>623</v>
      </c>
      <c r="H13" s="348" t="s">
        <v>623</v>
      </c>
      <c r="I13" s="348" t="s">
        <v>623</v>
      </c>
      <c r="J13" s="348" t="s">
        <v>623</v>
      </c>
      <c r="K13" s="348" t="s">
        <v>623</v>
      </c>
      <c r="L13" s="348" t="s">
        <v>623</v>
      </c>
      <c r="M13" s="348" t="s">
        <v>623</v>
      </c>
      <c r="N13" s="347" t="s">
        <v>624</v>
      </c>
      <c r="O13" s="348" t="s">
        <v>624</v>
      </c>
      <c r="P13" s="348" t="str">
        <f>N13</f>
        <v>VAL/1000</v>
      </c>
      <c r="Q13" s="348" t="str">
        <f t="shared" ref="Q13:U13" si="3">P13</f>
        <v>VAL/1000</v>
      </c>
      <c r="R13" s="348" t="str">
        <f t="shared" si="3"/>
        <v>VAL/1000</v>
      </c>
      <c r="S13" s="348" t="str">
        <f t="shared" si="3"/>
        <v>VAL/1000</v>
      </c>
      <c r="T13" s="348" t="str">
        <f t="shared" si="3"/>
        <v>VAL/1000</v>
      </c>
      <c r="U13" s="348" t="str">
        <f t="shared" si="3"/>
        <v>VAL/1000</v>
      </c>
      <c r="V13" s="349" t="s">
        <v>625</v>
      </c>
      <c r="W13" s="350" t="s">
        <v>625</v>
      </c>
      <c r="X13" s="350" t="s">
        <v>625</v>
      </c>
      <c r="Y13" s="350" t="s">
        <v>625</v>
      </c>
      <c r="Z13" s="350" t="s">
        <v>625</v>
      </c>
      <c r="AA13" s="350" t="s">
        <v>625</v>
      </c>
      <c r="AB13" s="350" t="s">
        <v>625</v>
      </c>
      <c r="AC13" s="351" t="s">
        <v>625</v>
      </c>
    </row>
    <row r="14" spans="1:29" x14ac:dyDescent="0.25">
      <c r="A14" s="352" t="str">
        <f>IF(SUM(F14:U19)&gt;=0.01,"Copy","Don't")</f>
        <v>Don't</v>
      </c>
      <c r="B14" s="333" t="s">
        <v>604</v>
      </c>
      <c r="C14" s="353">
        <f>'Imp-China - Chine -1'!$G$23</f>
        <v>0</v>
      </c>
      <c r="D14" s="353" t="s">
        <v>653</v>
      </c>
      <c r="E14" s="354" t="s">
        <v>654</v>
      </c>
      <c r="F14" s="355">
        <f>'Imp-China - Chine -1'!E$91</f>
        <v>0</v>
      </c>
      <c r="G14" s="292">
        <f>'Imp-China - Chine -1'!F$91</f>
        <v>0</v>
      </c>
      <c r="H14" s="292">
        <f>'Imp-China - Chine -1'!G$91</f>
        <v>0</v>
      </c>
      <c r="I14" s="292">
        <f>'Imp-China - Chine -1'!H$91</f>
        <v>0</v>
      </c>
      <c r="J14" s="292">
        <f>'Imp-China - Chine -1'!I$91</f>
        <v>0</v>
      </c>
      <c r="K14" s="292">
        <f>'Imp-China - Chine -1'!J$91</f>
        <v>0</v>
      </c>
      <c r="L14" s="292">
        <f>'Imp-China - Chine -1'!K$91</f>
        <v>0</v>
      </c>
      <c r="M14" s="292">
        <f>'Imp-China - Chine -1'!L$91</f>
        <v>0</v>
      </c>
      <c r="N14" s="355">
        <f>'Imp-China - Chine -1'!E$92/1000</f>
        <v>0</v>
      </c>
      <c r="O14" s="292">
        <f>'Imp-China - Chine -1'!F$92/1000</f>
        <v>0</v>
      </c>
      <c r="P14" s="292">
        <f>'Imp-China - Chine -1'!G$92/1000</f>
        <v>0</v>
      </c>
      <c r="Q14" s="292">
        <f>'Imp-China - Chine -1'!H$92/1000</f>
        <v>0</v>
      </c>
      <c r="R14" s="292">
        <f>'Imp-China - Chine -1'!I$92/1000</f>
        <v>0</v>
      </c>
      <c r="S14" s="292">
        <f>'Imp-China - Chine -1'!J$92/1000</f>
        <v>0</v>
      </c>
      <c r="T14" s="292">
        <f>'Imp-China - Chine -1'!K$92/1000</f>
        <v>0</v>
      </c>
      <c r="U14" s="292">
        <f>'Imp-China - Chine -1'!L$92/1000</f>
        <v>0</v>
      </c>
      <c r="V14" s="356">
        <f>(IF(ISERROR(N14/F14),0,N14/F14))*1000</f>
        <v>0</v>
      </c>
      <c r="W14" s="357">
        <f t="shared" ref="W14:AC19" si="4">(IF(ISERROR(O14/G14),0,O14/G14))*1000</f>
        <v>0</v>
      </c>
      <c r="X14" s="357">
        <f t="shared" si="4"/>
        <v>0</v>
      </c>
      <c r="Y14" s="357">
        <f t="shared" si="4"/>
        <v>0</v>
      </c>
      <c r="Z14" s="357">
        <f t="shared" si="4"/>
        <v>0</v>
      </c>
      <c r="AA14" s="357">
        <f t="shared" si="4"/>
        <v>0</v>
      </c>
      <c r="AB14" s="357">
        <f t="shared" si="4"/>
        <v>0</v>
      </c>
      <c r="AC14" s="358">
        <f t="shared" si="4"/>
        <v>0</v>
      </c>
    </row>
    <row r="15" spans="1:29" x14ac:dyDescent="0.25">
      <c r="A15" s="359" t="str">
        <f>A14</f>
        <v>Don't</v>
      </c>
      <c r="B15" s="326" t="str">
        <f>B14</f>
        <v>CHN</v>
      </c>
      <c r="C15">
        <f>C14</f>
        <v>0</v>
      </c>
      <c r="D15" t="str">
        <f>D14</f>
        <v>IMP</v>
      </c>
      <c r="E15" s="328" t="s">
        <v>655</v>
      </c>
      <c r="F15" s="355">
        <f>'Imp-China - Chine -1'!E$96</f>
        <v>0</v>
      </c>
      <c r="G15" s="292">
        <f>'Imp-China - Chine -1'!F$96</f>
        <v>0</v>
      </c>
      <c r="H15" s="292">
        <f>'Imp-China - Chine -1'!G$96</f>
        <v>0</v>
      </c>
      <c r="I15" s="292">
        <f>'Imp-China - Chine -1'!H$96</f>
        <v>0</v>
      </c>
      <c r="J15" s="292">
        <f>'Imp-China - Chine -1'!I$96</f>
        <v>0</v>
      </c>
      <c r="K15" s="292">
        <f>'Imp-China - Chine -1'!J$96</f>
        <v>0</v>
      </c>
      <c r="L15" s="292">
        <f>'Imp-China - Chine -1'!K$96</f>
        <v>0</v>
      </c>
      <c r="M15" s="292">
        <f>'Imp-China - Chine -1'!L$96</f>
        <v>0</v>
      </c>
      <c r="N15" s="355">
        <f>'Imp-China - Chine -1'!E$97/1000</f>
        <v>0</v>
      </c>
      <c r="O15" s="292">
        <f>'Imp-China - Chine -1'!F$97/1000</f>
        <v>0</v>
      </c>
      <c r="P15" s="292">
        <f>'Imp-China - Chine -1'!G$97/1000</f>
        <v>0</v>
      </c>
      <c r="Q15" s="292">
        <f>'Imp-China - Chine -1'!H$97/1000</f>
        <v>0</v>
      </c>
      <c r="R15" s="292">
        <f>'Imp-China - Chine -1'!I$97/1000</f>
        <v>0</v>
      </c>
      <c r="S15" s="292">
        <f>'Imp-China - Chine -1'!J$97/1000</f>
        <v>0</v>
      </c>
      <c r="T15" s="292">
        <f>'Imp-China - Chine -1'!K$97/1000</f>
        <v>0</v>
      </c>
      <c r="U15" s="292">
        <f>'Imp-China - Chine -1'!L$97/1000</f>
        <v>0</v>
      </c>
      <c r="V15" s="356">
        <f t="shared" ref="V15:AC30" si="5">(IF(ISERROR(N15/F15),0,N15/F15))*1000</f>
        <v>0</v>
      </c>
      <c r="W15" s="357">
        <f t="shared" si="4"/>
        <v>0</v>
      </c>
      <c r="X15" s="357">
        <f t="shared" si="4"/>
        <v>0</v>
      </c>
      <c r="Y15" s="357">
        <f t="shared" si="4"/>
        <v>0</v>
      </c>
      <c r="Z15" s="357">
        <f t="shared" si="4"/>
        <v>0</v>
      </c>
      <c r="AA15" s="357">
        <f t="shared" si="4"/>
        <v>0</v>
      </c>
      <c r="AB15" s="357">
        <f t="shared" si="4"/>
        <v>0</v>
      </c>
      <c r="AC15" s="358">
        <f t="shared" si="4"/>
        <v>0</v>
      </c>
    </row>
    <row r="16" spans="1:29" x14ac:dyDescent="0.25">
      <c r="A16" s="359" t="str">
        <f t="shared" ref="A16:D19" si="6">A15</f>
        <v>Don't</v>
      </c>
      <c r="B16" s="326" t="str">
        <f t="shared" si="6"/>
        <v>CHN</v>
      </c>
      <c r="C16">
        <f t="shared" si="6"/>
        <v>0</v>
      </c>
      <c r="D16" t="str">
        <f t="shared" si="6"/>
        <v>IMP</v>
      </c>
      <c r="E16" s="328" t="s">
        <v>656</v>
      </c>
      <c r="F16" s="355">
        <f>'Imp-China - Chine -1'!E$101</f>
        <v>0</v>
      </c>
      <c r="G16" s="292">
        <f>'Imp-China - Chine -1'!F$101</f>
        <v>0</v>
      </c>
      <c r="H16" s="292">
        <f>'Imp-China - Chine -1'!G$101</f>
        <v>0</v>
      </c>
      <c r="I16" s="292">
        <f>'Imp-China - Chine -1'!H$101</f>
        <v>0</v>
      </c>
      <c r="J16" s="292">
        <f>'Imp-China - Chine -1'!I$101</f>
        <v>0</v>
      </c>
      <c r="K16" s="292">
        <f>'Imp-China - Chine -1'!J$101</f>
        <v>0</v>
      </c>
      <c r="L16" s="292">
        <f>'Imp-China - Chine -1'!K$101</f>
        <v>0</v>
      </c>
      <c r="M16" s="292">
        <f>'Imp-China - Chine -1'!L$101</f>
        <v>0</v>
      </c>
      <c r="N16" s="355">
        <f>'Imp-China - Chine -1'!E$102/1000</f>
        <v>0</v>
      </c>
      <c r="O16" s="292">
        <f>'Imp-China - Chine -1'!F$102/1000</f>
        <v>0</v>
      </c>
      <c r="P16" s="292">
        <f>'Imp-China - Chine -1'!G$102/1000</f>
        <v>0</v>
      </c>
      <c r="Q16" s="292">
        <f>'Imp-China - Chine -1'!H$102/1000</f>
        <v>0</v>
      </c>
      <c r="R16" s="292">
        <f>'Imp-China - Chine -1'!I$102/1000</f>
        <v>0</v>
      </c>
      <c r="S16" s="292">
        <f>'Imp-China - Chine -1'!J$102/1000</f>
        <v>0</v>
      </c>
      <c r="T16" s="292">
        <f>'Imp-China - Chine -1'!K$102/1000</f>
        <v>0</v>
      </c>
      <c r="U16" s="292">
        <f>'Imp-China - Chine -1'!L$102/1000</f>
        <v>0</v>
      </c>
      <c r="V16" s="356">
        <f t="shared" si="5"/>
        <v>0</v>
      </c>
      <c r="W16" s="357">
        <f t="shared" si="4"/>
        <v>0</v>
      </c>
      <c r="X16" s="357">
        <f t="shared" si="4"/>
        <v>0</v>
      </c>
      <c r="Y16" s="357">
        <f t="shared" si="4"/>
        <v>0</v>
      </c>
      <c r="Z16" s="357">
        <f t="shared" si="4"/>
        <v>0</v>
      </c>
      <c r="AA16" s="357">
        <f t="shared" si="4"/>
        <v>0</v>
      </c>
      <c r="AB16" s="357">
        <f t="shared" si="4"/>
        <v>0</v>
      </c>
      <c r="AC16" s="358">
        <f t="shared" si="4"/>
        <v>0</v>
      </c>
    </row>
    <row r="17" spans="1:29" x14ac:dyDescent="0.25">
      <c r="A17" s="359" t="str">
        <f>A16</f>
        <v>Don't</v>
      </c>
      <c r="B17" s="326" t="str">
        <f>B16</f>
        <v>CHN</v>
      </c>
      <c r="C17">
        <f>C16</f>
        <v>0</v>
      </c>
      <c r="D17" t="s">
        <v>657</v>
      </c>
      <c r="E17" s="328" t="str">
        <f>E14</f>
        <v>BMP 1</v>
      </c>
      <c r="F17" s="355">
        <f>'Imp-China - Chine -1'!E$127</f>
        <v>0</v>
      </c>
      <c r="G17" s="292">
        <f>'Imp-China - Chine -1'!F$127</f>
        <v>0</v>
      </c>
      <c r="H17" s="292">
        <f>'Imp-China - Chine -1'!G$127</f>
        <v>0</v>
      </c>
      <c r="I17" s="292">
        <f>'Imp-China - Chine -1'!H$127</f>
        <v>0</v>
      </c>
      <c r="J17" s="292">
        <f>'Imp-China - Chine -1'!I$127</f>
        <v>0</v>
      </c>
      <c r="K17" s="292">
        <f>'Imp-China - Chine -1'!J$127</f>
        <v>0</v>
      </c>
      <c r="L17" s="292">
        <f>'Imp-China - Chine -1'!K$127</f>
        <v>0</v>
      </c>
      <c r="M17" s="292">
        <f>'Imp-China - Chine -1'!L$127</f>
        <v>0</v>
      </c>
      <c r="N17" s="355">
        <f>'Imp-China - Chine -1'!E$128/1000</f>
        <v>0</v>
      </c>
      <c r="O17" s="292">
        <f>'Imp-China - Chine -1'!F$128/1000</f>
        <v>0</v>
      </c>
      <c r="P17" s="292">
        <f>'Imp-China - Chine -1'!G$128/1000</f>
        <v>0</v>
      </c>
      <c r="Q17" s="292">
        <f>'Imp-China - Chine -1'!H$128/1000</f>
        <v>0</v>
      </c>
      <c r="R17" s="292">
        <f>'Imp-China - Chine -1'!I$128/1000</f>
        <v>0</v>
      </c>
      <c r="S17" s="292">
        <f>'Imp-China - Chine -1'!J$128/1000</f>
        <v>0</v>
      </c>
      <c r="T17" s="292">
        <f>'Imp-China - Chine -1'!K$128/1000</f>
        <v>0</v>
      </c>
      <c r="U17" s="292">
        <f>'Imp-China - Chine -1'!L$128/1000</f>
        <v>0</v>
      </c>
      <c r="V17" s="356">
        <f t="shared" si="5"/>
        <v>0</v>
      </c>
      <c r="W17" s="357">
        <f t="shared" si="4"/>
        <v>0</v>
      </c>
      <c r="X17" s="357">
        <f t="shared" si="4"/>
        <v>0</v>
      </c>
      <c r="Y17" s="357">
        <f t="shared" si="4"/>
        <v>0</v>
      </c>
      <c r="Z17" s="357">
        <f t="shared" si="4"/>
        <v>0</v>
      </c>
      <c r="AA17" s="357">
        <f t="shared" si="4"/>
        <v>0</v>
      </c>
      <c r="AB17" s="357">
        <f t="shared" si="4"/>
        <v>0</v>
      </c>
      <c r="AC17" s="358">
        <f t="shared" si="4"/>
        <v>0</v>
      </c>
    </row>
    <row r="18" spans="1:29" x14ac:dyDescent="0.25">
      <c r="A18" s="359" t="str">
        <f t="shared" si="6"/>
        <v>Don't</v>
      </c>
      <c r="B18" s="326" t="str">
        <f>B17</f>
        <v>CHN</v>
      </c>
      <c r="C18">
        <f t="shared" ref="C18:D19" si="7">C17</f>
        <v>0</v>
      </c>
      <c r="D18" t="str">
        <f>D17</f>
        <v>IMP SLS</v>
      </c>
      <c r="E18" s="328" t="str">
        <f>E15</f>
        <v>BMP 2</v>
      </c>
      <c r="F18" s="355">
        <f>'Imp-China - Chine -1'!E$132</f>
        <v>0</v>
      </c>
      <c r="G18" s="292">
        <f>'Imp-China - Chine -1'!F$132</f>
        <v>0</v>
      </c>
      <c r="H18" s="292">
        <f>'Imp-China - Chine -1'!G$132</f>
        <v>0</v>
      </c>
      <c r="I18" s="292">
        <f>'Imp-China - Chine -1'!H$132</f>
        <v>0</v>
      </c>
      <c r="J18" s="292">
        <f>'Imp-China - Chine -1'!I$132</f>
        <v>0</v>
      </c>
      <c r="K18" s="292">
        <f>'Imp-China - Chine -1'!J$132</f>
        <v>0</v>
      </c>
      <c r="L18" s="292">
        <f>'Imp-China - Chine -1'!K$132</f>
        <v>0</v>
      </c>
      <c r="M18" s="292">
        <f>'Imp-China - Chine -1'!L$132</f>
        <v>0</v>
      </c>
      <c r="N18" s="355">
        <f>'Imp-China - Chine -1'!E$133/1000</f>
        <v>0</v>
      </c>
      <c r="O18" s="292">
        <f>'Imp-China - Chine -1'!F$133/1000</f>
        <v>0</v>
      </c>
      <c r="P18" s="292">
        <f>'Imp-China - Chine -1'!G$133/1000</f>
        <v>0</v>
      </c>
      <c r="Q18" s="292">
        <f>'Imp-China - Chine -1'!H$133/1000</f>
        <v>0</v>
      </c>
      <c r="R18" s="292">
        <f>'Imp-China - Chine -1'!I$133/1000</f>
        <v>0</v>
      </c>
      <c r="S18" s="292">
        <f>'Imp-China - Chine -1'!J$133/1000</f>
        <v>0</v>
      </c>
      <c r="T18" s="292">
        <f>'Imp-China - Chine -1'!K$133/1000</f>
        <v>0</v>
      </c>
      <c r="U18" s="292">
        <f>'Imp-China - Chine -1'!L$133/1000</f>
        <v>0</v>
      </c>
      <c r="V18" s="356">
        <f t="shared" si="5"/>
        <v>0</v>
      </c>
      <c r="W18" s="357">
        <f t="shared" si="4"/>
        <v>0</v>
      </c>
      <c r="X18" s="357">
        <f t="shared" si="4"/>
        <v>0</v>
      </c>
      <c r="Y18" s="357">
        <f t="shared" si="4"/>
        <v>0</v>
      </c>
      <c r="Z18" s="357">
        <f t="shared" si="4"/>
        <v>0</v>
      </c>
      <c r="AA18" s="357">
        <f t="shared" si="4"/>
        <v>0</v>
      </c>
      <c r="AB18" s="357">
        <f t="shared" si="4"/>
        <v>0</v>
      </c>
      <c r="AC18" s="358">
        <f t="shared" si="4"/>
        <v>0</v>
      </c>
    </row>
    <row r="19" spans="1:29" x14ac:dyDescent="0.25">
      <c r="A19" s="359" t="str">
        <f t="shared" si="6"/>
        <v>Don't</v>
      </c>
      <c r="B19" s="326" t="str">
        <f>B18</f>
        <v>CHN</v>
      </c>
      <c r="C19">
        <f t="shared" si="7"/>
        <v>0</v>
      </c>
      <c r="D19" t="str">
        <f t="shared" si="7"/>
        <v>IMP SLS</v>
      </c>
      <c r="E19" s="328" t="str">
        <f>E16</f>
        <v>BMP 3</v>
      </c>
      <c r="F19" s="355">
        <f>'Imp-China - Chine -1'!E$137</f>
        <v>0</v>
      </c>
      <c r="G19" s="292">
        <f>'Imp-China - Chine -1'!F$137</f>
        <v>0</v>
      </c>
      <c r="H19" s="292">
        <f>'Imp-China - Chine -1'!G$137</f>
        <v>0</v>
      </c>
      <c r="I19" s="292">
        <f>'Imp-China - Chine -1'!H$137</f>
        <v>0</v>
      </c>
      <c r="J19" s="292">
        <f>'Imp-China - Chine -1'!I$137</f>
        <v>0</v>
      </c>
      <c r="K19" s="292">
        <f>'Imp-China - Chine -1'!J$137</f>
        <v>0</v>
      </c>
      <c r="L19" s="292">
        <f>'Imp-China - Chine -1'!K$137</f>
        <v>0</v>
      </c>
      <c r="M19" s="292">
        <f>'Imp-China - Chine -1'!L$137</f>
        <v>0</v>
      </c>
      <c r="N19" s="355">
        <f>'Imp-China - Chine -1'!E$138/1000</f>
        <v>0</v>
      </c>
      <c r="O19" s="292">
        <f>'Imp-China - Chine -1'!F$138/1000</f>
        <v>0</v>
      </c>
      <c r="P19" s="292">
        <f>'Imp-China - Chine -1'!G$138/1000</f>
        <v>0</v>
      </c>
      <c r="Q19" s="292">
        <f>'Imp-China - Chine -1'!H$138/1000</f>
        <v>0</v>
      </c>
      <c r="R19" s="292">
        <f>'Imp-China - Chine -1'!I$138/1000</f>
        <v>0</v>
      </c>
      <c r="S19" s="292">
        <f>'Imp-China - Chine -1'!J$138/1000</f>
        <v>0</v>
      </c>
      <c r="T19" s="292">
        <f>'Imp-China - Chine -1'!K$138/1000</f>
        <v>0</v>
      </c>
      <c r="U19" s="292">
        <f>'Imp-China - Chine -1'!L$138/1000</f>
        <v>0</v>
      </c>
      <c r="V19" s="356">
        <f t="shared" si="5"/>
        <v>0</v>
      </c>
      <c r="W19" s="357">
        <f t="shared" si="4"/>
        <v>0</v>
      </c>
      <c r="X19" s="357">
        <f t="shared" si="4"/>
        <v>0</v>
      </c>
      <c r="Y19" s="357">
        <f t="shared" si="4"/>
        <v>0</v>
      </c>
      <c r="Z19" s="357">
        <f t="shared" si="4"/>
        <v>0</v>
      </c>
      <c r="AA19" s="357">
        <f t="shared" si="4"/>
        <v>0</v>
      </c>
      <c r="AB19" s="357">
        <f t="shared" si="4"/>
        <v>0</v>
      </c>
      <c r="AC19" s="358">
        <f t="shared" si="4"/>
        <v>0</v>
      </c>
    </row>
    <row r="20" spans="1:29" x14ac:dyDescent="0.25">
      <c r="A20" s="359" t="str">
        <f>IF(SUM(F20:U25)&gt;=0.01,"Copy","Don't")</f>
        <v>Don't</v>
      </c>
      <c r="B20" s="360" t="s">
        <v>604</v>
      </c>
      <c r="C20" s="361">
        <f>'Imp-China - Chine -2'!$G$23</f>
        <v>0</v>
      </c>
      <c r="D20" s="361" t="s">
        <v>653</v>
      </c>
      <c r="E20" s="362" t="s">
        <v>654</v>
      </c>
      <c r="F20" s="355">
        <f>'Imp-China - Chine -2'!E$91</f>
        <v>0</v>
      </c>
      <c r="G20" s="292">
        <f>'Imp-China - Chine -2'!F$91</f>
        <v>0</v>
      </c>
      <c r="H20" s="292">
        <f>'Imp-China - Chine -2'!G$91</f>
        <v>0</v>
      </c>
      <c r="I20" s="292">
        <f>'Imp-China - Chine -2'!H$91</f>
        <v>0</v>
      </c>
      <c r="J20" s="292">
        <f>'Imp-China - Chine -2'!I$91</f>
        <v>0</v>
      </c>
      <c r="K20" s="292">
        <f>'Imp-China - Chine -2'!J$91</f>
        <v>0</v>
      </c>
      <c r="L20" s="292">
        <f>'Imp-China - Chine -2'!K$91</f>
        <v>0</v>
      </c>
      <c r="M20" s="292">
        <f>'Imp-China - Chine -2'!L$91</f>
        <v>0</v>
      </c>
      <c r="N20" s="355">
        <f>'Imp-China - Chine -2'!E$92/1000</f>
        <v>0</v>
      </c>
      <c r="O20" s="292">
        <f>'Imp-China - Chine -2'!F$92/1000</f>
        <v>0</v>
      </c>
      <c r="P20" s="292">
        <f>'Imp-China - Chine -2'!G$92/1000</f>
        <v>0</v>
      </c>
      <c r="Q20" s="292">
        <f>'Imp-China - Chine -2'!H$92/1000</f>
        <v>0</v>
      </c>
      <c r="R20" s="292">
        <f>'Imp-China - Chine -2'!I$92/1000</f>
        <v>0</v>
      </c>
      <c r="S20" s="292">
        <f>'Imp-China - Chine -2'!J$92/1000</f>
        <v>0</v>
      </c>
      <c r="T20" s="292">
        <f>'Imp-China - Chine -2'!K$92/1000</f>
        <v>0</v>
      </c>
      <c r="U20" s="292">
        <f>'Imp-China - Chine -2'!L$92/1000</f>
        <v>0</v>
      </c>
      <c r="V20" s="356">
        <f t="shared" si="5"/>
        <v>0</v>
      </c>
      <c r="W20" s="357">
        <f t="shared" si="5"/>
        <v>0</v>
      </c>
      <c r="X20" s="357">
        <f t="shared" si="5"/>
        <v>0</v>
      </c>
      <c r="Y20" s="357">
        <f t="shared" si="5"/>
        <v>0</v>
      </c>
      <c r="Z20" s="357">
        <f t="shared" si="5"/>
        <v>0</v>
      </c>
      <c r="AA20" s="357">
        <f t="shared" si="5"/>
        <v>0</v>
      </c>
      <c r="AB20" s="357">
        <f t="shared" si="5"/>
        <v>0</v>
      </c>
      <c r="AC20" s="358">
        <f t="shared" si="5"/>
        <v>0</v>
      </c>
    </row>
    <row r="21" spans="1:29" x14ac:dyDescent="0.25">
      <c r="A21" s="359" t="str">
        <f>A20</f>
        <v>Don't</v>
      </c>
      <c r="B21" s="326" t="str">
        <f>B20</f>
        <v>CHN</v>
      </c>
      <c r="C21">
        <f>C20</f>
        <v>0</v>
      </c>
      <c r="D21" t="str">
        <f>D20</f>
        <v>IMP</v>
      </c>
      <c r="E21" s="328" t="s">
        <v>655</v>
      </c>
      <c r="F21" s="355">
        <f>'Imp-China - Chine -2'!E$96</f>
        <v>0</v>
      </c>
      <c r="G21" s="292">
        <f>'Imp-China - Chine -2'!F$96</f>
        <v>0</v>
      </c>
      <c r="H21" s="292">
        <f>'Imp-China - Chine -2'!G$96</f>
        <v>0</v>
      </c>
      <c r="I21" s="292">
        <f>'Imp-China - Chine -2'!H$96</f>
        <v>0</v>
      </c>
      <c r="J21" s="292">
        <f>'Imp-China - Chine -2'!I$96</f>
        <v>0</v>
      </c>
      <c r="K21" s="292">
        <f>'Imp-China - Chine -2'!J$96</f>
        <v>0</v>
      </c>
      <c r="L21" s="292">
        <f>'Imp-China - Chine -2'!K$96</f>
        <v>0</v>
      </c>
      <c r="M21" s="292">
        <f>'Imp-China - Chine -2'!L$96</f>
        <v>0</v>
      </c>
      <c r="N21" s="355">
        <f>'Imp-China - Chine -2'!E$97/1000</f>
        <v>0</v>
      </c>
      <c r="O21" s="292">
        <f>'Imp-China - Chine -2'!F$97/1000</f>
        <v>0</v>
      </c>
      <c r="P21" s="292">
        <f>'Imp-China - Chine -2'!G$97/1000</f>
        <v>0</v>
      </c>
      <c r="Q21" s="292">
        <f>'Imp-China - Chine -2'!H$97/1000</f>
        <v>0</v>
      </c>
      <c r="R21" s="292">
        <f>'Imp-China - Chine -2'!I$97/1000</f>
        <v>0</v>
      </c>
      <c r="S21" s="292">
        <f>'Imp-China - Chine -2'!J$97/1000</f>
        <v>0</v>
      </c>
      <c r="T21" s="292">
        <f>'Imp-China - Chine -2'!K$97/1000</f>
        <v>0</v>
      </c>
      <c r="U21" s="292">
        <f>'Imp-China - Chine -2'!L$97/1000</f>
        <v>0</v>
      </c>
      <c r="V21" s="356">
        <f t="shared" si="5"/>
        <v>0</v>
      </c>
      <c r="W21" s="357">
        <f t="shared" si="5"/>
        <v>0</v>
      </c>
      <c r="X21" s="357">
        <f t="shared" si="5"/>
        <v>0</v>
      </c>
      <c r="Y21" s="357">
        <f t="shared" si="5"/>
        <v>0</v>
      </c>
      <c r="Z21" s="357">
        <f t="shared" si="5"/>
        <v>0</v>
      </c>
      <c r="AA21" s="357">
        <f t="shared" si="5"/>
        <v>0</v>
      </c>
      <c r="AB21" s="357">
        <f t="shared" si="5"/>
        <v>0</v>
      </c>
      <c r="AC21" s="358">
        <f t="shared" si="5"/>
        <v>0</v>
      </c>
    </row>
    <row r="22" spans="1:29" x14ac:dyDescent="0.25">
      <c r="A22" s="359" t="str">
        <f t="shared" ref="A22:D25" si="8">A21</f>
        <v>Don't</v>
      </c>
      <c r="B22" s="326" t="str">
        <f t="shared" si="8"/>
        <v>CHN</v>
      </c>
      <c r="C22">
        <f t="shared" si="8"/>
        <v>0</v>
      </c>
      <c r="D22" t="str">
        <f t="shared" si="8"/>
        <v>IMP</v>
      </c>
      <c r="E22" s="328" t="s">
        <v>656</v>
      </c>
      <c r="F22" s="355">
        <f>'Imp-China - Chine -2'!E$101</f>
        <v>0</v>
      </c>
      <c r="G22" s="292">
        <f>'Imp-China - Chine -2'!F$101</f>
        <v>0</v>
      </c>
      <c r="H22" s="292">
        <f>'Imp-China - Chine -2'!G$101</f>
        <v>0</v>
      </c>
      <c r="I22" s="292">
        <f>'Imp-China - Chine -2'!H$101</f>
        <v>0</v>
      </c>
      <c r="J22" s="292">
        <f>'Imp-China - Chine -2'!I$101</f>
        <v>0</v>
      </c>
      <c r="K22" s="292">
        <f>'Imp-China - Chine -2'!J$101</f>
        <v>0</v>
      </c>
      <c r="L22" s="292">
        <f>'Imp-China - Chine -2'!K$101</f>
        <v>0</v>
      </c>
      <c r="M22" s="292">
        <f>'Imp-China - Chine -2'!L$101</f>
        <v>0</v>
      </c>
      <c r="N22" s="355">
        <f>'Imp-China - Chine -2'!E$102/1000</f>
        <v>0</v>
      </c>
      <c r="O22" s="292">
        <f>'Imp-China - Chine -2'!F$102/1000</f>
        <v>0</v>
      </c>
      <c r="P22" s="292">
        <f>'Imp-China - Chine -2'!G$102/1000</f>
        <v>0</v>
      </c>
      <c r="Q22" s="292">
        <f>'Imp-China - Chine -2'!H$102/1000</f>
        <v>0</v>
      </c>
      <c r="R22" s="292">
        <f>'Imp-China - Chine -2'!I$102/1000</f>
        <v>0</v>
      </c>
      <c r="S22" s="292">
        <f>'Imp-China - Chine -2'!J$102/1000</f>
        <v>0</v>
      </c>
      <c r="T22" s="292">
        <f>'Imp-China - Chine -2'!K$102/1000</f>
        <v>0</v>
      </c>
      <c r="U22" s="292">
        <f>'Imp-China - Chine -2'!L$102/1000</f>
        <v>0</v>
      </c>
      <c r="V22" s="356">
        <f t="shared" si="5"/>
        <v>0</v>
      </c>
      <c r="W22" s="357">
        <f t="shared" si="5"/>
        <v>0</v>
      </c>
      <c r="X22" s="357">
        <f t="shared" si="5"/>
        <v>0</v>
      </c>
      <c r="Y22" s="357">
        <f t="shared" si="5"/>
        <v>0</v>
      </c>
      <c r="Z22" s="357">
        <f t="shared" si="5"/>
        <v>0</v>
      </c>
      <c r="AA22" s="357">
        <f t="shared" si="5"/>
        <v>0</v>
      </c>
      <c r="AB22" s="357">
        <f t="shared" si="5"/>
        <v>0</v>
      </c>
      <c r="AC22" s="358">
        <f t="shared" si="5"/>
        <v>0</v>
      </c>
    </row>
    <row r="23" spans="1:29" x14ac:dyDescent="0.25">
      <c r="A23" s="359" t="str">
        <f t="shared" si="8"/>
        <v>Don't</v>
      </c>
      <c r="B23" s="326" t="str">
        <f>B22</f>
        <v>CHN</v>
      </c>
      <c r="C23">
        <f>C22</f>
        <v>0</v>
      </c>
      <c r="D23" t="s">
        <v>657</v>
      </c>
      <c r="E23" s="328" t="str">
        <f>E20</f>
        <v>BMP 1</v>
      </c>
      <c r="F23" s="355">
        <f>'Imp-China - Chine -2'!E$127</f>
        <v>0</v>
      </c>
      <c r="G23" s="292">
        <f>'Imp-China - Chine -2'!F$127</f>
        <v>0</v>
      </c>
      <c r="H23" s="292">
        <f>'Imp-China - Chine -2'!G$127</f>
        <v>0</v>
      </c>
      <c r="I23" s="292">
        <f>'Imp-China - Chine -2'!H$127</f>
        <v>0</v>
      </c>
      <c r="J23" s="292">
        <f>'Imp-China - Chine -2'!I$127</f>
        <v>0</v>
      </c>
      <c r="K23" s="292">
        <f>'Imp-China - Chine -2'!J$127</f>
        <v>0</v>
      </c>
      <c r="L23" s="292">
        <f>'Imp-China - Chine -2'!K$127</f>
        <v>0</v>
      </c>
      <c r="M23" s="292">
        <f>'Imp-China - Chine -2'!L$127</f>
        <v>0</v>
      </c>
      <c r="N23" s="355">
        <f>'Imp-China - Chine -2'!E$128/1000</f>
        <v>0</v>
      </c>
      <c r="O23" s="292">
        <f>'Imp-China - Chine -2'!F$128/1000</f>
        <v>0</v>
      </c>
      <c r="P23" s="292">
        <f>'Imp-China - Chine -2'!G$128/1000</f>
        <v>0</v>
      </c>
      <c r="Q23" s="292">
        <f>'Imp-China - Chine -2'!H$128/1000</f>
        <v>0</v>
      </c>
      <c r="R23" s="292">
        <f>'Imp-China - Chine -2'!I$128/1000</f>
        <v>0</v>
      </c>
      <c r="S23" s="292">
        <f>'Imp-China - Chine -2'!J$128/1000</f>
        <v>0</v>
      </c>
      <c r="T23" s="292">
        <f>'Imp-China - Chine -2'!K$128/1000</f>
        <v>0</v>
      </c>
      <c r="U23" s="292">
        <f>'Imp-China - Chine -2'!L$128/1000</f>
        <v>0</v>
      </c>
      <c r="V23" s="356">
        <f t="shared" si="5"/>
        <v>0</v>
      </c>
      <c r="W23" s="357">
        <f t="shared" si="5"/>
        <v>0</v>
      </c>
      <c r="X23" s="357">
        <f t="shared" si="5"/>
        <v>0</v>
      </c>
      <c r="Y23" s="357">
        <f t="shared" si="5"/>
        <v>0</v>
      </c>
      <c r="Z23" s="357">
        <f t="shared" si="5"/>
        <v>0</v>
      </c>
      <c r="AA23" s="357">
        <f t="shared" si="5"/>
        <v>0</v>
      </c>
      <c r="AB23" s="357">
        <f t="shared" si="5"/>
        <v>0</v>
      </c>
      <c r="AC23" s="358">
        <f t="shared" si="5"/>
        <v>0</v>
      </c>
    </row>
    <row r="24" spans="1:29" x14ac:dyDescent="0.25">
      <c r="A24" s="359" t="str">
        <f t="shared" si="8"/>
        <v>Don't</v>
      </c>
      <c r="B24" s="326" t="str">
        <f>B23</f>
        <v>CHN</v>
      </c>
      <c r="C24">
        <f t="shared" ref="C24:D25" si="9">C23</f>
        <v>0</v>
      </c>
      <c r="D24" t="str">
        <f>D23</f>
        <v>IMP SLS</v>
      </c>
      <c r="E24" s="328" t="str">
        <f>E21</f>
        <v>BMP 2</v>
      </c>
      <c r="F24" s="355">
        <f>'Imp-China - Chine -2'!E$132</f>
        <v>0</v>
      </c>
      <c r="G24" s="292">
        <f>'Imp-China - Chine -2'!F$132</f>
        <v>0</v>
      </c>
      <c r="H24" s="292">
        <f>'Imp-China - Chine -2'!G$132</f>
        <v>0</v>
      </c>
      <c r="I24" s="292">
        <f>'Imp-China - Chine -2'!H$132</f>
        <v>0</v>
      </c>
      <c r="J24" s="292">
        <f>'Imp-China - Chine -2'!I$132</f>
        <v>0</v>
      </c>
      <c r="K24" s="292">
        <f>'Imp-China - Chine -2'!J$132</f>
        <v>0</v>
      </c>
      <c r="L24" s="292">
        <f>'Imp-China - Chine -2'!K$132</f>
        <v>0</v>
      </c>
      <c r="M24" s="292">
        <f>'Imp-China - Chine -2'!L$132</f>
        <v>0</v>
      </c>
      <c r="N24" s="355">
        <f>'Imp-China - Chine -2'!E$133/1000</f>
        <v>0</v>
      </c>
      <c r="O24" s="292">
        <f>'Imp-China - Chine -2'!F$133/1000</f>
        <v>0</v>
      </c>
      <c r="P24" s="292">
        <f>'Imp-China - Chine -2'!G$133/1000</f>
        <v>0</v>
      </c>
      <c r="Q24" s="292">
        <f>'Imp-China - Chine -2'!H$133/1000</f>
        <v>0</v>
      </c>
      <c r="R24" s="292">
        <f>'Imp-China - Chine -2'!I$133/1000</f>
        <v>0</v>
      </c>
      <c r="S24" s="292">
        <f>'Imp-China - Chine -2'!J$133/1000</f>
        <v>0</v>
      </c>
      <c r="T24" s="292">
        <f>'Imp-China - Chine -2'!K$133/1000</f>
        <v>0</v>
      </c>
      <c r="U24" s="292">
        <f>'Imp-China - Chine -2'!L$133/1000</f>
        <v>0</v>
      </c>
      <c r="V24" s="356">
        <f t="shared" si="5"/>
        <v>0</v>
      </c>
      <c r="W24" s="357">
        <f t="shared" si="5"/>
        <v>0</v>
      </c>
      <c r="X24" s="357">
        <f t="shared" si="5"/>
        <v>0</v>
      </c>
      <c r="Y24" s="357">
        <f t="shared" si="5"/>
        <v>0</v>
      </c>
      <c r="Z24" s="357">
        <f t="shared" si="5"/>
        <v>0</v>
      </c>
      <c r="AA24" s="357">
        <f t="shared" si="5"/>
        <v>0</v>
      </c>
      <c r="AB24" s="357">
        <f t="shared" si="5"/>
        <v>0</v>
      </c>
      <c r="AC24" s="358">
        <f t="shared" si="5"/>
        <v>0</v>
      </c>
    </row>
    <row r="25" spans="1:29" x14ac:dyDescent="0.25">
      <c r="A25" s="359" t="str">
        <f t="shared" si="8"/>
        <v>Don't</v>
      </c>
      <c r="B25" s="326" t="str">
        <f>B24</f>
        <v>CHN</v>
      </c>
      <c r="C25">
        <f t="shared" si="9"/>
        <v>0</v>
      </c>
      <c r="D25" t="str">
        <f t="shared" si="9"/>
        <v>IMP SLS</v>
      </c>
      <c r="E25" s="328" t="str">
        <f>E22</f>
        <v>BMP 3</v>
      </c>
      <c r="F25" s="355">
        <f>'Imp-China - Chine -2'!E$137</f>
        <v>0</v>
      </c>
      <c r="G25" s="292">
        <f>'Imp-China - Chine -2'!F$137</f>
        <v>0</v>
      </c>
      <c r="H25" s="292">
        <f>'Imp-China - Chine -2'!G$137</f>
        <v>0</v>
      </c>
      <c r="I25" s="292">
        <f>'Imp-China - Chine -2'!H$137</f>
        <v>0</v>
      </c>
      <c r="J25" s="292">
        <f>'Imp-China - Chine -2'!I$137</f>
        <v>0</v>
      </c>
      <c r="K25" s="292">
        <f>'Imp-China - Chine -2'!J$137</f>
        <v>0</v>
      </c>
      <c r="L25" s="292">
        <f>'Imp-China - Chine -2'!K$137</f>
        <v>0</v>
      </c>
      <c r="M25" s="292">
        <f>'Imp-China - Chine -2'!L$137</f>
        <v>0</v>
      </c>
      <c r="N25" s="355">
        <f>'Imp-China - Chine -2'!E$138/1000</f>
        <v>0</v>
      </c>
      <c r="O25" s="292">
        <f>'Imp-China - Chine -2'!F$138/1000</f>
        <v>0</v>
      </c>
      <c r="P25" s="292">
        <f>'Imp-China - Chine -2'!G$138/1000</f>
        <v>0</v>
      </c>
      <c r="Q25" s="292">
        <f>'Imp-China - Chine -2'!H$138/1000</f>
        <v>0</v>
      </c>
      <c r="R25" s="292">
        <f>'Imp-China - Chine -2'!I$138/1000</f>
        <v>0</v>
      </c>
      <c r="S25" s="292">
        <f>'Imp-China - Chine -2'!J$138/1000</f>
        <v>0</v>
      </c>
      <c r="T25" s="292">
        <f>'Imp-China - Chine -2'!K$138/1000</f>
        <v>0</v>
      </c>
      <c r="U25" s="292">
        <f>'Imp-China - Chine -2'!L$138/1000</f>
        <v>0</v>
      </c>
      <c r="V25" s="356">
        <f t="shared" si="5"/>
        <v>0</v>
      </c>
      <c r="W25" s="357">
        <f t="shared" si="5"/>
        <v>0</v>
      </c>
      <c r="X25" s="357">
        <f t="shared" si="5"/>
        <v>0</v>
      </c>
      <c r="Y25" s="357">
        <f t="shared" si="5"/>
        <v>0</v>
      </c>
      <c r="Z25" s="357">
        <f t="shared" si="5"/>
        <v>0</v>
      </c>
      <c r="AA25" s="357">
        <f t="shared" si="5"/>
        <v>0</v>
      </c>
      <c r="AB25" s="357">
        <f t="shared" si="5"/>
        <v>0</v>
      </c>
      <c r="AC25" s="358">
        <f t="shared" si="5"/>
        <v>0</v>
      </c>
    </row>
    <row r="26" spans="1:29" x14ac:dyDescent="0.25">
      <c r="A26" s="359" t="str">
        <f>IF(SUM(F26:U31)&gt;=0.01,"Copy","Don't")</f>
        <v>Don't</v>
      </c>
      <c r="B26" s="360" t="s">
        <v>604</v>
      </c>
      <c r="C26" s="361">
        <f>'Imp-China - Chine -3'!$G$23</f>
        <v>0</v>
      </c>
      <c r="D26" s="361" t="s">
        <v>653</v>
      </c>
      <c r="E26" s="362" t="s">
        <v>654</v>
      </c>
      <c r="F26" s="355">
        <f>'Imp-China - Chine -3'!E$91</f>
        <v>0</v>
      </c>
      <c r="G26" s="292">
        <f>'Imp-China - Chine -3'!F$91</f>
        <v>0</v>
      </c>
      <c r="H26" s="292">
        <f>'Imp-China - Chine -3'!G$91</f>
        <v>0</v>
      </c>
      <c r="I26" s="292">
        <f>'Imp-China - Chine -3'!H$91</f>
        <v>0</v>
      </c>
      <c r="J26" s="292">
        <f>'Imp-China - Chine -3'!I$91</f>
        <v>0</v>
      </c>
      <c r="K26" s="292">
        <f>'Imp-China - Chine -3'!J$91</f>
        <v>0</v>
      </c>
      <c r="L26" s="292">
        <f>'Imp-China - Chine -3'!K$91</f>
        <v>0</v>
      </c>
      <c r="M26" s="292">
        <f>'Imp-China - Chine -3'!L$91</f>
        <v>0</v>
      </c>
      <c r="N26" s="355">
        <f>'Imp-China - Chine -3'!E$92/1000</f>
        <v>0</v>
      </c>
      <c r="O26" s="292">
        <f>'Imp-China - Chine -3'!F$92/1000</f>
        <v>0</v>
      </c>
      <c r="P26" s="292">
        <f>'Imp-China - Chine -3'!G$92/1000</f>
        <v>0</v>
      </c>
      <c r="Q26" s="292">
        <f>'Imp-China - Chine -3'!H$92/1000</f>
        <v>0</v>
      </c>
      <c r="R26" s="292">
        <f>'Imp-China - Chine -3'!I$92/1000</f>
        <v>0</v>
      </c>
      <c r="S26" s="292">
        <f>'Imp-China - Chine -3'!J$92/1000</f>
        <v>0</v>
      </c>
      <c r="T26" s="292">
        <f>'Imp-China - Chine -3'!K$92/1000</f>
        <v>0</v>
      </c>
      <c r="U26" s="292">
        <f>'Imp-China - Chine -3'!L$92/1000</f>
        <v>0</v>
      </c>
      <c r="V26" s="356">
        <f t="shared" si="5"/>
        <v>0</v>
      </c>
      <c r="W26" s="357">
        <f t="shared" si="5"/>
        <v>0</v>
      </c>
      <c r="X26" s="357">
        <f t="shared" si="5"/>
        <v>0</v>
      </c>
      <c r="Y26" s="357">
        <f t="shared" si="5"/>
        <v>0</v>
      </c>
      <c r="Z26" s="357">
        <f t="shared" si="5"/>
        <v>0</v>
      </c>
      <c r="AA26" s="357">
        <f t="shared" si="5"/>
        <v>0</v>
      </c>
      <c r="AB26" s="357">
        <f t="shared" si="5"/>
        <v>0</v>
      </c>
      <c r="AC26" s="358">
        <f t="shared" si="5"/>
        <v>0</v>
      </c>
    </row>
    <row r="27" spans="1:29" x14ac:dyDescent="0.25">
      <c r="A27" s="359" t="str">
        <f>A26</f>
        <v>Don't</v>
      </c>
      <c r="B27" s="326" t="str">
        <f>B26</f>
        <v>CHN</v>
      </c>
      <c r="C27">
        <f>C26</f>
        <v>0</v>
      </c>
      <c r="D27" t="str">
        <f>D26</f>
        <v>IMP</v>
      </c>
      <c r="E27" s="328" t="s">
        <v>655</v>
      </c>
      <c r="F27" s="355">
        <f>'Imp-China - Chine -3'!E$96</f>
        <v>0</v>
      </c>
      <c r="G27" s="292">
        <f>'Imp-China - Chine -3'!F$96</f>
        <v>0</v>
      </c>
      <c r="H27" s="292">
        <f>'Imp-China - Chine -3'!G$96</f>
        <v>0</v>
      </c>
      <c r="I27" s="292">
        <f>'Imp-China - Chine -3'!H$96</f>
        <v>0</v>
      </c>
      <c r="J27" s="292">
        <f>'Imp-China - Chine -3'!I$96</f>
        <v>0</v>
      </c>
      <c r="K27" s="292">
        <f>'Imp-China - Chine -3'!J$96</f>
        <v>0</v>
      </c>
      <c r="L27" s="292">
        <f>'Imp-China - Chine -3'!K$96</f>
        <v>0</v>
      </c>
      <c r="M27" s="292">
        <f>'Imp-China - Chine -3'!L$96</f>
        <v>0</v>
      </c>
      <c r="N27" s="355">
        <f>'Imp-China - Chine -3'!E$97/1000</f>
        <v>0</v>
      </c>
      <c r="O27" s="292">
        <f>'Imp-China - Chine -3'!F$97/1000</f>
        <v>0</v>
      </c>
      <c r="P27" s="292">
        <f>'Imp-China - Chine -3'!G$97/1000</f>
        <v>0</v>
      </c>
      <c r="Q27" s="292">
        <f>'Imp-China - Chine -3'!H$97/1000</f>
        <v>0</v>
      </c>
      <c r="R27" s="292">
        <f>'Imp-China - Chine -3'!I$97/1000</f>
        <v>0</v>
      </c>
      <c r="S27" s="292">
        <f>'Imp-China - Chine -3'!J$97/1000</f>
        <v>0</v>
      </c>
      <c r="T27" s="292">
        <f>'Imp-China - Chine -3'!K$97/1000</f>
        <v>0</v>
      </c>
      <c r="U27" s="292">
        <f>'Imp-China - Chine -3'!L$97/1000</f>
        <v>0</v>
      </c>
      <c r="V27" s="356">
        <f t="shared" si="5"/>
        <v>0</v>
      </c>
      <c r="W27" s="357">
        <f t="shared" si="5"/>
        <v>0</v>
      </c>
      <c r="X27" s="357">
        <f t="shared" si="5"/>
        <v>0</v>
      </c>
      <c r="Y27" s="357">
        <f t="shared" si="5"/>
        <v>0</v>
      </c>
      <c r="Z27" s="357">
        <f t="shared" si="5"/>
        <v>0</v>
      </c>
      <c r="AA27" s="357">
        <f t="shared" si="5"/>
        <v>0</v>
      </c>
      <c r="AB27" s="357">
        <f t="shared" si="5"/>
        <v>0</v>
      </c>
      <c r="AC27" s="358">
        <f t="shared" si="5"/>
        <v>0</v>
      </c>
    </row>
    <row r="28" spans="1:29" x14ac:dyDescent="0.25">
      <c r="A28" s="359" t="str">
        <f t="shared" ref="A28:D31" si="10">A27</f>
        <v>Don't</v>
      </c>
      <c r="B28" s="326" t="str">
        <f t="shared" si="10"/>
        <v>CHN</v>
      </c>
      <c r="C28">
        <f t="shared" si="10"/>
        <v>0</v>
      </c>
      <c r="D28" t="str">
        <f t="shared" si="10"/>
        <v>IMP</v>
      </c>
      <c r="E28" s="328" t="s">
        <v>656</v>
      </c>
      <c r="F28" s="355">
        <f>'Imp-China - Chine -3'!E$101</f>
        <v>0</v>
      </c>
      <c r="G28" s="292">
        <f>'Imp-China - Chine -3'!F$101</f>
        <v>0</v>
      </c>
      <c r="H28" s="292">
        <f>'Imp-China - Chine -3'!G$101</f>
        <v>0</v>
      </c>
      <c r="I28" s="292">
        <f>'Imp-China - Chine -3'!H$101</f>
        <v>0</v>
      </c>
      <c r="J28" s="292">
        <f>'Imp-China - Chine -3'!I$101</f>
        <v>0</v>
      </c>
      <c r="K28" s="292">
        <f>'Imp-China - Chine -3'!J$101</f>
        <v>0</v>
      </c>
      <c r="L28" s="292">
        <f>'Imp-China - Chine -3'!K$101</f>
        <v>0</v>
      </c>
      <c r="M28" s="292">
        <f>'Imp-China - Chine -3'!L$101</f>
        <v>0</v>
      </c>
      <c r="N28" s="355">
        <f>'Imp-China - Chine -3'!E$102/1000</f>
        <v>0</v>
      </c>
      <c r="O28" s="292">
        <f>'Imp-China - Chine -3'!F$102/1000</f>
        <v>0</v>
      </c>
      <c r="P28" s="292">
        <f>'Imp-China - Chine -3'!G$102/1000</f>
        <v>0</v>
      </c>
      <c r="Q28" s="292">
        <f>'Imp-China - Chine -3'!H$102/1000</f>
        <v>0</v>
      </c>
      <c r="R28" s="292">
        <f>'Imp-China - Chine -3'!I$102/1000</f>
        <v>0</v>
      </c>
      <c r="S28" s="292">
        <f>'Imp-China - Chine -3'!J$102/1000</f>
        <v>0</v>
      </c>
      <c r="T28" s="292">
        <f>'Imp-China - Chine -3'!K$102/1000</f>
        <v>0</v>
      </c>
      <c r="U28" s="292">
        <f>'Imp-China - Chine -3'!L$102/1000</f>
        <v>0</v>
      </c>
      <c r="V28" s="356">
        <f t="shared" si="5"/>
        <v>0</v>
      </c>
      <c r="W28" s="357">
        <f t="shared" si="5"/>
        <v>0</v>
      </c>
      <c r="X28" s="357">
        <f t="shared" si="5"/>
        <v>0</v>
      </c>
      <c r="Y28" s="357">
        <f t="shared" si="5"/>
        <v>0</v>
      </c>
      <c r="Z28" s="357">
        <f t="shared" si="5"/>
        <v>0</v>
      </c>
      <c r="AA28" s="357">
        <f t="shared" si="5"/>
        <v>0</v>
      </c>
      <c r="AB28" s="357">
        <f t="shared" si="5"/>
        <v>0</v>
      </c>
      <c r="AC28" s="358">
        <f t="shared" si="5"/>
        <v>0</v>
      </c>
    </row>
    <row r="29" spans="1:29" x14ac:dyDescent="0.25">
      <c r="A29" s="359" t="str">
        <f t="shared" si="10"/>
        <v>Don't</v>
      </c>
      <c r="B29" s="326" t="str">
        <f>B28</f>
        <v>CHN</v>
      </c>
      <c r="C29">
        <f>C28</f>
        <v>0</v>
      </c>
      <c r="D29" t="s">
        <v>657</v>
      </c>
      <c r="E29" s="328" t="str">
        <f>E26</f>
        <v>BMP 1</v>
      </c>
      <c r="F29" s="355">
        <f>'Imp-China - Chine -3'!E$127</f>
        <v>0</v>
      </c>
      <c r="G29" s="292">
        <f>'Imp-China - Chine -3'!F$127</f>
        <v>0</v>
      </c>
      <c r="H29" s="292">
        <f>'Imp-China - Chine -3'!G$127</f>
        <v>0</v>
      </c>
      <c r="I29" s="292">
        <f>'Imp-China - Chine -3'!H$127</f>
        <v>0</v>
      </c>
      <c r="J29" s="292">
        <f>'Imp-China - Chine -3'!I$127</f>
        <v>0</v>
      </c>
      <c r="K29" s="292">
        <f>'Imp-China - Chine -3'!J$127</f>
        <v>0</v>
      </c>
      <c r="L29" s="292">
        <f>'Imp-China - Chine -3'!K$127</f>
        <v>0</v>
      </c>
      <c r="M29" s="292">
        <f>'Imp-China - Chine -3'!L$127</f>
        <v>0</v>
      </c>
      <c r="N29" s="355">
        <f>'Imp-China - Chine -3'!E$128/1000</f>
        <v>0</v>
      </c>
      <c r="O29" s="292">
        <f>'Imp-China - Chine -3'!F$128/1000</f>
        <v>0</v>
      </c>
      <c r="P29" s="292">
        <f>'Imp-China - Chine -3'!G$128/1000</f>
        <v>0</v>
      </c>
      <c r="Q29" s="292">
        <f>'Imp-China - Chine -3'!H$128/1000</f>
        <v>0</v>
      </c>
      <c r="R29" s="292">
        <f>'Imp-China - Chine -3'!I$128/1000</f>
        <v>0</v>
      </c>
      <c r="S29" s="292">
        <f>'Imp-China - Chine -3'!J$128/1000</f>
        <v>0</v>
      </c>
      <c r="T29" s="292">
        <f>'Imp-China - Chine -3'!K$128/1000</f>
        <v>0</v>
      </c>
      <c r="U29" s="292">
        <f>'Imp-China - Chine -3'!L$128/1000</f>
        <v>0</v>
      </c>
      <c r="V29" s="356">
        <f t="shared" si="5"/>
        <v>0</v>
      </c>
      <c r="W29" s="357">
        <f t="shared" si="5"/>
        <v>0</v>
      </c>
      <c r="X29" s="357">
        <f t="shared" si="5"/>
        <v>0</v>
      </c>
      <c r="Y29" s="357">
        <f t="shared" si="5"/>
        <v>0</v>
      </c>
      <c r="Z29" s="357">
        <f t="shared" si="5"/>
        <v>0</v>
      </c>
      <c r="AA29" s="357">
        <f t="shared" si="5"/>
        <v>0</v>
      </c>
      <c r="AB29" s="357">
        <f t="shared" si="5"/>
        <v>0</v>
      </c>
      <c r="AC29" s="358">
        <f t="shared" si="5"/>
        <v>0</v>
      </c>
    </row>
    <row r="30" spans="1:29" x14ac:dyDescent="0.25">
      <c r="A30" s="359" t="str">
        <f t="shared" si="10"/>
        <v>Don't</v>
      </c>
      <c r="B30" s="326" t="str">
        <f t="shared" si="10"/>
        <v>CHN</v>
      </c>
      <c r="C30">
        <f t="shared" si="10"/>
        <v>0</v>
      </c>
      <c r="D30" t="str">
        <f>D29</f>
        <v>IMP SLS</v>
      </c>
      <c r="E30" s="328" t="str">
        <f>E27</f>
        <v>BMP 2</v>
      </c>
      <c r="F30" s="355">
        <f>'Imp-China - Chine -3'!E$132</f>
        <v>0</v>
      </c>
      <c r="G30" s="292">
        <f>'Imp-China - Chine -3'!F$132</f>
        <v>0</v>
      </c>
      <c r="H30" s="292">
        <f>'Imp-China - Chine -3'!G$132</f>
        <v>0</v>
      </c>
      <c r="I30" s="292">
        <f>'Imp-China - Chine -3'!H$132</f>
        <v>0</v>
      </c>
      <c r="J30" s="292">
        <f>'Imp-China - Chine -3'!I$132</f>
        <v>0</v>
      </c>
      <c r="K30" s="292">
        <f>'Imp-China - Chine -3'!J$132</f>
        <v>0</v>
      </c>
      <c r="L30" s="292">
        <f>'Imp-China - Chine -3'!K$132</f>
        <v>0</v>
      </c>
      <c r="M30" s="292">
        <f>'Imp-China - Chine -3'!L$132</f>
        <v>0</v>
      </c>
      <c r="N30" s="355">
        <f>'Imp-China - Chine -3'!E$133/1000</f>
        <v>0</v>
      </c>
      <c r="O30" s="292">
        <f>'Imp-China - Chine -3'!F$133/1000</f>
        <v>0</v>
      </c>
      <c r="P30" s="292">
        <f>'Imp-China - Chine -3'!G$133/1000</f>
        <v>0</v>
      </c>
      <c r="Q30" s="292">
        <f>'Imp-China - Chine -3'!H$133/1000</f>
        <v>0</v>
      </c>
      <c r="R30" s="292">
        <f>'Imp-China - Chine -3'!I$133/1000</f>
        <v>0</v>
      </c>
      <c r="S30" s="292">
        <f>'Imp-China - Chine -3'!J$133/1000</f>
        <v>0</v>
      </c>
      <c r="T30" s="292">
        <f>'Imp-China - Chine -3'!K$133/1000</f>
        <v>0</v>
      </c>
      <c r="U30" s="292">
        <f>'Imp-China - Chine -3'!L$133/1000</f>
        <v>0</v>
      </c>
      <c r="V30" s="356">
        <f t="shared" si="5"/>
        <v>0</v>
      </c>
      <c r="W30" s="357">
        <f t="shared" si="5"/>
        <v>0</v>
      </c>
      <c r="X30" s="357">
        <f t="shared" si="5"/>
        <v>0</v>
      </c>
      <c r="Y30" s="357">
        <f t="shared" si="5"/>
        <v>0</v>
      </c>
      <c r="Z30" s="357">
        <f t="shared" si="5"/>
        <v>0</v>
      </c>
      <c r="AA30" s="357">
        <f t="shared" si="5"/>
        <v>0</v>
      </c>
      <c r="AB30" s="357">
        <f t="shared" si="5"/>
        <v>0</v>
      </c>
      <c r="AC30" s="358">
        <f t="shared" si="5"/>
        <v>0</v>
      </c>
    </row>
    <row r="31" spans="1:29" x14ac:dyDescent="0.25">
      <c r="A31" s="359" t="str">
        <f t="shared" si="10"/>
        <v>Don't</v>
      </c>
      <c r="B31" s="326" t="str">
        <f t="shared" si="10"/>
        <v>CHN</v>
      </c>
      <c r="C31">
        <f t="shared" si="10"/>
        <v>0</v>
      </c>
      <c r="D31" t="str">
        <f t="shared" si="10"/>
        <v>IMP SLS</v>
      </c>
      <c r="E31" s="328" t="str">
        <f>E28</f>
        <v>BMP 3</v>
      </c>
      <c r="F31" s="355">
        <f>'Imp-China - Chine -3'!E$137</f>
        <v>0</v>
      </c>
      <c r="G31" s="292">
        <f>'Imp-China - Chine -3'!F$137</f>
        <v>0</v>
      </c>
      <c r="H31" s="292">
        <f>'Imp-China - Chine -3'!G$137</f>
        <v>0</v>
      </c>
      <c r="I31" s="292">
        <f>'Imp-China - Chine -3'!H$137</f>
        <v>0</v>
      </c>
      <c r="J31" s="292">
        <f>'Imp-China - Chine -3'!I$137</f>
        <v>0</v>
      </c>
      <c r="K31" s="292">
        <f>'Imp-China - Chine -3'!J$137</f>
        <v>0</v>
      </c>
      <c r="L31" s="292">
        <f>'Imp-China - Chine -3'!K$137</f>
        <v>0</v>
      </c>
      <c r="M31" s="292">
        <f>'Imp-China - Chine -3'!L$137</f>
        <v>0</v>
      </c>
      <c r="N31" s="355">
        <f>'Imp-China - Chine -3'!E$138/1000</f>
        <v>0</v>
      </c>
      <c r="O31" s="292">
        <f>'Imp-China - Chine -3'!F$138/1000</f>
        <v>0</v>
      </c>
      <c r="P31" s="292">
        <f>'Imp-China - Chine -3'!G$138/1000</f>
        <v>0</v>
      </c>
      <c r="Q31" s="292">
        <f>'Imp-China - Chine -3'!H$138/1000</f>
        <v>0</v>
      </c>
      <c r="R31" s="292">
        <f>'Imp-China - Chine -3'!I$138/1000</f>
        <v>0</v>
      </c>
      <c r="S31" s="292">
        <f>'Imp-China - Chine -3'!J$138/1000</f>
        <v>0</v>
      </c>
      <c r="T31" s="292">
        <f>'Imp-China - Chine -3'!K$138/1000</f>
        <v>0</v>
      </c>
      <c r="U31" s="292">
        <f>'Imp-China - Chine -3'!L$138/1000</f>
        <v>0</v>
      </c>
      <c r="V31" s="356">
        <f t="shared" ref="V31:AC46" si="11">(IF(ISERROR(N31/F31),0,N31/F31))*1000</f>
        <v>0</v>
      </c>
      <c r="W31" s="357">
        <f t="shared" si="11"/>
        <v>0</v>
      </c>
      <c r="X31" s="357">
        <f t="shared" si="11"/>
        <v>0</v>
      </c>
      <c r="Y31" s="357">
        <f t="shared" si="11"/>
        <v>0</v>
      </c>
      <c r="Z31" s="357">
        <f t="shared" si="11"/>
        <v>0</v>
      </c>
      <c r="AA31" s="357">
        <f t="shared" si="11"/>
        <v>0</v>
      </c>
      <c r="AB31" s="357">
        <f t="shared" si="11"/>
        <v>0</v>
      </c>
      <c r="AC31" s="358">
        <f t="shared" si="11"/>
        <v>0</v>
      </c>
    </row>
    <row r="32" spans="1:29" x14ac:dyDescent="0.25">
      <c r="A32" s="359" t="str">
        <f>IF(SUM(F32:U37)&gt;=0.01,"Copy","Don't")</f>
        <v>Don't</v>
      </c>
      <c r="B32" s="360" t="s">
        <v>604</v>
      </c>
      <c r="C32" s="361">
        <f>'Imp-China - Chine -4'!$G$23</f>
        <v>0</v>
      </c>
      <c r="D32" s="361" t="s">
        <v>653</v>
      </c>
      <c r="E32" s="362" t="s">
        <v>654</v>
      </c>
      <c r="F32" s="355">
        <f>'Imp-China - Chine -4'!E$91</f>
        <v>0</v>
      </c>
      <c r="G32" s="292">
        <f>'Imp-China - Chine -4'!F$91</f>
        <v>0</v>
      </c>
      <c r="H32" s="292">
        <f>'Imp-China - Chine -4'!G$91</f>
        <v>0</v>
      </c>
      <c r="I32" s="292">
        <f>'Imp-China - Chine -4'!H$91</f>
        <v>0</v>
      </c>
      <c r="J32" s="292">
        <f>'Imp-China - Chine -4'!I$91</f>
        <v>0</v>
      </c>
      <c r="K32" s="292">
        <f>'Imp-China - Chine -4'!J$91</f>
        <v>0</v>
      </c>
      <c r="L32" s="292">
        <f>'Imp-China - Chine -4'!K$91</f>
        <v>0</v>
      </c>
      <c r="M32" s="292">
        <f>'Imp-China - Chine -4'!L$91</f>
        <v>0</v>
      </c>
      <c r="N32" s="355">
        <f>'Imp-China - Chine -4'!E$92/1000</f>
        <v>0</v>
      </c>
      <c r="O32" s="292">
        <f>'Imp-China - Chine -4'!F$92/1000</f>
        <v>0</v>
      </c>
      <c r="P32" s="292">
        <f>'Imp-China - Chine -4'!G$92/1000</f>
        <v>0</v>
      </c>
      <c r="Q32" s="292">
        <f>'Imp-China - Chine -4'!H$92/1000</f>
        <v>0</v>
      </c>
      <c r="R32" s="292">
        <f>'Imp-China - Chine -4'!I$92/1000</f>
        <v>0</v>
      </c>
      <c r="S32" s="292">
        <f>'Imp-China - Chine -4'!J$92/1000</f>
        <v>0</v>
      </c>
      <c r="T32" s="292">
        <f>'Imp-China - Chine -4'!K$92/1000</f>
        <v>0</v>
      </c>
      <c r="U32" s="292">
        <f>'Imp-China - Chine -4'!L$92/1000</f>
        <v>0</v>
      </c>
      <c r="V32" s="356">
        <f t="shared" si="11"/>
        <v>0</v>
      </c>
      <c r="W32" s="357">
        <f t="shared" si="11"/>
        <v>0</v>
      </c>
      <c r="X32" s="357">
        <f t="shared" si="11"/>
        <v>0</v>
      </c>
      <c r="Y32" s="357">
        <f t="shared" si="11"/>
        <v>0</v>
      </c>
      <c r="Z32" s="357">
        <f t="shared" si="11"/>
        <v>0</v>
      </c>
      <c r="AA32" s="357">
        <f t="shared" si="11"/>
        <v>0</v>
      </c>
      <c r="AB32" s="357">
        <f t="shared" si="11"/>
        <v>0</v>
      </c>
      <c r="AC32" s="358">
        <f t="shared" si="11"/>
        <v>0</v>
      </c>
    </row>
    <row r="33" spans="1:29" x14ac:dyDescent="0.25">
      <c r="A33" s="359" t="str">
        <f>A32</f>
        <v>Don't</v>
      </c>
      <c r="B33" s="326" t="str">
        <f>B32</f>
        <v>CHN</v>
      </c>
      <c r="C33">
        <f>C32</f>
        <v>0</v>
      </c>
      <c r="D33" t="str">
        <f>D32</f>
        <v>IMP</v>
      </c>
      <c r="E33" s="328" t="s">
        <v>655</v>
      </c>
      <c r="F33" s="355">
        <f>'Imp-China - Chine -4'!E$96</f>
        <v>0</v>
      </c>
      <c r="G33" s="292">
        <f>'Imp-China - Chine -4'!F$96</f>
        <v>0</v>
      </c>
      <c r="H33" s="292">
        <f>'Imp-China - Chine -4'!G$96</f>
        <v>0</v>
      </c>
      <c r="I33" s="292">
        <f>'Imp-China - Chine -4'!H$96</f>
        <v>0</v>
      </c>
      <c r="J33" s="292">
        <f>'Imp-China - Chine -4'!I$96</f>
        <v>0</v>
      </c>
      <c r="K33" s="292">
        <f>'Imp-China - Chine -4'!J$96</f>
        <v>0</v>
      </c>
      <c r="L33" s="292">
        <f>'Imp-China - Chine -4'!K$96</f>
        <v>0</v>
      </c>
      <c r="M33" s="292">
        <f>'Imp-China - Chine -4'!L$96</f>
        <v>0</v>
      </c>
      <c r="N33" s="355">
        <f>'Imp-China - Chine -4'!E$97/1000</f>
        <v>0</v>
      </c>
      <c r="O33" s="292">
        <f>'Imp-China - Chine -4'!F$97/1000</f>
        <v>0</v>
      </c>
      <c r="P33" s="292">
        <f>'Imp-China - Chine -4'!G$97/1000</f>
        <v>0</v>
      </c>
      <c r="Q33" s="292">
        <f>'Imp-China - Chine -4'!H$97/1000</f>
        <v>0</v>
      </c>
      <c r="R33" s="292">
        <f>'Imp-China - Chine -4'!I$97/1000</f>
        <v>0</v>
      </c>
      <c r="S33" s="292">
        <f>'Imp-China - Chine -4'!J$97/1000</f>
        <v>0</v>
      </c>
      <c r="T33" s="292">
        <f>'Imp-China - Chine -4'!K$97/1000</f>
        <v>0</v>
      </c>
      <c r="U33" s="292">
        <f>'Imp-China - Chine -4'!L$97/1000</f>
        <v>0</v>
      </c>
      <c r="V33" s="356">
        <f t="shared" si="11"/>
        <v>0</v>
      </c>
      <c r="W33" s="357">
        <f t="shared" si="11"/>
        <v>0</v>
      </c>
      <c r="X33" s="357">
        <f t="shared" si="11"/>
        <v>0</v>
      </c>
      <c r="Y33" s="357">
        <f t="shared" si="11"/>
        <v>0</v>
      </c>
      <c r="Z33" s="357">
        <f t="shared" si="11"/>
        <v>0</v>
      </c>
      <c r="AA33" s="357">
        <f t="shared" si="11"/>
        <v>0</v>
      </c>
      <c r="AB33" s="357">
        <f t="shared" si="11"/>
        <v>0</v>
      </c>
      <c r="AC33" s="358">
        <f t="shared" si="11"/>
        <v>0</v>
      </c>
    </row>
    <row r="34" spans="1:29" x14ac:dyDescent="0.25">
      <c r="A34" s="359" t="str">
        <f t="shared" ref="A34:D37" si="12">A33</f>
        <v>Don't</v>
      </c>
      <c r="B34" s="326" t="str">
        <f t="shared" si="12"/>
        <v>CHN</v>
      </c>
      <c r="C34">
        <f t="shared" si="12"/>
        <v>0</v>
      </c>
      <c r="D34" t="str">
        <f t="shared" si="12"/>
        <v>IMP</v>
      </c>
      <c r="E34" s="328" t="s">
        <v>656</v>
      </c>
      <c r="F34" s="355">
        <f>'Imp-China - Chine -4'!E$101</f>
        <v>0</v>
      </c>
      <c r="G34" s="292">
        <f>'Imp-China - Chine -4'!F$101</f>
        <v>0</v>
      </c>
      <c r="H34" s="292">
        <f>'Imp-China - Chine -4'!G$101</f>
        <v>0</v>
      </c>
      <c r="I34" s="292">
        <f>'Imp-China - Chine -4'!H$101</f>
        <v>0</v>
      </c>
      <c r="J34" s="292">
        <f>'Imp-China - Chine -4'!I$101</f>
        <v>0</v>
      </c>
      <c r="K34" s="292">
        <f>'Imp-China - Chine -4'!J$101</f>
        <v>0</v>
      </c>
      <c r="L34" s="292">
        <f>'Imp-China - Chine -4'!K$101</f>
        <v>0</v>
      </c>
      <c r="M34" s="292">
        <f>'Imp-China - Chine -4'!L$101</f>
        <v>0</v>
      </c>
      <c r="N34" s="355">
        <f>'Imp-China - Chine -4'!E$102/1000</f>
        <v>0</v>
      </c>
      <c r="O34" s="292">
        <f>'Imp-China - Chine -4'!F$102/1000</f>
        <v>0</v>
      </c>
      <c r="P34" s="292">
        <f>'Imp-China - Chine -4'!G$102/1000</f>
        <v>0</v>
      </c>
      <c r="Q34" s="292">
        <f>'Imp-China - Chine -4'!H$102/1000</f>
        <v>0</v>
      </c>
      <c r="R34" s="292">
        <f>'Imp-China - Chine -4'!I$102/1000</f>
        <v>0</v>
      </c>
      <c r="S34" s="292">
        <f>'Imp-China - Chine -4'!J$102/1000</f>
        <v>0</v>
      </c>
      <c r="T34" s="292">
        <f>'Imp-China - Chine -4'!K$102/1000</f>
        <v>0</v>
      </c>
      <c r="U34" s="292">
        <f>'Imp-China - Chine -4'!L$102/1000</f>
        <v>0</v>
      </c>
      <c r="V34" s="356">
        <f t="shared" si="11"/>
        <v>0</v>
      </c>
      <c r="W34" s="357">
        <f t="shared" si="11"/>
        <v>0</v>
      </c>
      <c r="X34" s="357">
        <f t="shared" si="11"/>
        <v>0</v>
      </c>
      <c r="Y34" s="357">
        <f t="shared" si="11"/>
        <v>0</v>
      </c>
      <c r="Z34" s="357">
        <f t="shared" si="11"/>
        <v>0</v>
      </c>
      <c r="AA34" s="357">
        <f t="shared" si="11"/>
        <v>0</v>
      </c>
      <c r="AB34" s="357">
        <f t="shared" si="11"/>
        <v>0</v>
      </c>
      <c r="AC34" s="358">
        <f t="shared" si="11"/>
        <v>0</v>
      </c>
    </row>
    <row r="35" spans="1:29" x14ac:dyDescent="0.25">
      <c r="A35" s="359" t="str">
        <f t="shared" si="12"/>
        <v>Don't</v>
      </c>
      <c r="B35" s="326" t="str">
        <f>B34</f>
        <v>CHN</v>
      </c>
      <c r="C35">
        <f t="shared" si="12"/>
        <v>0</v>
      </c>
      <c r="D35" t="s">
        <v>657</v>
      </c>
      <c r="E35" s="328" t="str">
        <f>E32</f>
        <v>BMP 1</v>
      </c>
      <c r="F35" s="355">
        <f>'Imp-China - Chine -4'!E$127</f>
        <v>0</v>
      </c>
      <c r="G35" s="292">
        <f>'Imp-China - Chine -4'!F$127</f>
        <v>0</v>
      </c>
      <c r="H35" s="292">
        <f>'Imp-China - Chine -4'!G$127</f>
        <v>0</v>
      </c>
      <c r="I35" s="292">
        <f>'Imp-China - Chine -4'!H$127</f>
        <v>0</v>
      </c>
      <c r="J35" s="292">
        <f>'Imp-China - Chine -4'!I$127</f>
        <v>0</v>
      </c>
      <c r="K35" s="292">
        <f>'Imp-China - Chine -4'!J$127</f>
        <v>0</v>
      </c>
      <c r="L35" s="292">
        <f>'Imp-China - Chine -4'!K$127</f>
        <v>0</v>
      </c>
      <c r="M35" s="292">
        <f>'Imp-China - Chine -4'!L$127</f>
        <v>0</v>
      </c>
      <c r="N35" s="355">
        <f>'Imp-China - Chine -4'!E$128/1000</f>
        <v>0</v>
      </c>
      <c r="O35" s="292">
        <f>'Imp-China - Chine -4'!F$128/1000</f>
        <v>0</v>
      </c>
      <c r="P35" s="292">
        <f>'Imp-China - Chine -4'!G$128/1000</f>
        <v>0</v>
      </c>
      <c r="Q35" s="292">
        <f>'Imp-China - Chine -4'!H$128/1000</f>
        <v>0</v>
      </c>
      <c r="R35" s="292">
        <f>'Imp-China - Chine -4'!I$128/1000</f>
        <v>0</v>
      </c>
      <c r="S35" s="292">
        <f>'Imp-China - Chine -4'!J$128/1000</f>
        <v>0</v>
      </c>
      <c r="T35" s="292">
        <f>'Imp-China - Chine -4'!K$128/1000</f>
        <v>0</v>
      </c>
      <c r="U35" s="292">
        <f>'Imp-China - Chine -4'!L$128/1000</f>
        <v>0</v>
      </c>
      <c r="V35" s="356">
        <f t="shared" si="11"/>
        <v>0</v>
      </c>
      <c r="W35" s="357">
        <f t="shared" si="11"/>
        <v>0</v>
      </c>
      <c r="X35" s="357">
        <f t="shared" si="11"/>
        <v>0</v>
      </c>
      <c r="Y35" s="357">
        <f t="shared" si="11"/>
        <v>0</v>
      </c>
      <c r="Z35" s="357">
        <f t="shared" si="11"/>
        <v>0</v>
      </c>
      <c r="AA35" s="357">
        <f t="shared" si="11"/>
        <v>0</v>
      </c>
      <c r="AB35" s="357">
        <f t="shared" si="11"/>
        <v>0</v>
      </c>
      <c r="AC35" s="358">
        <f t="shared" si="11"/>
        <v>0</v>
      </c>
    </row>
    <row r="36" spans="1:29" x14ac:dyDescent="0.25">
      <c r="A36" s="359" t="str">
        <f t="shared" si="12"/>
        <v>Don't</v>
      </c>
      <c r="B36" s="326" t="str">
        <f t="shared" si="12"/>
        <v>CHN</v>
      </c>
      <c r="C36">
        <f t="shared" si="12"/>
        <v>0</v>
      </c>
      <c r="D36" t="str">
        <f>D35</f>
        <v>IMP SLS</v>
      </c>
      <c r="E36" s="328" t="str">
        <f>E33</f>
        <v>BMP 2</v>
      </c>
      <c r="F36" s="355">
        <f>'Imp-China - Chine -4'!E$132</f>
        <v>0</v>
      </c>
      <c r="G36" s="292">
        <f>'Imp-China - Chine -4'!F$132</f>
        <v>0</v>
      </c>
      <c r="H36" s="292">
        <f>'Imp-China - Chine -4'!G$132</f>
        <v>0</v>
      </c>
      <c r="I36" s="292">
        <f>'Imp-China - Chine -4'!H$132</f>
        <v>0</v>
      </c>
      <c r="J36" s="292">
        <f>'Imp-China - Chine -4'!I$132</f>
        <v>0</v>
      </c>
      <c r="K36" s="292">
        <f>'Imp-China - Chine -4'!J$132</f>
        <v>0</v>
      </c>
      <c r="L36" s="292">
        <f>'Imp-China - Chine -4'!K$132</f>
        <v>0</v>
      </c>
      <c r="M36" s="292">
        <f>'Imp-China - Chine -4'!L$132</f>
        <v>0</v>
      </c>
      <c r="N36" s="355">
        <f>'Imp-China - Chine -4'!E$133/1000</f>
        <v>0</v>
      </c>
      <c r="O36" s="292">
        <f>'Imp-China - Chine -4'!F$133/1000</f>
        <v>0</v>
      </c>
      <c r="P36" s="292">
        <f>'Imp-China - Chine -4'!G$133/1000</f>
        <v>0</v>
      </c>
      <c r="Q36" s="292">
        <f>'Imp-China - Chine -4'!H$133/1000</f>
        <v>0</v>
      </c>
      <c r="R36" s="292">
        <f>'Imp-China - Chine -4'!I$133/1000</f>
        <v>0</v>
      </c>
      <c r="S36" s="292">
        <f>'Imp-China - Chine -4'!J$133/1000</f>
        <v>0</v>
      </c>
      <c r="T36" s="292">
        <f>'Imp-China - Chine -4'!K$133/1000</f>
        <v>0</v>
      </c>
      <c r="U36" s="292">
        <f>'Imp-China - Chine -4'!L$133/1000</f>
        <v>0</v>
      </c>
      <c r="V36" s="356">
        <f t="shared" si="11"/>
        <v>0</v>
      </c>
      <c r="W36" s="357">
        <f t="shared" si="11"/>
        <v>0</v>
      </c>
      <c r="X36" s="357">
        <f t="shared" si="11"/>
        <v>0</v>
      </c>
      <c r="Y36" s="357">
        <f t="shared" si="11"/>
        <v>0</v>
      </c>
      <c r="Z36" s="357">
        <f t="shared" si="11"/>
        <v>0</v>
      </c>
      <c r="AA36" s="357">
        <f t="shared" si="11"/>
        <v>0</v>
      </c>
      <c r="AB36" s="357">
        <f t="shared" si="11"/>
        <v>0</v>
      </c>
      <c r="AC36" s="358">
        <f t="shared" si="11"/>
        <v>0</v>
      </c>
    </row>
    <row r="37" spans="1:29" x14ac:dyDescent="0.25">
      <c r="A37" s="359" t="str">
        <f t="shared" si="12"/>
        <v>Don't</v>
      </c>
      <c r="B37" s="326" t="str">
        <f t="shared" si="12"/>
        <v>CHN</v>
      </c>
      <c r="C37">
        <f t="shared" si="12"/>
        <v>0</v>
      </c>
      <c r="D37" t="str">
        <f t="shared" si="12"/>
        <v>IMP SLS</v>
      </c>
      <c r="E37" s="328" t="str">
        <f>E34</f>
        <v>BMP 3</v>
      </c>
      <c r="F37" s="355">
        <f>'Imp-China - Chine -4'!E$137</f>
        <v>0</v>
      </c>
      <c r="G37" s="292">
        <f>'Imp-China - Chine -4'!F$137</f>
        <v>0</v>
      </c>
      <c r="H37" s="292">
        <f>'Imp-China - Chine -4'!G$137</f>
        <v>0</v>
      </c>
      <c r="I37" s="292">
        <f>'Imp-China - Chine -4'!H$137</f>
        <v>0</v>
      </c>
      <c r="J37" s="292">
        <f>'Imp-China - Chine -4'!I$137</f>
        <v>0</v>
      </c>
      <c r="K37" s="292">
        <f>'Imp-China - Chine -4'!J$137</f>
        <v>0</v>
      </c>
      <c r="L37" s="292">
        <f>'Imp-China - Chine -4'!K$137</f>
        <v>0</v>
      </c>
      <c r="M37" s="292">
        <f>'Imp-China - Chine -4'!L$137</f>
        <v>0</v>
      </c>
      <c r="N37" s="355">
        <f>'Imp-China - Chine -4'!E$138/1000</f>
        <v>0</v>
      </c>
      <c r="O37" s="292">
        <f>'Imp-China - Chine -4'!F$138/1000</f>
        <v>0</v>
      </c>
      <c r="P37" s="292">
        <f>'Imp-China - Chine -4'!G$138/1000</f>
        <v>0</v>
      </c>
      <c r="Q37" s="292">
        <f>'Imp-China - Chine -4'!H$138/1000</f>
        <v>0</v>
      </c>
      <c r="R37" s="292">
        <f>'Imp-China - Chine -4'!I$138/1000</f>
        <v>0</v>
      </c>
      <c r="S37" s="292">
        <f>'Imp-China - Chine -4'!J$138/1000</f>
        <v>0</v>
      </c>
      <c r="T37" s="292">
        <f>'Imp-China - Chine -4'!K$138/1000</f>
        <v>0</v>
      </c>
      <c r="U37" s="292">
        <f>'Imp-China - Chine -4'!L$138/1000</f>
        <v>0</v>
      </c>
      <c r="V37" s="356">
        <f t="shared" si="11"/>
        <v>0</v>
      </c>
      <c r="W37" s="357">
        <f t="shared" si="11"/>
        <v>0</v>
      </c>
      <c r="X37" s="357">
        <f t="shared" si="11"/>
        <v>0</v>
      </c>
      <c r="Y37" s="357">
        <f t="shared" si="11"/>
        <v>0</v>
      </c>
      <c r="Z37" s="357">
        <f t="shared" si="11"/>
        <v>0</v>
      </c>
      <c r="AA37" s="357">
        <f t="shared" si="11"/>
        <v>0</v>
      </c>
      <c r="AB37" s="357">
        <f t="shared" si="11"/>
        <v>0</v>
      </c>
      <c r="AC37" s="358">
        <f t="shared" si="11"/>
        <v>0</v>
      </c>
    </row>
    <row r="38" spans="1:29" x14ac:dyDescent="0.25">
      <c r="A38" s="359" t="str">
        <f>IF(SUM(F38:U43)&gt;=0.01,"Copy","Don't")</f>
        <v>Don't</v>
      </c>
      <c r="B38" s="360" t="s">
        <v>604</v>
      </c>
      <c r="C38" s="361">
        <f>'Imp-China - Chine -5'!$G$23</f>
        <v>0</v>
      </c>
      <c r="D38" s="361" t="s">
        <v>653</v>
      </c>
      <c r="E38" s="362" t="s">
        <v>654</v>
      </c>
      <c r="F38" s="355">
        <f>'Imp-China - Chine -5'!E$91</f>
        <v>0</v>
      </c>
      <c r="G38" s="292">
        <f>'Imp-China - Chine -5'!F$91</f>
        <v>0</v>
      </c>
      <c r="H38" s="292">
        <f>'Imp-China - Chine -5'!G$91</f>
        <v>0</v>
      </c>
      <c r="I38" s="292">
        <f>'Imp-China - Chine -5'!H$91</f>
        <v>0</v>
      </c>
      <c r="J38" s="292">
        <f>'Imp-China - Chine -5'!I$91</f>
        <v>0</v>
      </c>
      <c r="K38" s="292">
        <f>'Imp-China - Chine -5'!J$91</f>
        <v>0</v>
      </c>
      <c r="L38" s="292">
        <f>'Imp-China - Chine -5'!K$91</f>
        <v>0</v>
      </c>
      <c r="M38" s="292">
        <f>'Imp-China - Chine -5'!L$91</f>
        <v>0</v>
      </c>
      <c r="N38" s="355">
        <f>'Imp-China - Chine -5'!E$92/1000</f>
        <v>0</v>
      </c>
      <c r="O38" s="292">
        <f>'Imp-China - Chine -5'!F$92/1000</f>
        <v>0</v>
      </c>
      <c r="P38" s="292">
        <f>'Imp-China - Chine -5'!G$92/1000</f>
        <v>0</v>
      </c>
      <c r="Q38" s="292">
        <f>'Imp-China - Chine -5'!H$92/1000</f>
        <v>0</v>
      </c>
      <c r="R38" s="292">
        <f>'Imp-China - Chine -5'!I$92/1000</f>
        <v>0</v>
      </c>
      <c r="S38" s="292">
        <f>'Imp-China - Chine -5'!J$92/1000</f>
        <v>0</v>
      </c>
      <c r="T38" s="292">
        <f>'Imp-China - Chine -5'!K$92/1000</f>
        <v>0</v>
      </c>
      <c r="U38" s="292">
        <f>'Imp-China - Chine -5'!L$92/1000</f>
        <v>0</v>
      </c>
      <c r="V38" s="356">
        <f t="shared" si="11"/>
        <v>0</v>
      </c>
      <c r="W38" s="357">
        <f t="shared" si="11"/>
        <v>0</v>
      </c>
      <c r="X38" s="357">
        <f t="shared" si="11"/>
        <v>0</v>
      </c>
      <c r="Y38" s="357">
        <f t="shared" si="11"/>
        <v>0</v>
      </c>
      <c r="Z38" s="357">
        <f t="shared" si="11"/>
        <v>0</v>
      </c>
      <c r="AA38" s="357">
        <f t="shared" si="11"/>
        <v>0</v>
      </c>
      <c r="AB38" s="357">
        <f t="shared" si="11"/>
        <v>0</v>
      </c>
      <c r="AC38" s="358">
        <f t="shared" si="11"/>
        <v>0</v>
      </c>
    </row>
    <row r="39" spans="1:29" x14ac:dyDescent="0.25">
      <c r="A39" s="359" t="str">
        <f>A38</f>
        <v>Don't</v>
      </c>
      <c r="B39" s="326" t="str">
        <f>B38</f>
        <v>CHN</v>
      </c>
      <c r="C39">
        <f>C38</f>
        <v>0</v>
      </c>
      <c r="D39" t="str">
        <f>D38</f>
        <v>IMP</v>
      </c>
      <c r="E39" s="328" t="s">
        <v>655</v>
      </c>
      <c r="F39" s="355">
        <f>'Imp-China - Chine -5'!E$96</f>
        <v>0</v>
      </c>
      <c r="G39" s="292">
        <f>'Imp-China - Chine -5'!F$96</f>
        <v>0</v>
      </c>
      <c r="H39" s="292">
        <f>'Imp-China - Chine -5'!G$96</f>
        <v>0</v>
      </c>
      <c r="I39" s="292">
        <f>'Imp-China - Chine -5'!H$96</f>
        <v>0</v>
      </c>
      <c r="J39" s="292">
        <f>'Imp-China - Chine -5'!I$96</f>
        <v>0</v>
      </c>
      <c r="K39" s="292">
        <f>'Imp-China - Chine -5'!J$96</f>
        <v>0</v>
      </c>
      <c r="L39" s="292">
        <f>'Imp-China - Chine -5'!K$96</f>
        <v>0</v>
      </c>
      <c r="M39" s="292">
        <f>'Imp-China - Chine -5'!L$96</f>
        <v>0</v>
      </c>
      <c r="N39" s="355">
        <f>'Imp-China - Chine -5'!E$97/1000</f>
        <v>0</v>
      </c>
      <c r="O39" s="292">
        <f>'Imp-China - Chine -5'!F$97/1000</f>
        <v>0</v>
      </c>
      <c r="P39" s="292">
        <f>'Imp-China - Chine -5'!G$97/1000</f>
        <v>0</v>
      </c>
      <c r="Q39" s="292">
        <f>'Imp-China - Chine -5'!H$97/1000</f>
        <v>0</v>
      </c>
      <c r="R39" s="292">
        <f>'Imp-China - Chine -5'!I$97/1000</f>
        <v>0</v>
      </c>
      <c r="S39" s="292">
        <f>'Imp-China - Chine -5'!J$97/1000</f>
        <v>0</v>
      </c>
      <c r="T39" s="292">
        <f>'Imp-China - Chine -5'!K$97/1000</f>
        <v>0</v>
      </c>
      <c r="U39" s="292">
        <f>'Imp-China - Chine -5'!L$97/1000</f>
        <v>0</v>
      </c>
      <c r="V39" s="356">
        <f t="shared" si="11"/>
        <v>0</v>
      </c>
      <c r="W39" s="357">
        <f t="shared" si="11"/>
        <v>0</v>
      </c>
      <c r="X39" s="357">
        <f t="shared" si="11"/>
        <v>0</v>
      </c>
      <c r="Y39" s="357">
        <f t="shared" si="11"/>
        <v>0</v>
      </c>
      <c r="Z39" s="357">
        <f t="shared" si="11"/>
        <v>0</v>
      </c>
      <c r="AA39" s="357">
        <f t="shared" si="11"/>
        <v>0</v>
      </c>
      <c r="AB39" s="357">
        <f t="shared" si="11"/>
        <v>0</v>
      </c>
      <c r="AC39" s="358">
        <f t="shared" si="11"/>
        <v>0</v>
      </c>
    </row>
    <row r="40" spans="1:29" x14ac:dyDescent="0.25">
      <c r="A40" s="359" t="str">
        <f t="shared" ref="A40:D43" si="13">A39</f>
        <v>Don't</v>
      </c>
      <c r="B40" s="326" t="str">
        <f t="shared" si="13"/>
        <v>CHN</v>
      </c>
      <c r="C40">
        <f t="shared" si="13"/>
        <v>0</v>
      </c>
      <c r="D40" t="str">
        <f t="shared" si="13"/>
        <v>IMP</v>
      </c>
      <c r="E40" s="328" t="s">
        <v>656</v>
      </c>
      <c r="F40" s="355">
        <f>'Imp-China - Chine -5'!E$101</f>
        <v>0</v>
      </c>
      <c r="G40" s="292">
        <f>'Imp-China - Chine -5'!F$101</f>
        <v>0</v>
      </c>
      <c r="H40" s="292">
        <f>'Imp-China - Chine -5'!G$101</f>
        <v>0</v>
      </c>
      <c r="I40" s="292">
        <f>'Imp-China - Chine -5'!H$101</f>
        <v>0</v>
      </c>
      <c r="J40" s="292">
        <f>'Imp-China - Chine -5'!I$101</f>
        <v>0</v>
      </c>
      <c r="K40" s="292">
        <f>'Imp-China - Chine -5'!J$101</f>
        <v>0</v>
      </c>
      <c r="L40" s="292">
        <f>'Imp-China - Chine -5'!K$101</f>
        <v>0</v>
      </c>
      <c r="M40" s="292">
        <f>'Imp-China - Chine -5'!L$101</f>
        <v>0</v>
      </c>
      <c r="N40" s="355">
        <f>'Imp-China - Chine -5'!E$102/1000</f>
        <v>0</v>
      </c>
      <c r="O40" s="292">
        <f>'Imp-China - Chine -5'!F$102/1000</f>
        <v>0</v>
      </c>
      <c r="P40" s="292">
        <f>'Imp-China - Chine -5'!G$102/1000</f>
        <v>0</v>
      </c>
      <c r="Q40" s="292">
        <f>'Imp-China - Chine -5'!H$102/1000</f>
        <v>0</v>
      </c>
      <c r="R40" s="292">
        <f>'Imp-China - Chine -5'!I$102/1000</f>
        <v>0</v>
      </c>
      <c r="S40" s="292">
        <f>'Imp-China - Chine -5'!J$102/1000</f>
        <v>0</v>
      </c>
      <c r="T40" s="292">
        <f>'Imp-China - Chine -5'!K$102/1000</f>
        <v>0</v>
      </c>
      <c r="U40" s="292">
        <f>'Imp-China - Chine -5'!L$102/1000</f>
        <v>0</v>
      </c>
      <c r="V40" s="356">
        <f t="shared" si="11"/>
        <v>0</v>
      </c>
      <c r="W40" s="357">
        <f t="shared" si="11"/>
        <v>0</v>
      </c>
      <c r="X40" s="357">
        <f t="shared" si="11"/>
        <v>0</v>
      </c>
      <c r="Y40" s="357">
        <f t="shared" si="11"/>
        <v>0</v>
      </c>
      <c r="Z40" s="357">
        <f t="shared" si="11"/>
        <v>0</v>
      </c>
      <c r="AA40" s="357">
        <f t="shared" si="11"/>
        <v>0</v>
      </c>
      <c r="AB40" s="357">
        <f t="shared" si="11"/>
        <v>0</v>
      </c>
      <c r="AC40" s="358">
        <f t="shared" si="11"/>
        <v>0</v>
      </c>
    </row>
    <row r="41" spans="1:29" x14ac:dyDescent="0.25">
      <c r="A41" s="359" t="str">
        <f t="shared" si="13"/>
        <v>Don't</v>
      </c>
      <c r="B41" s="326" t="str">
        <f t="shared" si="13"/>
        <v>CHN</v>
      </c>
      <c r="C41">
        <f t="shared" si="13"/>
        <v>0</v>
      </c>
      <c r="D41" t="s">
        <v>657</v>
      </c>
      <c r="E41" s="328" t="str">
        <f>E38</f>
        <v>BMP 1</v>
      </c>
      <c r="F41" s="355">
        <f>'Imp-China - Chine -5'!E$127</f>
        <v>0</v>
      </c>
      <c r="G41" s="292">
        <f>'Imp-China - Chine -5'!F$127</f>
        <v>0</v>
      </c>
      <c r="H41" s="292">
        <f>'Imp-China - Chine -5'!G$127</f>
        <v>0</v>
      </c>
      <c r="I41" s="292">
        <f>'Imp-China - Chine -5'!H$127</f>
        <v>0</v>
      </c>
      <c r="J41" s="292">
        <f>'Imp-China - Chine -5'!I$127</f>
        <v>0</v>
      </c>
      <c r="K41" s="292">
        <f>'Imp-China - Chine -5'!J$127</f>
        <v>0</v>
      </c>
      <c r="L41" s="292">
        <f>'Imp-China - Chine -5'!K$127</f>
        <v>0</v>
      </c>
      <c r="M41" s="292">
        <f>'Imp-China - Chine -5'!L$127</f>
        <v>0</v>
      </c>
      <c r="N41" s="355">
        <f>'Imp-China - Chine -5'!E$128/1000</f>
        <v>0</v>
      </c>
      <c r="O41" s="292">
        <f>'Imp-China - Chine -5'!F$128/1000</f>
        <v>0</v>
      </c>
      <c r="P41" s="292">
        <f>'Imp-China - Chine -5'!G$128/1000</f>
        <v>0</v>
      </c>
      <c r="Q41" s="292">
        <f>'Imp-China - Chine -5'!H$128/1000</f>
        <v>0</v>
      </c>
      <c r="R41" s="292">
        <f>'Imp-China - Chine -5'!I$128/1000</f>
        <v>0</v>
      </c>
      <c r="S41" s="292">
        <f>'Imp-China - Chine -5'!J$128/1000</f>
        <v>0</v>
      </c>
      <c r="T41" s="292">
        <f>'Imp-China - Chine -5'!K$128/1000</f>
        <v>0</v>
      </c>
      <c r="U41" s="292">
        <f>'Imp-China - Chine -5'!L$128/1000</f>
        <v>0</v>
      </c>
      <c r="V41" s="356">
        <f t="shared" si="11"/>
        <v>0</v>
      </c>
      <c r="W41" s="357">
        <f t="shared" si="11"/>
        <v>0</v>
      </c>
      <c r="X41" s="357">
        <f t="shared" si="11"/>
        <v>0</v>
      </c>
      <c r="Y41" s="357">
        <f t="shared" si="11"/>
        <v>0</v>
      </c>
      <c r="Z41" s="357">
        <f t="shared" si="11"/>
        <v>0</v>
      </c>
      <c r="AA41" s="357">
        <f t="shared" si="11"/>
        <v>0</v>
      </c>
      <c r="AB41" s="357">
        <f t="shared" si="11"/>
        <v>0</v>
      </c>
      <c r="AC41" s="358">
        <f t="shared" si="11"/>
        <v>0</v>
      </c>
    </row>
    <row r="42" spans="1:29" x14ac:dyDescent="0.25">
      <c r="A42" s="359" t="str">
        <f t="shared" si="13"/>
        <v>Don't</v>
      </c>
      <c r="B42" s="326" t="str">
        <f t="shared" si="13"/>
        <v>CHN</v>
      </c>
      <c r="C42">
        <f t="shared" si="13"/>
        <v>0</v>
      </c>
      <c r="D42" t="str">
        <f>D41</f>
        <v>IMP SLS</v>
      </c>
      <c r="E42" s="328" t="str">
        <f>E39</f>
        <v>BMP 2</v>
      </c>
      <c r="F42" s="355">
        <f>'Imp-China - Chine -5'!E$132</f>
        <v>0</v>
      </c>
      <c r="G42" s="292">
        <f>'Imp-China - Chine -5'!F$132</f>
        <v>0</v>
      </c>
      <c r="H42" s="292">
        <f>'Imp-China - Chine -5'!G$132</f>
        <v>0</v>
      </c>
      <c r="I42" s="292">
        <f>'Imp-China - Chine -5'!H$132</f>
        <v>0</v>
      </c>
      <c r="J42" s="292">
        <f>'Imp-China - Chine -5'!I$132</f>
        <v>0</v>
      </c>
      <c r="K42" s="292">
        <f>'Imp-China - Chine -5'!J$132</f>
        <v>0</v>
      </c>
      <c r="L42" s="292">
        <f>'Imp-China - Chine -5'!K$132</f>
        <v>0</v>
      </c>
      <c r="M42" s="292">
        <f>'Imp-China - Chine -5'!L$132</f>
        <v>0</v>
      </c>
      <c r="N42" s="355">
        <f>'Imp-China - Chine -5'!E$133/1000</f>
        <v>0</v>
      </c>
      <c r="O42" s="292">
        <f>'Imp-China - Chine -5'!F$133/1000</f>
        <v>0</v>
      </c>
      <c r="P42" s="292">
        <f>'Imp-China - Chine -5'!G$133/1000</f>
        <v>0</v>
      </c>
      <c r="Q42" s="292">
        <f>'Imp-China - Chine -5'!H$133/1000</f>
        <v>0</v>
      </c>
      <c r="R42" s="292">
        <f>'Imp-China - Chine -5'!I$133/1000</f>
        <v>0</v>
      </c>
      <c r="S42" s="292">
        <f>'Imp-China - Chine -5'!J$133/1000</f>
        <v>0</v>
      </c>
      <c r="T42" s="292">
        <f>'Imp-China - Chine -5'!K$133/1000</f>
        <v>0</v>
      </c>
      <c r="U42" s="292">
        <f>'Imp-China - Chine -5'!L$133/1000</f>
        <v>0</v>
      </c>
      <c r="V42" s="356">
        <f t="shared" si="11"/>
        <v>0</v>
      </c>
      <c r="W42" s="357">
        <f t="shared" si="11"/>
        <v>0</v>
      </c>
      <c r="X42" s="357">
        <f t="shared" si="11"/>
        <v>0</v>
      </c>
      <c r="Y42" s="357">
        <f t="shared" si="11"/>
        <v>0</v>
      </c>
      <c r="Z42" s="357">
        <f t="shared" si="11"/>
        <v>0</v>
      </c>
      <c r="AA42" s="357">
        <f t="shared" si="11"/>
        <v>0</v>
      </c>
      <c r="AB42" s="357">
        <f t="shared" si="11"/>
        <v>0</v>
      </c>
      <c r="AC42" s="358">
        <f t="shared" si="11"/>
        <v>0</v>
      </c>
    </row>
    <row r="43" spans="1:29" x14ac:dyDescent="0.25">
      <c r="A43" s="359" t="str">
        <f t="shared" si="13"/>
        <v>Don't</v>
      </c>
      <c r="B43" s="326" t="str">
        <f t="shared" si="13"/>
        <v>CHN</v>
      </c>
      <c r="C43">
        <f t="shared" si="13"/>
        <v>0</v>
      </c>
      <c r="D43" t="str">
        <f t="shared" si="13"/>
        <v>IMP SLS</v>
      </c>
      <c r="E43" s="328" t="str">
        <f>E40</f>
        <v>BMP 3</v>
      </c>
      <c r="F43" s="355">
        <f>'Imp-China - Chine -5'!E$137</f>
        <v>0</v>
      </c>
      <c r="G43" s="292">
        <f>'Imp-China - Chine -5'!F$137</f>
        <v>0</v>
      </c>
      <c r="H43" s="292">
        <f>'Imp-China - Chine -5'!G$137</f>
        <v>0</v>
      </c>
      <c r="I43" s="292">
        <f>'Imp-China - Chine -5'!H$137</f>
        <v>0</v>
      </c>
      <c r="J43" s="292">
        <f>'Imp-China - Chine -5'!I$137</f>
        <v>0</v>
      </c>
      <c r="K43" s="292">
        <f>'Imp-China - Chine -5'!J$137</f>
        <v>0</v>
      </c>
      <c r="L43" s="292">
        <f>'Imp-China - Chine -5'!K$137</f>
        <v>0</v>
      </c>
      <c r="M43" s="292">
        <f>'Imp-China - Chine -5'!L$137</f>
        <v>0</v>
      </c>
      <c r="N43" s="355">
        <f>'Imp-China - Chine -5'!E$138/1000</f>
        <v>0</v>
      </c>
      <c r="O43" s="292">
        <f>'Imp-China - Chine -5'!F$138/1000</f>
        <v>0</v>
      </c>
      <c r="P43" s="292">
        <f>'Imp-China - Chine -5'!G$138/1000</f>
        <v>0</v>
      </c>
      <c r="Q43" s="292">
        <f>'Imp-China - Chine -5'!H$138/1000</f>
        <v>0</v>
      </c>
      <c r="R43" s="292">
        <f>'Imp-China - Chine -5'!I$138/1000</f>
        <v>0</v>
      </c>
      <c r="S43" s="292">
        <f>'Imp-China - Chine -5'!J$138/1000</f>
        <v>0</v>
      </c>
      <c r="T43" s="292">
        <f>'Imp-China - Chine -5'!K$138/1000</f>
        <v>0</v>
      </c>
      <c r="U43" s="292">
        <f>'Imp-China - Chine -5'!L$138/1000</f>
        <v>0</v>
      </c>
      <c r="V43" s="356">
        <f t="shared" si="11"/>
        <v>0</v>
      </c>
      <c r="W43" s="357">
        <f t="shared" si="11"/>
        <v>0</v>
      </c>
      <c r="X43" s="357">
        <f t="shared" si="11"/>
        <v>0</v>
      </c>
      <c r="Y43" s="357">
        <f t="shared" si="11"/>
        <v>0</v>
      </c>
      <c r="Z43" s="357">
        <f t="shared" si="11"/>
        <v>0</v>
      </c>
      <c r="AA43" s="357">
        <f t="shared" si="11"/>
        <v>0</v>
      </c>
      <c r="AB43" s="357">
        <f t="shared" si="11"/>
        <v>0</v>
      </c>
      <c r="AC43" s="358">
        <f t="shared" si="11"/>
        <v>0</v>
      </c>
    </row>
    <row r="44" spans="1:29" x14ac:dyDescent="0.25">
      <c r="A44" s="359" t="str">
        <f>IF(SUM(F44:U50)&gt;=0.01,"Copy","Don't")</f>
        <v>Don't</v>
      </c>
      <c r="B44" s="360" t="s">
        <v>607</v>
      </c>
      <c r="C44" s="361"/>
      <c r="D44" s="361" t="s">
        <v>653</v>
      </c>
      <c r="E44" s="362" t="s">
        <v>654</v>
      </c>
      <c r="F44" s="355">
        <f>'Imp-US'!E$91</f>
        <v>0</v>
      </c>
      <c r="G44" s="292">
        <f>'Imp-US'!F$91</f>
        <v>0</v>
      </c>
      <c r="H44" s="292">
        <f>'Imp-US'!G$91</f>
        <v>0</v>
      </c>
      <c r="I44" s="292">
        <f>'Imp-US'!H$91</f>
        <v>0</v>
      </c>
      <c r="J44" s="292">
        <f>'Imp-US'!I$91</f>
        <v>0</v>
      </c>
      <c r="K44" s="292">
        <f>'Imp-US'!J$91</f>
        <v>0</v>
      </c>
      <c r="L44" s="292">
        <f>'Imp-US'!K$91</f>
        <v>0</v>
      </c>
      <c r="M44" s="292">
        <f>'Imp-US'!L$91</f>
        <v>0</v>
      </c>
      <c r="N44" s="355">
        <f>'Imp-US'!E$92/1000</f>
        <v>0</v>
      </c>
      <c r="O44" s="292">
        <f>'Imp-US'!F$92/1000</f>
        <v>0</v>
      </c>
      <c r="P44" s="292">
        <f>'Imp-US'!G$92/1000</f>
        <v>0</v>
      </c>
      <c r="Q44" s="292">
        <f>'Imp-US'!H$92/1000</f>
        <v>0</v>
      </c>
      <c r="R44" s="292">
        <f>'Imp-US'!I$92/1000</f>
        <v>0</v>
      </c>
      <c r="S44" s="292">
        <f>'Imp-US'!J$92/1000</f>
        <v>0</v>
      </c>
      <c r="T44" s="292">
        <f>'Imp-US'!K$92/1000</f>
        <v>0</v>
      </c>
      <c r="U44" s="292">
        <f>'Imp-US'!L$92/1000</f>
        <v>0</v>
      </c>
      <c r="V44" s="356">
        <f t="shared" si="11"/>
        <v>0</v>
      </c>
      <c r="W44" s="357">
        <f t="shared" si="11"/>
        <v>0</v>
      </c>
      <c r="X44" s="357">
        <f t="shared" si="11"/>
        <v>0</v>
      </c>
      <c r="Y44" s="357">
        <f t="shared" si="11"/>
        <v>0</v>
      </c>
      <c r="Z44" s="357">
        <f t="shared" si="11"/>
        <v>0</v>
      </c>
      <c r="AA44" s="357">
        <f t="shared" si="11"/>
        <v>0</v>
      </c>
      <c r="AB44" s="357">
        <f t="shared" si="11"/>
        <v>0</v>
      </c>
      <c r="AC44" s="358">
        <f t="shared" si="11"/>
        <v>0</v>
      </c>
    </row>
    <row r="45" spans="1:29" x14ac:dyDescent="0.25">
      <c r="A45" s="359" t="str">
        <f>A44</f>
        <v>Don't</v>
      </c>
      <c r="B45" s="326" t="str">
        <f>B44</f>
        <v>USA</v>
      </c>
      <c r="C45" s="361"/>
      <c r="D45" t="str">
        <f t="shared" ref="D45:D46" si="14">D44</f>
        <v>IMP</v>
      </c>
      <c r="E45" s="328" t="s">
        <v>655</v>
      </c>
      <c r="F45" s="355">
        <f>'Imp-US'!E$96</f>
        <v>0</v>
      </c>
      <c r="G45" s="292">
        <f>'Imp-US'!F$96</f>
        <v>0</v>
      </c>
      <c r="H45" s="292">
        <f>'Imp-US'!G$96</f>
        <v>0</v>
      </c>
      <c r="I45" s="292">
        <f>'Imp-US'!H$96</f>
        <v>0</v>
      </c>
      <c r="J45" s="292">
        <f>'Imp-US'!I$96</f>
        <v>0</v>
      </c>
      <c r="K45" s="292">
        <f>'Imp-US'!J$96</f>
        <v>0</v>
      </c>
      <c r="L45" s="292">
        <f>'Imp-US'!K$96</f>
        <v>0</v>
      </c>
      <c r="M45" s="292">
        <f>'Imp-US'!L$96</f>
        <v>0</v>
      </c>
      <c r="N45" s="355">
        <f>'Imp-US'!E$97/1000</f>
        <v>0</v>
      </c>
      <c r="O45" s="292">
        <f>'Imp-US'!F$97/1000</f>
        <v>0</v>
      </c>
      <c r="P45" s="292">
        <f>'Imp-US'!G$97/1000</f>
        <v>0</v>
      </c>
      <c r="Q45" s="292">
        <f>'Imp-US'!H$97/1000</f>
        <v>0</v>
      </c>
      <c r="R45" s="292">
        <f>'Imp-US'!I$97/1000</f>
        <v>0</v>
      </c>
      <c r="S45" s="292">
        <f>'Imp-US'!J$97/1000</f>
        <v>0</v>
      </c>
      <c r="T45" s="292">
        <f>'Imp-US'!K$97/1000</f>
        <v>0</v>
      </c>
      <c r="U45" s="292">
        <f>'Imp-US'!L$97/1000</f>
        <v>0</v>
      </c>
      <c r="V45" s="356">
        <f t="shared" si="11"/>
        <v>0</v>
      </c>
      <c r="W45" s="357">
        <f t="shared" si="11"/>
        <v>0</v>
      </c>
      <c r="X45" s="357">
        <f t="shared" si="11"/>
        <v>0</v>
      </c>
      <c r="Y45" s="357">
        <f t="shared" si="11"/>
        <v>0</v>
      </c>
      <c r="Z45" s="357">
        <f t="shared" si="11"/>
        <v>0</v>
      </c>
      <c r="AA45" s="357">
        <f t="shared" si="11"/>
        <v>0</v>
      </c>
      <c r="AB45" s="357">
        <f t="shared" si="11"/>
        <v>0</v>
      </c>
      <c r="AC45" s="358">
        <f t="shared" si="11"/>
        <v>0</v>
      </c>
    </row>
    <row r="46" spans="1:29" x14ac:dyDescent="0.25">
      <c r="A46" s="359" t="str">
        <f t="shared" ref="A46:B49" si="15">A45</f>
        <v>Don't</v>
      </c>
      <c r="B46" s="326" t="str">
        <f>B45</f>
        <v>USA</v>
      </c>
      <c r="C46" s="361"/>
      <c r="D46" t="str">
        <f t="shared" si="14"/>
        <v>IMP</v>
      </c>
      <c r="E46" s="328" t="s">
        <v>656</v>
      </c>
      <c r="F46" s="355">
        <f>'Imp-US'!E$101</f>
        <v>0</v>
      </c>
      <c r="G46" s="292">
        <f>'Imp-US'!F$101</f>
        <v>0</v>
      </c>
      <c r="H46" s="292">
        <f>'Imp-US'!G$101</f>
        <v>0</v>
      </c>
      <c r="I46" s="292">
        <f>'Imp-US'!H$101</f>
        <v>0</v>
      </c>
      <c r="J46" s="292">
        <f>'Imp-US'!I$101</f>
        <v>0</v>
      </c>
      <c r="K46" s="292">
        <f>'Imp-US'!J$101</f>
        <v>0</v>
      </c>
      <c r="L46" s="292">
        <f>'Imp-US'!K$101</f>
        <v>0</v>
      </c>
      <c r="M46" s="292">
        <f>'Imp-US'!L$101</f>
        <v>0</v>
      </c>
      <c r="N46" s="355">
        <f>'Imp-US'!E$102/1000</f>
        <v>0</v>
      </c>
      <c r="O46" s="292">
        <f>'Imp-US'!F$102/1000</f>
        <v>0</v>
      </c>
      <c r="P46" s="292">
        <f>'Imp-US'!G$102/1000</f>
        <v>0</v>
      </c>
      <c r="Q46" s="292">
        <f>'Imp-US'!H$102/1000</f>
        <v>0</v>
      </c>
      <c r="R46" s="292">
        <f>'Imp-US'!I$102/1000</f>
        <v>0</v>
      </c>
      <c r="S46" s="292">
        <f>'Imp-US'!J$102/1000</f>
        <v>0</v>
      </c>
      <c r="T46" s="292">
        <f>'Imp-US'!K$102/1000</f>
        <v>0</v>
      </c>
      <c r="U46" s="292">
        <f>'Imp-US'!L$102/1000</f>
        <v>0</v>
      </c>
      <c r="V46" s="356">
        <f t="shared" si="11"/>
        <v>0</v>
      </c>
      <c r="W46" s="357">
        <f t="shared" si="11"/>
        <v>0</v>
      </c>
      <c r="X46" s="357">
        <f t="shared" si="11"/>
        <v>0</v>
      </c>
      <c r="Y46" s="357">
        <f t="shared" si="11"/>
        <v>0</v>
      </c>
      <c r="Z46" s="357">
        <f t="shared" si="11"/>
        <v>0</v>
      </c>
      <c r="AA46" s="357">
        <f t="shared" si="11"/>
        <v>0</v>
      </c>
      <c r="AB46" s="357">
        <f t="shared" si="11"/>
        <v>0</v>
      </c>
      <c r="AC46" s="358">
        <f t="shared" si="11"/>
        <v>0</v>
      </c>
    </row>
    <row r="47" spans="1:29" x14ac:dyDescent="0.25">
      <c r="A47" s="359" t="str">
        <f t="shared" si="15"/>
        <v>Don't</v>
      </c>
      <c r="B47" s="326" t="str">
        <f t="shared" si="15"/>
        <v>USA</v>
      </c>
      <c r="C47" s="361"/>
      <c r="D47" t="s">
        <v>657</v>
      </c>
      <c r="E47" s="328" t="str">
        <f>E44</f>
        <v>BMP 1</v>
      </c>
      <c r="F47" s="355">
        <f>'Imp-US'!E$127</f>
        <v>0</v>
      </c>
      <c r="G47" s="292">
        <f>'Imp-US'!F$127</f>
        <v>0</v>
      </c>
      <c r="H47" s="292">
        <f>'Imp-US'!G$127</f>
        <v>0</v>
      </c>
      <c r="I47" s="292">
        <f>'Imp-US'!H$127</f>
        <v>0</v>
      </c>
      <c r="J47" s="292">
        <f>'Imp-US'!I$127</f>
        <v>0</v>
      </c>
      <c r="K47" s="292">
        <f>'Imp-US'!J$127</f>
        <v>0</v>
      </c>
      <c r="L47" s="292">
        <f>'Imp-US'!K$127</f>
        <v>0</v>
      </c>
      <c r="M47" s="292">
        <f>'Imp-US'!L$127</f>
        <v>0</v>
      </c>
      <c r="N47" s="355">
        <f>'Imp-US'!E$128/1000</f>
        <v>0</v>
      </c>
      <c r="O47" s="292">
        <f>'Imp-US'!F$128/1000</f>
        <v>0</v>
      </c>
      <c r="P47" s="292">
        <f>'Imp-US'!G$128/1000</f>
        <v>0</v>
      </c>
      <c r="Q47" s="292">
        <f>'Imp-US'!H$128/1000</f>
        <v>0</v>
      </c>
      <c r="R47" s="292">
        <f>'Imp-US'!I$128/1000</f>
        <v>0</v>
      </c>
      <c r="S47" s="292">
        <f>'Imp-US'!J$128/1000</f>
        <v>0</v>
      </c>
      <c r="T47" s="292">
        <f>'Imp-US'!K$128/1000</f>
        <v>0</v>
      </c>
      <c r="U47" s="292">
        <f>'Imp-US'!L$128/1000</f>
        <v>0</v>
      </c>
      <c r="V47" s="356">
        <f t="shared" ref="V47:AC55" si="16">(IF(ISERROR(N47/F47),0,N47/F47))*1000</f>
        <v>0</v>
      </c>
      <c r="W47" s="357">
        <f t="shared" si="16"/>
        <v>0</v>
      </c>
      <c r="X47" s="357">
        <f t="shared" si="16"/>
        <v>0</v>
      </c>
      <c r="Y47" s="357">
        <f t="shared" si="16"/>
        <v>0</v>
      </c>
      <c r="Z47" s="357">
        <f t="shared" si="16"/>
        <v>0</v>
      </c>
      <c r="AA47" s="357">
        <f t="shared" si="16"/>
        <v>0</v>
      </c>
      <c r="AB47" s="357">
        <f t="shared" si="16"/>
        <v>0</v>
      </c>
      <c r="AC47" s="358">
        <f t="shared" si="16"/>
        <v>0</v>
      </c>
    </row>
    <row r="48" spans="1:29" x14ac:dyDescent="0.25">
      <c r="A48" s="359" t="str">
        <f t="shared" si="15"/>
        <v>Don't</v>
      </c>
      <c r="B48" s="326" t="str">
        <f t="shared" si="15"/>
        <v>USA</v>
      </c>
      <c r="C48" s="361"/>
      <c r="D48" t="s">
        <v>657</v>
      </c>
      <c r="E48" s="328" t="str">
        <f>E45</f>
        <v>BMP 2</v>
      </c>
      <c r="F48" s="355">
        <f>'Imp-US'!E$132</f>
        <v>0</v>
      </c>
      <c r="G48" s="292">
        <f>'Imp-US'!F$132</f>
        <v>0</v>
      </c>
      <c r="H48" s="292">
        <f>'Imp-US'!G$132</f>
        <v>0</v>
      </c>
      <c r="I48" s="292">
        <f>'Imp-US'!H$132</f>
        <v>0</v>
      </c>
      <c r="J48" s="292">
        <f>'Imp-US'!I$132</f>
        <v>0</v>
      </c>
      <c r="K48" s="292">
        <f>'Imp-US'!J$132</f>
        <v>0</v>
      </c>
      <c r="L48" s="292">
        <f>'Imp-US'!K$132</f>
        <v>0</v>
      </c>
      <c r="M48" s="292">
        <f>'Imp-US'!L$132</f>
        <v>0</v>
      </c>
      <c r="N48" s="355">
        <f>'Imp-US'!E$133/1000</f>
        <v>0</v>
      </c>
      <c r="O48" s="292">
        <f>'Imp-US'!F$133/1000</f>
        <v>0</v>
      </c>
      <c r="P48" s="292">
        <f>'Imp-US'!G$133/1000</f>
        <v>0</v>
      </c>
      <c r="Q48" s="292">
        <f>'Imp-US'!H$133/1000</f>
        <v>0</v>
      </c>
      <c r="R48" s="292">
        <f>'Imp-US'!I$133/1000</f>
        <v>0</v>
      </c>
      <c r="S48" s="292">
        <f>'Imp-US'!J$133/1000</f>
        <v>0</v>
      </c>
      <c r="T48" s="292">
        <f>'Imp-US'!K$133/1000</f>
        <v>0</v>
      </c>
      <c r="U48" s="292">
        <f>'Imp-US'!L$133/1000</f>
        <v>0</v>
      </c>
      <c r="V48" s="356">
        <f t="shared" si="16"/>
        <v>0</v>
      </c>
      <c r="W48" s="357">
        <f t="shared" si="16"/>
        <v>0</v>
      </c>
      <c r="X48" s="357">
        <f t="shared" si="16"/>
        <v>0</v>
      </c>
      <c r="Y48" s="357">
        <f t="shared" si="16"/>
        <v>0</v>
      </c>
      <c r="Z48" s="357">
        <f t="shared" si="16"/>
        <v>0</v>
      </c>
      <c r="AA48" s="357">
        <f t="shared" si="16"/>
        <v>0</v>
      </c>
      <c r="AB48" s="357">
        <f t="shared" si="16"/>
        <v>0</v>
      </c>
      <c r="AC48" s="358">
        <f t="shared" si="16"/>
        <v>0</v>
      </c>
    </row>
    <row r="49" spans="1:29" x14ac:dyDescent="0.25">
      <c r="A49" s="359" t="str">
        <f t="shared" si="15"/>
        <v>Don't</v>
      </c>
      <c r="B49" s="326" t="str">
        <f t="shared" si="15"/>
        <v>USA</v>
      </c>
      <c r="C49" s="361"/>
      <c r="D49" t="s">
        <v>657</v>
      </c>
      <c r="E49" s="328" t="str">
        <f>E46</f>
        <v>BMP 3</v>
      </c>
      <c r="F49" s="355">
        <f>'Imp-US'!E$137</f>
        <v>0</v>
      </c>
      <c r="G49" s="292">
        <f>'Imp-US'!F$137</f>
        <v>0</v>
      </c>
      <c r="H49" s="292">
        <f>'Imp-US'!G$137</f>
        <v>0</v>
      </c>
      <c r="I49" s="292">
        <f>'Imp-US'!H$137</f>
        <v>0</v>
      </c>
      <c r="J49" s="292">
        <f>'Imp-US'!I$137</f>
        <v>0</v>
      </c>
      <c r="K49" s="292">
        <f>'Imp-US'!J$137</f>
        <v>0</v>
      </c>
      <c r="L49" s="292">
        <f>'Imp-US'!K$137</f>
        <v>0</v>
      </c>
      <c r="M49" s="292">
        <f>'Imp-US'!L$137</f>
        <v>0</v>
      </c>
      <c r="N49" s="355">
        <f>'Imp-US'!E$138/1000</f>
        <v>0</v>
      </c>
      <c r="O49" s="292">
        <f>'Imp-US'!F$138/1000</f>
        <v>0</v>
      </c>
      <c r="P49" s="292">
        <f>'Imp-US'!G$138/1000</f>
        <v>0</v>
      </c>
      <c r="Q49" s="292">
        <f>'Imp-US'!H$138/1000</f>
        <v>0</v>
      </c>
      <c r="R49" s="292">
        <f>'Imp-US'!I$138/1000</f>
        <v>0</v>
      </c>
      <c r="S49" s="292">
        <f>'Imp-US'!J$138/1000</f>
        <v>0</v>
      </c>
      <c r="T49" s="292">
        <f>'Imp-US'!K$138/1000</f>
        <v>0</v>
      </c>
      <c r="U49" s="292">
        <f>'Imp-US'!L$138/1000</f>
        <v>0</v>
      </c>
      <c r="V49" s="356">
        <f t="shared" si="16"/>
        <v>0</v>
      </c>
      <c r="W49" s="357">
        <f t="shared" si="16"/>
        <v>0</v>
      </c>
      <c r="X49" s="357">
        <f t="shared" si="16"/>
        <v>0</v>
      </c>
      <c r="Y49" s="357">
        <f t="shared" si="16"/>
        <v>0</v>
      </c>
      <c r="Z49" s="357">
        <f t="shared" si="16"/>
        <v>0</v>
      </c>
      <c r="AA49" s="357">
        <f t="shared" si="16"/>
        <v>0</v>
      </c>
      <c r="AB49" s="357">
        <f t="shared" si="16"/>
        <v>0</v>
      </c>
      <c r="AC49" s="358">
        <f t="shared" si="16"/>
        <v>0</v>
      </c>
    </row>
    <row r="50" spans="1:29" x14ac:dyDescent="0.25">
      <c r="A50" s="359" t="str">
        <f>IF(SUM(F50:U55)&gt;=0.01,"Copy","Don't")</f>
        <v>Don't</v>
      </c>
      <c r="B50" s="360" t="s">
        <v>368</v>
      </c>
      <c r="C50" s="361"/>
      <c r="D50" s="361" t="s">
        <v>653</v>
      </c>
      <c r="E50" s="362" t="s">
        <v>654</v>
      </c>
      <c r="F50" s="355">
        <f>'Imp-Other-Autre'!E$91</f>
        <v>0</v>
      </c>
      <c r="G50" s="292">
        <f>'Imp-Other-Autre'!F$91</f>
        <v>0</v>
      </c>
      <c r="H50" s="292">
        <f>'Imp-Other-Autre'!G$91</f>
        <v>0</v>
      </c>
      <c r="I50" s="292">
        <f>'Imp-Other-Autre'!H$91</f>
        <v>0</v>
      </c>
      <c r="J50" s="292">
        <f>'Imp-Other-Autre'!I$91</f>
        <v>0</v>
      </c>
      <c r="K50" s="292">
        <f>'Imp-Other-Autre'!J$91</f>
        <v>0</v>
      </c>
      <c r="L50" s="292">
        <f>'Imp-Other-Autre'!K$91</f>
        <v>0</v>
      </c>
      <c r="M50" s="292">
        <f>'Imp-Other-Autre'!L$91</f>
        <v>0</v>
      </c>
      <c r="N50" s="355">
        <f>'Imp-Other-Autre'!E$92/1000</f>
        <v>0</v>
      </c>
      <c r="O50" s="292">
        <f>'Imp-Other-Autre'!F$92/1000</f>
        <v>0</v>
      </c>
      <c r="P50" s="292">
        <f>'Imp-Other-Autre'!G$92/1000</f>
        <v>0</v>
      </c>
      <c r="Q50" s="292">
        <f>'Imp-Other-Autre'!H$92/1000</f>
        <v>0</v>
      </c>
      <c r="R50" s="292">
        <f>'Imp-Other-Autre'!I$92/1000</f>
        <v>0</v>
      </c>
      <c r="S50" s="292">
        <f>'Imp-Other-Autre'!J$92/1000</f>
        <v>0</v>
      </c>
      <c r="T50" s="292">
        <f>'Imp-Other-Autre'!K$92/1000</f>
        <v>0</v>
      </c>
      <c r="U50" s="292">
        <f>'Imp-Other-Autre'!L$92/1000</f>
        <v>0</v>
      </c>
      <c r="V50" s="356">
        <f t="shared" si="16"/>
        <v>0</v>
      </c>
      <c r="W50" s="357">
        <f t="shared" si="16"/>
        <v>0</v>
      </c>
      <c r="X50" s="357">
        <f t="shared" si="16"/>
        <v>0</v>
      </c>
      <c r="Y50" s="357">
        <f t="shared" si="16"/>
        <v>0</v>
      </c>
      <c r="Z50" s="357">
        <f t="shared" si="16"/>
        <v>0</v>
      </c>
      <c r="AA50" s="357">
        <f t="shared" si="16"/>
        <v>0</v>
      </c>
      <c r="AB50" s="357">
        <f t="shared" si="16"/>
        <v>0</v>
      </c>
      <c r="AC50" s="358">
        <f t="shared" si="16"/>
        <v>0</v>
      </c>
    </row>
    <row r="51" spans="1:29" x14ac:dyDescent="0.25">
      <c r="A51" s="359" t="str">
        <f>A50</f>
        <v>Don't</v>
      </c>
      <c r="B51" s="326" t="str">
        <f>B50</f>
        <v>Other Countries</v>
      </c>
      <c r="C51" s="361"/>
      <c r="D51" t="str">
        <f>D50</f>
        <v>IMP</v>
      </c>
      <c r="E51" s="328" t="s">
        <v>655</v>
      </c>
      <c r="F51" s="355">
        <f>'Imp-Other-Autre'!E$96</f>
        <v>0</v>
      </c>
      <c r="G51" s="292">
        <f>'Imp-Other-Autre'!F$96</f>
        <v>0</v>
      </c>
      <c r="H51" s="292">
        <f>'Imp-Other-Autre'!G$96</f>
        <v>0</v>
      </c>
      <c r="I51" s="292">
        <f>'Imp-Other-Autre'!H$96</f>
        <v>0</v>
      </c>
      <c r="J51" s="292">
        <f>'Imp-Other-Autre'!I$96</f>
        <v>0</v>
      </c>
      <c r="K51" s="292">
        <f>'Imp-Other-Autre'!J$96</f>
        <v>0</v>
      </c>
      <c r="L51" s="292">
        <f>'Imp-Other-Autre'!K$96</f>
        <v>0</v>
      </c>
      <c r="M51" s="292">
        <f>'Imp-Other-Autre'!L$96</f>
        <v>0</v>
      </c>
      <c r="N51" s="355">
        <f>'Imp-Other-Autre'!E$97/1000</f>
        <v>0</v>
      </c>
      <c r="O51" s="292">
        <f>'Imp-Other-Autre'!F$97/1000</f>
        <v>0</v>
      </c>
      <c r="P51" s="292">
        <f>'Imp-Other-Autre'!G$97/1000</f>
        <v>0</v>
      </c>
      <c r="Q51" s="292">
        <f>'Imp-Other-Autre'!H$97/1000</f>
        <v>0</v>
      </c>
      <c r="R51" s="292">
        <f>'Imp-Other-Autre'!I$97/1000</f>
        <v>0</v>
      </c>
      <c r="S51" s="292">
        <f>'Imp-Other-Autre'!J$97/1000</f>
        <v>0</v>
      </c>
      <c r="T51" s="292">
        <f>'Imp-Other-Autre'!K$97/1000</f>
        <v>0</v>
      </c>
      <c r="U51" s="292">
        <f>'Imp-Other-Autre'!L$97/1000</f>
        <v>0</v>
      </c>
      <c r="V51" s="356">
        <f t="shared" si="16"/>
        <v>0</v>
      </c>
      <c r="W51" s="357">
        <f t="shared" si="16"/>
        <v>0</v>
      </c>
      <c r="X51" s="357">
        <f t="shared" si="16"/>
        <v>0</v>
      </c>
      <c r="Y51" s="357">
        <f t="shared" si="16"/>
        <v>0</v>
      </c>
      <c r="Z51" s="357">
        <f t="shared" si="16"/>
        <v>0</v>
      </c>
      <c r="AA51" s="357">
        <f t="shared" si="16"/>
        <v>0</v>
      </c>
      <c r="AB51" s="357">
        <f t="shared" si="16"/>
        <v>0</v>
      </c>
      <c r="AC51" s="358">
        <f t="shared" si="16"/>
        <v>0</v>
      </c>
    </row>
    <row r="52" spans="1:29" x14ac:dyDescent="0.25">
      <c r="A52" s="359" t="str">
        <f t="shared" ref="A52:A55" si="17">A51</f>
        <v>Don't</v>
      </c>
      <c r="B52" s="326" t="str">
        <f>B51</f>
        <v>Other Countries</v>
      </c>
      <c r="C52" s="361"/>
      <c r="D52" t="str">
        <f t="shared" ref="D52" si="18">D51</f>
        <v>IMP</v>
      </c>
      <c r="E52" s="328" t="s">
        <v>656</v>
      </c>
      <c r="F52" s="355">
        <f>'Imp-Other-Autre'!E$101</f>
        <v>0</v>
      </c>
      <c r="G52" s="292">
        <f>'Imp-Other-Autre'!F$101</f>
        <v>0</v>
      </c>
      <c r="H52" s="292">
        <f>'Imp-Other-Autre'!G$101</f>
        <v>0</v>
      </c>
      <c r="I52" s="292">
        <f>'Imp-Other-Autre'!H$101</f>
        <v>0</v>
      </c>
      <c r="J52" s="292">
        <f>'Imp-Other-Autre'!I$101</f>
        <v>0</v>
      </c>
      <c r="K52" s="292">
        <f>'Imp-Other-Autre'!J$101</f>
        <v>0</v>
      </c>
      <c r="L52" s="292">
        <f>'Imp-Other-Autre'!K$101</f>
        <v>0</v>
      </c>
      <c r="M52" s="292">
        <f>'Imp-Other-Autre'!L$101</f>
        <v>0</v>
      </c>
      <c r="N52" s="355">
        <f>'Imp-Other-Autre'!E$102/1000</f>
        <v>0</v>
      </c>
      <c r="O52" s="292">
        <f>'Imp-Other-Autre'!F$102/1000</f>
        <v>0</v>
      </c>
      <c r="P52" s="292">
        <f>'Imp-Other-Autre'!G$102/1000</f>
        <v>0</v>
      </c>
      <c r="Q52" s="292">
        <f>'Imp-Other-Autre'!H$102/1000</f>
        <v>0</v>
      </c>
      <c r="R52" s="292">
        <f>'Imp-Other-Autre'!I$102/1000</f>
        <v>0</v>
      </c>
      <c r="S52" s="292">
        <f>'Imp-Other-Autre'!J$102/1000</f>
        <v>0</v>
      </c>
      <c r="T52" s="292">
        <f>'Imp-Other-Autre'!K$102/1000</f>
        <v>0</v>
      </c>
      <c r="U52" s="292">
        <f>'Imp-Other-Autre'!L$102/1000</f>
        <v>0</v>
      </c>
      <c r="V52" s="356">
        <f t="shared" si="16"/>
        <v>0</v>
      </c>
      <c r="W52" s="357">
        <f t="shared" si="16"/>
        <v>0</v>
      </c>
      <c r="X52" s="357">
        <f t="shared" si="16"/>
        <v>0</v>
      </c>
      <c r="Y52" s="357">
        <f t="shared" si="16"/>
        <v>0</v>
      </c>
      <c r="Z52" s="357">
        <f t="shared" si="16"/>
        <v>0</v>
      </c>
      <c r="AA52" s="357">
        <f t="shared" si="16"/>
        <v>0</v>
      </c>
      <c r="AB52" s="357">
        <f t="shared" si="16"/>
        <v>0</v>
      </c>
      <c r="AC52" s="358">
        <f t="shared" si="16"/>
        <v>0</v>
      </c>
    </row>
    <row r="53" spans="1:29" x14ac:dyDescent="0.25">
      <c r="A53" s="359" t="str">
        <f t="shared" si="17"/>
        <v>Don't</v>
      </c>
      <c r="B53" s="326" t="str">
        <f>B52</f>
        <v>Other Countries</v>
      </c>
      <c r="C53" s="361"/>
      <c r="D53" t="s">
        <v>657</v>
      </c>
      <c r="E53" s="328" t="str">
        <f>E50</f>
        <v>BMP 1</v>
      </c>
      <c r="F53" s="355">
        <f>'Imp-Other-Autre'!E$127</f>
        <v>0</v>
      </c>
      <c r="G53" s="292">
        <f>'Imp-Other-Autre'!F$127</f>
        <v>0</v>
      </c>
      <c r="H53" s="292">
        <f>'Imp-Other-Autre'!G$127</f>
        <v>0</v>
      </c>
      <c r="I53" s="292">
        <f>'Imp-Other-Autre'!H$127</f>
        <v>0</v>
      </c>
      <c r="J53" s="292">
        <f>'Imp-Other-Autre'!I$127</f>
        <v>0</v>
      </c>
      <c r="K53" s="292">
        <f>'Imp-Other-Autre'!J$127</f>
        <v>0</v>
      </c>
      <c r="L53" s="292">
        <f>'Imp-Other-Autre'!K$127</f>
        <v>0</v>
      </c>
      <c r="M53" s="292">
        <f>'Imp-Other-Autre'!L$127</f>
        <v>0</v>
      </c>
      <c r="N53" s="355">
        <f>'Imp-Other-Autre'!E$128/1000</f>
        <v>0</v>
      </c>
      <c r="O53" s="292">
        <f>'Imp-Other-Autre'!F$128/1000</f>
        <v>0</v>
      </c>
      <c r="P53" s="292">
        <f>'Imp-Other-Autre'!G$128/1000</f>
        <v>0</v>
      </c>
      <c r="Q53" s="292">
        <f>'Imp-Other-Autre'!H$128/1000</f>
        <v>0</v>
      </c>
      <c r="R53" s="292">
        <f>'Imp-Other-Autre'!I$128/1000</f>
        <v>0</v>
      </c>
      <c r="S53" s="292">
        <f>'Imp-Other-Autre'!J$128/1000</f>
        <v>0</v>
      </c>
      <c r="T53" s="292">
        <f>'Imp-Other-Autre'!K$128/1000</f>
        <v>0</v>
      </c>
      <c r="U53" s="292">
        <f>'Imp-Other-Autre'!L$128/1000</f>
        <v>0</v>
      </c>
      <c r="V53" s="356">
        <f t="shared" si="16"/>
        <v>0</v>
      </c>
      <c r="W53" s="357">
        <f t="shared" si="16"/>
        <v>0</v>
      </c>
      <c r="X53" s="357">
        <f t="shared" si="16"/>
        <v>0</v>
      </c>
      <c r="Y53" s="357">
        <f t="shared" si="16"/>
        <v>0</v>
      </c>
      <c r="Z53" s="357">
        <f t="shared" si="16"/>
        <v>0</v>
      </c>
      <c r="AA53" s="357">
        <f t="shared" si="16"/>
        <v>0</v>
      </c>
      <c r="AB53" s="357">
        <f t="shared" si="16"/>
        <v>0</v>
      </c>
      <c r="AC53" s="358">
        <f t="shared" si="16"/>
        <v>0</v>
      </c>
    </row>
    <row r="54" spans="1:29" x14ac:dyDescent="0.25">
      <c r="A54" s="359" t="str">
        <f t="shared" si="17"/>
        <v>Don't</v>
      </c>
      <c r="B54" s="326" t="str">
        <f>B53</f>
        <v>Other Countries</v>
      </c>
      <c r="C54" s="361"/>
      <c r="D54" t="str">
        <f>D53</f>
        <v>IMP SLS</v>
      </c>
      <c r="E54" s="328" t="str">
        <f>E51</f>
        <v>BMP 2</v>
      </c>
      <c r="F54" s="355">
        <f>'Imp-Other-Autre'!E$132</f>
        <v>0</v>
      </c>
      <c r="G54" s="292">
        <f>'Imp-Other-Autre'!F$132</f>
        <v>0</v>
      </c>
      <c r="H54" s="292">
        <f>'Imp-Other-Autre'!G$132</f>
        <v>0</v>
      </c>
      <c r="I54" s="292">
        <f>'Imp-Other-Autre'!H$132</f>
        <v>0</v>
      </c>
      <c r="J54" s="292">
        <f>'Imp-Other-Autre'!I$132</f>
        <v>0</v>
      </c>
      <c r="K54" s="292">
        <f>'Imp-Other-Autre'!J$132</f>
        <v>0</v>
      </c>
      <c r="L54" s="292">
        <f>'Imp-Other-Autre'!K$132</f>
        <v>0</v>
      </c>
      <c r="M54" s="292">
        <f>'Imp-Other-Autre'!L$132</f>
        <v>0</v>
      </c>
      <c r="N54" s="355">
        <f>'Imp-Other-Autre'!E$133/1000</f>
        <v>0</v>
      </c>
      <c r="O54" s="292">
        <f>'Imp-Other-Autre'!F$133/1000</f>
        <v>0</v>
      </c>
      <c r="P54" s="292">
        <f>'Imp-Other-Autre'!G$133/1000</f>
        <v>0</v>
      </c>
      <c r="Q54" s="292">
        <f>'Imp-Other-Autre'!H$133/1000</f>
        <v>0</v>
      </c>
      <c r="R54" s="292">
        <f>'Imp-Other-Autre'!I$133/1000</f>
        <v>0</v>
      </c>
      <c r="S54" s="292">
        <f>'Imp-Other-Autre'!J$133/1000</f>
        <v>0</v>
      </c>
      <c r="T54" s="292">
        <f>'Imp-Other-Autre'!K$133/1000</f>
        <v>0</v>
      </c>
      <c r="U54" s="292">
        <f>'Imp-Other-Autre'!L$133/1000</f>
        <v>0</v>
      </c>
      <c r="V54" s="356">
        <f t="shared" si="16"/>
        <v>0</v>
      </c>
      <c r="W54" s="357">
        <f t="shared" si="16"/>
        <v>0</v>
      </c>
      <c r="X54" s="357">
        <f t="shared" si="16"/>
        <v>0</v>
      </c>
      <c r="Y54" s="357">
        <f t="shared" si="16"/>
        <v>0</v>
      </c>
      <c r="Z54" s="357">
        <f t="shared" si="16"/>
        <v>0</v>
      </c>
      <c r="AA54" s="357">
        <f t="shared" si="16"/>
        <v>0</v>
      </c>
      <c r="AB54" s="357">
        <f t="shared" si="16"/>
        <v>0</v>
      </c>
      <c r="AC54" s="358">
        <f t="shared" si="16"/>
        <v>0</v>
      </c>
    </row>
    <row r="55" spans="1:29" ht="15.75" thickBot="1" x14ac:dyDescent="0.3">
      <c r="A55" s="363" t="str">
        <f t="shared" si="17"/>
        <v>Don't</v>
      </c>
      <c r="B55" s="329" t="str">
        <f>B54</f>
        <v>Other Countries</v>
      </c>
      <c r="C55" s="364"/>
      <c r="D55" s="331" t="str">
        <f t="shared" ref="D55" si="19">D54</f>
        <v>IMP SLS</v>
      </c>
      <c r="E55" s="332" t="str">
        <f>E52</f>
        <v>BMP 3</v>
      </c>
      <c r="F55" s="355">
        <f>'Imp-Other-Autre'!E$137</f>
        <v>0</v>
      </c>
      <c r="G55" s="292">
        <f>'Imp-Other-Autre'!F$137</f>
        <v>0</v>
      </c>
      <c r="H55" s="292">
        <f>'Imp-Other-Autre'!G$137</f>
        <v>0</v>
      </c>
      <c r="I55" s="292">
        <f>'Imp-Other-Autre'!H$137</f>
        <v>0</v>
      </c>
      <c r="J55" s="292">
        <f>'Imp-Other-Autre'!I$137</f>
        <v>0</v>
      </c>
      <c r="K55" s="292">
        <f>'Imp-Other-Autre'!J$137</f>
        <v>0</v>
      </c>
      <c r="L55" s="292">
        <f>'Imp-Other-Autre'!K$137</f>
        <v>0</v>
      </c>
      <c r="M55" s="292">
        <f>'Imp-Other-Autre'!L$137</f>
        <v>0</v>
      </c>
      <c r="N55" s="355">
        <f>'Imp-Other-Autre'!E$138/1000</f>
        <v>0</v>
      </c>
      <c r="O55" s="292">
        <f>'Imp-Other-Autre'!F$138/1000</f>
        <v>0</v>
      </c>
      <c r="P55" s="292">
        <f>'Imp-Other-Autre'!G$138/1000</f>
        <v>0</v>
      </c>
      <c r="Q55" s="292">
        <f>'Imp-Other-Autre'!H$138/1000</f>
        <v>0</v>
      </c>
      <c r="R55" s="292">
        <f>'Imp-Other-Autre'!I$138/1000</f>
        <v>0</v>
      </c>
      <c r="S55" s="292">
        <f>'Imp-Other-Autre'!J$138/1000</f>
        <v>0</v>
      </c>
      <c r="T55" s="292">
        <f>'Imp-Other-Autre'!K$138/1000</f>
        <v>0</v>
      </c>
      <c r="U55" s="292">
        <f>'Imp-Other-Autre'!L$138/1000</f>
        <v>0</v>
      </c>
      <c r="V55" s="356">
        <f t="shared" si="16"/>
        <v>0</v>
      </c>
      <c r="W55" s="357">
        <f t="shared" si="16"/>
        <v>0</v>
      </c>
      <c r="X55" s="357">
        <f t="shared" si="16"/>
        <v>0</v>
      </c>
      <c r="Y55" s="357">
        <f t="shared" si="16"/>
        <v>0</v>
      </c>
      <c r="Z55" s="357">
        <f t="shared" si="16"/>
        <v>0</v>
      </c>
      <c r="AA55" s="357">
        <f t="shared" si="16"/>
        <v>0</v>
      </c>
      <c r="AB55" s="357">
        <f t="shared" si="16"/>
        <v>0</v>
      </c>
      <c r="AC55" s="358">
        <f t="shared" si="16"/>
        <v>0</v>
      </c>
    </row>
    <row r="56" spans="1:29" x14ac:dyDescent="0.25">
      <c r="E56" s="326" t="s">
        <v>646</v>
      </c>
      <c r="F56" s="334">
        <f t="shared" ref="F56:U56" si="20">SUMIF($D$14:$D$55,$D$14,F$14:F$55)</f>
        <v>0</v>
      </c>
      <c r="G56" s="334">
        <f t="shared" si="20"/>
        <v>0</v>
      </c>
      <c r="H56" s="334">
        <f t="shared" si="20"/>
        <v>0</v>
      </c>
      <c r="I56" s="334">
        <f t="shared" si="20"/>
        <v>0</v>
      </c>
      <c r="J56" s="334">
        <f t="shared" si="20"/>
        <v>0</v>
      </c>
      <c r="K56" s="334">
        <f t="shared" si="20"/>
        <v>0</v>
      </c>
      <c r="L56" s="334">
        <f t="shared" si="20"/>
        <v>0</v>
      </c>
      <c r="M56" s="334">
        <f t="shared" si="20"/>
        <v>0</v>
      </c>
      <c r="N56" s="334">
        <f t="shared" si="20"/>
        <v>0</v>
      </c>
      <c r="O56" s="334">
        <f t="shared" si="20"/>
        <v>0</v>
      </c>
      <c r="P56" s="334">
        <f t="shared" si="20"/>
        <v>0</v>
      </c>
      <c r="Q56" s="334">
        <f t="shared" si="20"/>
        <v>0</v>
      </c>
      <c r="R56" s="334">
        <f t="shared" si="20"/>
        <v>0</v>
      </c>
      <c r="S56" s="334">
        <f t="shared" si="20"/>
        <v>0</v>
      </c>
      <c r="T56" s="334">
        <f t="shared" si="20"/>
        <v>0</v>
      </c>
      <c r="U56" s="335">
        <f t="shared" si="20"/>
        <v>0</v>
      </c>
    </row>
    <row r="57" spans="1:29" x14ac:dyDescent="0.25">
      <c r="E57" s="326"/>
      <c r="F57" s="336">
        <f t="shared" ref="F57:U57" si="21">SUMIF($D$14:$D$55,$D$17,F$14:F$55)</f>
        <v>0</v>
      </c>
      <c r="G57" s="336">
        <f t="shared" si="21"/>
        <v>0</v>
      </c>
      <c r="H57" s="336">
        <f t="shared" si="21"/>
        <v>0</v>
      </c>
      <c r="I57" s="336">
        <f t="shared" si="21"/>
        <v>0</v>
      </c>
      <c r="J57" s="336">
        <f t="shared" si="21"/>
        <v>0</v>
      </c>
      <c r="K57" s="336">
        <f t="shared" si="21"/>
        <v>0</v>
      </c>
      <c r="L57" s="336">
        <f t="shared" si="21"/>
        <v>0</v>
      </c>
      <c r="M57" s="336">
        <f t="shared" si="21"/>
        <v>0</v>
      </c>
      <c r="N57" s="336">
        <f t="shared" si="21"/>
        <v>0</v>
      </c>
      <c r="O57" s="336">
        <f t="shared" si="21"/>
        <v>0</v>
      </c>
      <c r="P57" s="336">
        <f t="shared" si="21"/>
        <v>0</v>
      </c>
      <c r="Q57" s="336">
        <f t="shared" si="21"/>
        <v>0</v>
      </c>
      <c r="R57" s="336">
        <f t="shared" si="21"/>
        <v>0</v>
      </c>
      <c r="S57" s="336">
        <f t="shared" si="21"/>
        <v>0</v>
      </c>
      <c r="T57" s="336">
        <f t="shared" si="21"/>
        <v>0</v>
      </c>
      <c r="U57" s="337">
        <f t="shared" si="21"/>
        <v>0</v>
      </c>
    </row>
    <row r="58" spans="1:29" x14ac:dyDescent="0.25">
      <c r="E58" s="326"/>
      <c r="F58" s="336">
        <f>SUM('Begin:End2'!E$91,'Begin:End2'!E$96,'Begin:End2'!E$101,)</f>
        <v>0</v>
      </c>
      <c r="G58" s="336">
        <f>SUM('Begin:End2'!F$91,'Begin:End2'!F$96,'Begin:End2'!F$101,)</f>
        <v>0</v>
      </c>
      <c r="H58" s="336">
        <f>SUM('Begin:End2'!G$91,'Begin:End2'!G$96,'Begin:End2'!G$101,)</f>
        <v>0</v>
      </c>
      <c r="I58" s="336">
        <f>SUM('Begin:End2'!H$91,'Begin:End2'!H$96,'Begin:End2'!H$101,)</f>
        <v>0</v>
      </c>
      <c r="J58" s="336">
        <f>SUM('Begin:End2'!I$91,'Begin:End2'!I$96,'Begin:End2'!I$101,)</f>
        <v>0</v>
      </c>
      <c r="K58" s="336">
        <f>SUM('Begin:End2'!J$91,'Begin:End2'!J$96,'Begin:End2'!J$101,)</f>
        <v>0</v>
      </c>
      <c r="L58" s="336">
        <f>SUM('Begin:End2'!K$91,'Begin:End2'!K$96,'Begin:End2'!K$101,)</f>
        <v>0</v>
      </c>
      <c r="M58" s="336">
        <f>SUM('Begin:End2'!L$91,'Begin:End2'!L$96,'Begin:End2'!L$101,)</f>
        <v>0</v>
      </c>
      <c r="N58" s="336">
        <f>SUM('Begin:End2'!E$92,'Begin:End2'!E$97,'Begin:End2'!E$102)/1000</f>
        <v>0</v>
      </c>
      <c r="O58" s="336">
        <f>SUM('Begin:End2'!F$92,'Begin:End2'!F$97,'Begin:End2'!F$102)/1000</f>
        <v>0</v>
      </c>
      <c r="P58" s="336">
        <f>SUM('Begin:End2'!G$92,'Begin:End2'!G$97,'Begin:End2'!G$102)/1000</f>
        <v>0</v>
      </c>
      <c r="Q58" s="336">
        <f>SUM('Begin:End2'!H$92,'Begin:End2'!H$97,'Begin:End2'!H$102)/1000</f>
        <v>0</v>
      </c>
      <c r="R58" s="336">
        <f>SUM('Begin:End2'!I$92,'Begin:End2'!I$97,'Begin:End2'!I$102)/1000</f>
        <v>0</v>
      </c>
      <c r="S58" s="336">
        <f>SUM('Begin:End2'!J$92,'Begin:End2'!J$97,'Begin:End2'!J$102)/1000</f>
        <v>0</v>
      </c>
      <c r="T58" s="336">
        <f>SUM('Begin:End2'!K$92,'Begin:End2'!K$97,'Begin:End2'!K$102)/1000</f>
        <v>0</v>
      </c>
      <c r="U58" s="337">
        <f>SUM('Begin:End2'!L$92,'Begin:End2'!L$97,'Begin:End2'!L$102)/1000</f>
        <v>0</v>
      </c>
    </row>
    <row r="59" spans="1:29" x14ac:dyDescent="0.25">
      <c r="E59" s="326"/>
      <c r="F59" s="336">
        <f>SUM('Begin:End2'!E$127,'Begin:End2'!E$132,'Begin:End2'!E$137,)</f>
        <v>0</v>
      </c>
      <c r="G59" s="336">
        <f>SUM('Begin:End2'!F$127,'Begin:End2'!F$132,'Begin:End2'!F$137,)</f>
        <v>0</v>
      </c>
      <c r="H59" s="336">
        <f>SUM('Begin:End2'!G$127,'Begin:End2'!G$132,'Begin:End2'!G$137,)</f>
        <v>0</v>
      </c>
      <c r="I59" s="336">
        <f>SUM('Begin:End2'!H$127,'Begin:End2'!H$132,'Begin:End2'!H$137,)</f>
        <v>0</v>
      </c>
      <c r="J59" s="336">
        <f>SUM('Begin:End2'!I$127,'Begin:End2'!I$132,'Begin:End2'!I$137,)</f>
        <v>0</v>
      </c>
      <c r="K59" s="336">
        <f>SUM('Begin:End2'!J$127,'Begin:End2'!J$132,'Begin:End2'!J$137,)</f>
        <v>0</v>
      </c>
      <c r="L59" s="336">
        <f>SUM('Begin:End2'!K$127,'Begin:End2'!K$132,'Begin:End2'!K$137,)</f>
        <v>0</v>
      </c>
      <c r="M59" s="336">
        <f>SUM('Begin:End2'!L$127,'Begin:End2'!L$132,'Begin:End2'!L$137,)</f>
        <v>0</v>
      </c>
      <c r="N59" s="336">
        <f>SUM('Begin:End2'!E$128,'Begin:End2'!E$133,'Begin:End2'!E$138)/1000</f>
        <v>0</v>
      </c>
      <c r="O59" s="336">
        <f>SUM('Begin:End2'!F$128,'Begin:End2'!F$133,'Begin:End2'!F$138)/1000</f>
        <v>0</v>
      </c>
      <c r="P59" s="336">
        <f>SUM('Begin:End2'!G$128,'Begin:End2'!G$133,'Begin:End2'!G$138)/1000</f>
        <v>0</v>
      </c>
      <c r="Q59" s="336">
        <f>SUM('Begin:End2'!H$128,'Begin:End2'!H$133,'Begin:End2'!H$138)/1000</f>
        <v>0</v>
      </c>
      <c r="R59" s="336">
        <f>SUM('Begin:End2'!I$128,'Begin:End2'!I$133,'Begin:End2'!I$138)/1000</f>
        <v>0</v>
      </c>
      <c r="S59" s="336">
        <f>SUM('Begin:End2'!J$128,'Begin:End2'!J$133,'Begin:End2'!J$138)/1000</f>
        <v>0</v>
      </c>
      <c r="T59" s="336">
        <f>SUM('Begin:End2'!K$128,'Begin:End2'!K$133,'Begin:End2'!K$138)/1000</f>
        <v>0</v>
      </c>
      <c r="U59" s="337">
        <f>SUM('Begin:End2'!L$128,'Begin:End2'!L$133,'Begin:End2'!L$138)/1000</f>
        <v>0</v>
      </c>
    </row>
    <row r="60" spans="1:29" ht="15.75" thickBot="1" x14ac:dyDescent="0.3">
      <c r="E60" s="329"/>
      <c r="F60" s="317" t="b">
        <f>SUM(F56:F57)=SUM(F58:F59)</f>
        <v>1</v>
      </c>
      <c r="G60" s="317" t="b">
        <f t="shared" ref="G60:M60" si="22">SUM(G56:G57)=SUM(G58:G59)</f>
        <v>1</v>
      </c>
      <c r="H60" s="317" t="b">
        <f t="shared" si="22"/>
        <v>1</v>
      </c>
      <c r="I60" s="317" t="b">
        <f>SUM(I56:I57)=SUM(I58:I59)</f>
        <v>1</v>
      </c>
      <c r="J60" s="317" t="b">
        <f t="shared" si="22"/>
        <v>1</v>
      </c>
      <c r="K60" s="317" t="b">
        <f t="shared" si="22"/>
        <v>1</v>
      </c>
      <c r="L60" s="317" t="b">
        <f t="shared" si="22"/>
        <v>1</v>
      </c>
      <c r="M60" s="317" t="b">
        <f t="shared" si="22"/>
        <v>1</v>
      </c>
      <c r="N60" s="317" t="b">
        <f>SUM(N56:N57)=SUM(N58:N59)</f>
        <v>1</v>
      </c>
      <c r="O60" s="317" t="b">
        <f t="shared" ref="O60:U60" si="23">SUM(O56:O57)=SUM(O58:O59)</f>
        <v>1</v>
      </c>
      <c r="P60" s="317" t="b">
        <f t="shared" si="23"/>
        <v>1</v>
      </c>
      <c r="Q60" s="317" t="b">
        <f t="shared" si="23"/>
        <v>1</v>
      </c>
      <c r="R60" s="317" t="b">
        <f t="shared" si="23"/>
        <v>1</v>
      </c>
      <c r="S60" s="317" t="b">
        <f t="shared" si="23"/>
        <v>1</v>
      </c>
      <c r="T60" s="317" t="b">
        <f t="shared" si="23"/>
        <v>1</v>
      </c>
      <c r="U60" s="318" t="b">
        <f t="shared" si="23"/>
        <v>1</v>
      </c>
    </row>
    <row r="61" spans="1:29" ht="15.75" thickBot="1" x14ac:dyDescent="0.3"/>
    <row r="62" spans="1:29" ht="15.75" thickBot="1" x14ac:dyDescent="0.3">
      <c r="B62" s="746"/>
      <c r="C62" s="746"/>
      <c r="D62" s="746"/>
      <c r="E62" s="338" t="s">
        <v>613</v>
      </c>
      <c r="F62" s="339"/>
      <c r="G62" s="339"/>
      <c r="H62" s="339"/>
      <c r="I62" s="339"/>
      <c r="J62" s="339"/>
      <c r="K62" s="339"/>
      <c r="L62" s="339"/>
      <c r="M62" s="339"/>
      <c r="N62" s="339"/>
      <c r="O62" s="339"/>
      <c r="P62" s="339"/>
      <c r="Q62" s="339"/>
      <c r="R62" s="339"/>
      <c r="S62" s="339"/>
      <c r="T62" s="339"/>
      <c r="U62" s="339"/>
      <c r="V62" s="749" t="s">
        <v>614</v>
      </c>
      <c r="W62" s="749"/>
      <c r="X62" s="749"/>
      <c r="Y62" s="749"/>
      <c r="Z62" s="749"/>
      <c r="AA62" s="749"/>
      <c r="AB62" s="749"/>
      <c r="AC62" s="750"/>
    </row>
    <row r="63" spans="1:29" ht="37.5" customHeight="1" x14ac:dyDescent="0.25">
      <c r="B63" s="744" t="s">
        <v>658</v>
      </c>
      <c r="C63" s="745"/>
      <c r="D63" s="745"/>
      <c r="E63" s="745"/>
      <c r="F63" s="340" t="s">
        <v>659</v>
      </c>
      <c r="G63" s="341" t="s">
        <v>660</v>
      </c>
      <c r="H63" s="341" t="s">
        <v>661</v>
      </c>
      <c r="I63" s="341" t="s">
        <v>636</v>
      </c>
      <c r="J63" s="341" t="s">
        <v>637</v>
      </c>
      <c r="K63" s="341" t="s">
        <v>638</v>
      </c>
      <c r="L63" s="341" t="s">
        <v>639</v>
      </c>
      <c r="M63" s="341" t="s">
        <v>640</v>
      </c>
      <c r="N63" s="340" t="str">
        <f t="shared" ref="N63:AC63" si="24">F63</f>
        <v>Q2 - 2024</v>
      </c>
      <c r="O63" s="341" t="str">
        <f t="shared" si="24"/>
        <v>Q3 - 2024</v>
      </c>
      <c r="P63" s="341" t="str">
        <f t="shared" si="24"/>
        <v>Q4 - 2024</v>
      </c>
      <c r="Q63" s="341" t="str">
        <f t="shared" si="24"/>
        <v>Q1 - 2025</v>
      </c>
      <c r="R63" s="341" t="str">
        <f t="shared" si="24"/>
        <v>Q2 - 2025</v>
      </c>
      <c r="S63" s="341" t="str">
        <f t="shared" si="24"/>
        <v>Q3 - 2025</v>
      </c>
      <c r="T63" s="341" t="str">
        <f t="shared" si="24"/>
        <v>Q4 - 2025</v>
      </c>
      <c r="U63" s="341" t="str">
        <f t="shared" si="24"/>
        <v>Q1 - 2026</v>
      </c>
      <c r="V63" s="342" t="str">
        <f t="shared" si="24"/>
        <v>Q2 - 2024</v>
      </c>
      <c r="W63" s="343" t="str">
        <f t="shared" si="24"/>
        <v>Q3 - 2024</v>
      </c>
      <c r="X63" s="343" t="str">
        <f t="shared" si="24"/>
        <v>Q4 - 2024</v>
      </c>
      <c r="Y63" s="343" t="str">
        <f t="shared" si="24"/>
        <v>Q1 - 2025</v>
      </c>
      <c r="Z63" s="343" t="str">
        <f t="shared" si="24"/>
        <v>Q2 - 2025</v>
      </c>
      <c r="AA63" s="343" t="str">
        <f t="shared" si="24"/>
        <v>Q3 - 2025</v>
      </c>
      <c r="AB63" s="343" t="str">
        <f t="shared" si="24"/>
        <v>Q4 - 2025</v>
      </c>
      <c r="AC63" s="344" t="str">
        <f t="shared" si="24"/>
        <v>Q1 - 2026</v>
      </c>
    </row>
    <row r="64" spans="1:29" ht="15.75" thickBot="1" x14ac:dyDescent="0.3">
      <c r="B64" s="365" t="s">
        <v>602</v>
      </c>
      <c r="C64" s="366" t="s">
        <v>603</v>
      </c>
      <c r="D64" s="366" t="s">
        <v>662</v>
      </c>
      <c r="F64" s="347" t="s">
        <v>623</v>
      </c>
      <c r="G64" s="348" t="s">
        <v>623</v>
      </c>
      <c r="H64" s="348" t="s">
        <v>623</v>
      </c>
      <c r="I64" s="348" t="s">
        <v>623</v>
      </c>
      <c r="J64" s="348" t="s">
        <v>623</v>
      </c>
      <c r="K64" s="348" t="s">
        <v>623</v>
      </c>
      <c r="L64" s="348" t="s">
        <v>623</v>
      </c>
      <c r="M64" s="348" t="s">
        <v>623</v>
      </c>
      <c r="N64" s="347" t="s">
        <v>624</v>
      </c>
      <c r="O64" s="348" t="s">
        <v>624</v>
      </c>
      <c r="P64" s="348" t="str">
        <f>N64</f>
        <v>VAL/1000</v>
      </c>
      <c r="Q64" s="348" t="str">
        <f t="shared" ref="Q64:U64" si="25">P64</f>
        <v>VAL/1000</v>
      </c>
      <c r="R64" s="348" t="str">
        <f t="shared" si="25"/>
        <v>VAL/1000</v>
      </c>
      <c r="S64" s="348" t="str">
        <f t="shared" si="25"/>
        <v>VAL/1000</v>
      </c>
      <c r="T64" s="348" t="str">
        <f t="shared" si="25"/>
        <v>VAL/1000</v>
      </c>
      <c r="U64" s="348" t="str">
        <f t="shared" si="25"/>
        <v>VAL/1000</v>
      </c>
      <c r="V64" s="349" t="s">
        <v>625</v>
      </c>
      <c r="W64" s="350" t="s">
        <v>625</v>
      </c>
      <c r="X64" s="350" t="s">
        <v>625</v>
      </c>
      <c r="Y64" s="350" t="s">
        <v>625</v>
      </c>
      <c r="Z64" s="350" t="s">
        <v>625</v>
      </c>
      <c r="AA64" s="350" t="s">
        <v>625</v>
      </c>
      <c r="AB64" s="350" t="s">
        <v>625</v>
      </c>
      <c r="AC64" s="351" t="s">
        <v>625</v>
      </c>
    </row>
    <row r="65" spans="1:29" x14ac:dyDescent="0.25">
      <c r="A65" s="352" t="str">
        <f t="shared" ref="A65:A99" si="26">IF(SUM(F65:U65)&gt;=0.01,"Copy","Don't")</f>
        <v>Don't</v>
      </c>
      <c r="B65" s="367" t="s">
        <v>604</v>
      </c>
      <c r="C65" s="368">
        <f>'Imp-China - Chine -1'!$G$23</f>
        <v>0</v>
      </c>
      <c r="D65" s="368" t="s">
        <v>663</v>
      </c>
      <c r="E65" s="369">
        <f>Pro!C105</f>
        <v>0</v>
      </c>
      <c r="F65" s="302">
        <f>'Imp-China - Chine -1'!E$50</f>
        <v>0</v>
      </c>
      <c r="G65" s="303">
        <f>'Imp-China - Chine -1'!F$50</f>
        <v>0</v>
      </c>
      <c r="H65" s="303">
        <f>'Imp-China - Chine -1'!G$50</f>
        <v>0</v>
      </c>
      <c r="I65" s="303">
        <f>'Imp-China - Chine -1'!H$50</f>
        <v>0</v>
      </c>
      <c r="J65" s="303">
        <f>'Imp-China - Chine -1'!I$50</f>
        <v>0</v>
      </c>
      <c r="K65" s="303">
        <f>'Imp-China - Chine -1'!J$50</f>
        <v>0</v>
      </c>
      <c r="L65" s="303">
        <f>'Imp-China - Chine -1'!K$50</f>
        <v>0</v>
      </c>
      <c r="M65" s="303">
        <f>'Imp-China - Chine -1'!L$50</f>
        <v>0</v>
      </c>
      <c r="N65" s="302">
        <f>'Imp-China - Chine -1'!E$51/1000</f>
        <v>0</v>
      </c>
      <c r="O65" s="303">
        <f>'Imp-China - Chine -1'!F$51/1000</f>
        <v>0</v>
      </c>
      <c r="P65" s="303">
        <f>'Imp-China - Chine -1'!G$51/1000</f>
        <v>0</v>
      </c>
      <c r="Q65" s="303">
        <f>'Imp-China - Chine -1'!H$51/1000</f>
        <v>0</v>
      </c>
      <c r="R65" s="303">
        <f>'Imp-China - Chine -1'!I$51/1000</f>
        <v>0</v>
      </c>
      <c r="S65" s="303">
        <f>'Imp-China - Chine -1'!J$51/1000</f>
        <v>0</v>
      </c>
      <c r="T65" s="303">
        <f>'Imp-China - Chine -1'!K$51/1000</f>
        <v>0</v>
      </c>
      <c r="U65" s="303">
        <f>'Imp-China - Chine -1'!L$51/1000</f>
        <v>0</v>
      </c>
      <c r="V65" s="370">
        <f t="shared" ref="V65:AC89" si="27">(IF(ISERROR(N65/F65),0,N65/F65))*1000</f>
        <v>0</v>
      </c>
      <c r="W65" s="371">
        <f t="shared" si="27"/>
        <v>0</v>
      </c>
      <c r="X65" s="371">
        <f t="shared" si="27"/>
        <v>0</v>
      </c>
      <c r="Y65" s="371">
        <f t="shared" si="27"/>
        <v>0</v>
      </c>
      <c r="Z65" s="371">
        <f t="shared" si="27"/>
        <v>0</v>
      </c>
      <c r="AA65" s="371">
        <f t="shared" si="27"/>
        <v>0</v>
      </c>
      <c r="AB65" s="371">
        <f t="shared" si="27"/>
        <v>0</v>
      </c>
      <c r="AC65" s="372">
        <f>(IF(ISERROR(U65/M65),0,U65/M65))*1000</f>
        <v>0</v>
      </c>
    </row>
    <row r="66" spans="1:29" x14ac:dyDescent="0.25">
      <c r="A66" s="359" t="str">
        <f t="shared" si="26"/>
        <v>Don't</v>
      </c>
      <c r="B66" s="326" t="str">
        <f t="shared" ref="B66:C69" si="28">B65</f>
        <v>CHN</v>
      </c>
      <c r="C66">
        <f t="shared" si="28"/>
        <v>0</v>
      </c>
      <c r="D66" t="s">
        <v>664</v>
      </c>
      <c r="E66" s="373">
        <f>Pro!C106</f>
        <v>0</v>
      </c>
      <c r="F66" s="305">
        <f>'Imp-China - Chine -1'!E$54</f>
        <v>0</v>
      </c>
      <c r="G66" s="306">
        <f>'Imp-China - Chine -1'!F$54</f>
        <v>0</v>
      </c>
      <c r="H66" s="306">
        <f>'Imp-China - Chine -1'!G$54</f>
        <v>0</v>
      </c>
      <c r="I66" s="306">
        <f>'Imp-China - Chine -1'!H$54</f>
        <v>0</v>
      </c>
      <c r="J66" s="306">
        <f>'Imp-China - Chine -1'!I$54</f>
        <v>0</v>
      </c>
      <c r="K66" s="306">
        <f>'Imp-China - Chine -1'!J$54</f>
        <v>0</v>
      </c>
      <c r="L66" s="306">
        <f>'Imp-China - Chine -1'!K$54</f>
        <v>0</v>
      </c>
      <c r="M66" s="306">
        <f>'Imp-China - Chine -1'!L$54</f>
        <v>0</v>
      </c>
      <c r="N66" s="305">
        <f>'Imp-China - Chine -1'!E$55/1000</f>
        <v>0</v>
      </c>
      <c r="O66" s="306">
        <f>'Imp-China - Chine -1'!F$55/1000</f>
        <v>0</v>
      </c>
      <c r="P66" s="306">
        <f>'Imp-China - Chine -1'!G$55/1000</f>
        <v>0</v>
      </c>
      <c r="Q66" s="306">
        <f>'Imp-China - Chine -1'!H$55/1000</f>
        <v>0</v>
      </c>
      <c r="R66" s="306">
        <f>'Imp-China - Chine -1'!I$55/1000</f>
        <v>0</v>
      </c>
      <c r="S66" s="306">
        <f>'Imp-China - Chine -1'!J$55/1000</f>
        <v>0</v>
      </c>
      <c r="T66" s="306">
        <f>'Imp-China - Chine -1'!K$55/1000</f>
        <v>0</v>
      </c>
      <c r="U66" s="306">
        <f>'Imp-China - Chine -1'!L$55/1000</f>
        <v>0</v>
      </c>
      <c r="V66" s="356">
        <f t="shared" si="27"/>
        <v>0</v>
      </c>
      <c r="W66" s="357">
        <f t="shared" si="27"/>
        <v>0</v>
      </c>
      <c r="X66" s="357">
        <f t="shared" si="27"/>
        <v>0</v>
      </c>
      <c r="Y66" s="357">
        <f t="shared" si="27"/>
        <v>0</v>
      </c>
      <c r="Z66" s="357">
        <f t="shared" si="27"/>
        <v>0</v>
      </c>
      <c r="AA66" s="357">
        <f t="shared" si="27"/>
        <v>0</v>
      </c>
      <c r="AB66" s="357">
        <f t="shared" si="27"/>
        <v>0</v>
      </c>
      <c r="AC66" s="358">
        <f t="shared" si="27"/>
        <v>0</v>
      </c>
    </row>
    <row r="67" spans="1:29" x14ac:dyDescent="0.25">
      <c r="A67" s="359" t="str">
        <f t="shared" si="26"/>
        <v>Don't</v>
      </c>
      <c r="B67" s="326" t="str">
        <f t="shared" si="28"/>
        <v>CHN</v>
      </c>
      <c r="C67">
        <f t="shared" si="28"/>
        <v>0</v>
      </c>
      <c r="D67" t="s">
        <v>665</v>
      </c>
      <c r="E67" s="373">
        <f>Pro!C107</f>
        <v>0</v>
      </c>
      <c r="F67" s="302">
        <f>'Imp-China - Chine -1'!E$58</f>
        <v>0</v>
      </c>
      <c r="G67" s="303">
        <f>'Imp-China - Chine -1'!F$58</f>
        <v>0</v>
      </c>
      <c r="H67" s="303">
        <f>'Imp-China - Chine -1'!G$58</f>
        <v>0</v>
      </c>
      <c r="I67" s="303">
        <f>'Imp-China - Chine -1'!H$58</f>
        <v>0</v>
      </c>
      <c r="J67" s="303">
        <f>'Imp-China - Chine -1'!I$58</f>
        <v>0</v>
      </c>
      <c r="K67" s="303">
        <f>'Imp-China - Chine -1'!J$58</f>
        <v>0</v>
      </c>
      <c r="L67" s="303">
        <f>'Imp-China - Chine -1'!K$58</f>
        <v>0</v>
      </c>
      <c r="M67" s="303">
        <f>'Imp-China - Chine -1'!L$58</f>
        <v>0</v>
      </c>
      <c r="N67" s="302">
        <f>'Imp-China - Chine -1'!E$59/1000</f>
        <v>0</v>
      </c>
      <c r="O67" s="303">
        <f>'Imp-China - Chine -1'!F$59/1000</f>
        <v>0</v>
      </c>
      <c r="P67" s="303">
        <f>'Imp-China - Chine -1'!G$59/1000</f>
        <v>0</v>
      </c>
      <c r="Q67" s="303">
        <f>'Imp-China - Chine -1'!H$59/1000</f>
        <v>0</v>
      </c>
      <c r="R67" s="303">
        <f>'Imp-China - Chine -1'!I$59/1000</f>
        <v>0</v>
      </c>
      <c r="S67" s="303">
        <f>'Imp-China - Chine -1'!J$59/1000</f>
        <v>0</v>
      </c>
      <c r="T67" s="303">
        <f>'Imp-China - Chine -1'!K$59/1000</f>
        <v>0</v>
      </c>
      <c r="U67" s="303">
        <f>'Imp-China - Chine -1'!L$59/1000</f>
        <v>0</v>
      </c>
      <c r="V67" s="356">
        <f t="shared" si="27"/>
        <v>0</v>
      </c>
      <c r="W67" s="357">
        <f t="shared" si="27"/>
        <v>0</v>
      </c>
      <c r="X67" s="357">
        <f t="shared" si="27"/>
        <v>0</v>
      </c>
      <c r="Y67" s="357">
        <f t="shared" si="27"/>
        <v>0</v>
      </c>
      <c r="Z67" s="357">
        <f t="shared" si="27"/>
        <v>0</v>
      </c>
      <c r="AA67" s="357">
        <f t="shared" si="27"/>
        <v>0</v>
      </c>
      <c r="AB67" s="357">
        <f t="shared" si="27"/>
        <v>0</v>
      </c>
      <c r="AC67" s="358">
        <f t="shared" si="27"/>
        <v>0</v>
      </c>
    </row>
    <row r="68" spans="1:29" x14ac:dyDescent="0.25">
      <c r="A68" s="359" t="str">
        <f t="shared" si="26"/>
        <v>Don't</v>
      </c>
      <c r="B68" s="326" t="str">
        <f t="shared" si="28"/>
        <v>CHN</v>
      </c>
      <c r="C68">
        <f t="shared" si="28"/>
        <v>0</v>
      </c>
      <c r="D68" t="s">
        <v>666</v>
      </c>
      <c r="E68" s="373">
        <f>Pro!C108</f>
        <v>0</v>
      </c>
      <c r="F68" s="305">
        <f>'Imp-China - Chine -1'!E$62</f>
        <v>0</v>
      </c>
      <c r="G68" s="306">
        <f>'Imp-China - Chine -1'!F$62</f>
        <v>0</v>
      </c>
      <c r="H68" s="306">
        <f>'Imp-China - Chine -1'!G$62</f>
        <v>0</v>
      </c>
      <c r="I68" s="306">
        <f>'Imp-China - Chine -1'!H$62</f>
        <v>0</v>
      </c>
      <c r="J68" s="306">
        <f>'Imp-China - Chine -1'!I$62</f>
        <v>0</v>
      </c>
      <c r="K68" s="306">
        <f>'Imp-China - Chine -1'!J$62</f>
        <v>0</v>
      </c>
      <c r="L68" s="306">
        <f>'Imp-China - Chine -1'!K$62</f>
        <v>0</v>
      </c>
      <c r="M68" s="306">
        <f>'Imp-China - Chine -1'!L$62</f>
        <v>0</v>
      </c>
      <c r="N68" s="305">
        <f>'Imp-China - Chine -1'!E$63/1000</f>
        <v>0</v>
      </c>
      <c r="O68" s="306">
        <f>'Imp-China - Chine -1'!F$63/1000</f>
        <v>0</v>
      </c>
      <c r="P68" s="306">
        <f>'Imp-China - Chine -1'!G$63/1000</f>
        <v>0</v>
      </c>
      <c r="Q68" s="306">
        <f>'Imp-China - Chine -1'!H$63/1000</f>
        <v>0</v>
      </c>
      <c r="R68" s="306">
        <f>'Imp-China - Chine -1'!I$63/1000</f>
        <v>0</v>
      </c>
      <c r="S68" s="306">
        <f>'Imp-China - Chine -1'!J$63/1000</f>
        <v>0</v>
      </c>
      <c r="T68" s="306">
        <f>'Imp-China - Chine -1'!K$63/1000</f>
        <v>0</v>
      </c>
      <c r="U68" s="306">
        <f>'Imp-China - Chine -1'!L$63/1000</f>
        <v>0</v>
      </c>
      <c r="V68" s="356">
        <f t="shared" si="27"/>
        <v>0</v>
      </c>
      <c r="W68" s="357">
        <f t="shared" si="27"/>
        <v>0</v>
      </c>
      <c r="X68" s="357">
        <f t="shared" si="27"/>
        <v>0</v>
      </c>
      <c r="Y68" s="357">
        <f t="shared" si="27"/>
        <v>0</v>
      </c>
      <c r="Z68" s="357">
        <f t="shared" si="27"/>
        <v>0</v>
      </c>
      <c r="AA68" s="357">
        <f t="shared" si="27"/>
        <v>0</v>
      </c>
      <c r="AB68" s="357">
        <f t="shared" si="27"/>
        <v>0</v>
      </c>
      <c r="AC68" s="358">
        <f t="shared" si="27"/>
        <v>0</v>
      </c>
    </row>
    <row r="69" spans="1:29" x14ac:dyDescent="0.25">
      <c r="A69" s="359" t="str">
        <f t="shared" si="26"/>
        <v>Don't</v>
      </c>
      <c r="B69" s="326" t="str">
        <f t="shared" si="28"/>
        <v>CHN</v>
      </c>
      <c r="C69">
        <f t="shared" si="28"/>
        <v>0</v>
      </c>
      <c r="D69" t="s">
        <v>667</v>
      </c>
      <c r="E69" s="373">
        <f>Pro!C109</f>
        <v>0</v>
      </c>
      <c r="F69" s="302">
        <f>'Imp-China - Chine -1'!E$66</f>
        <v>0</v>
      </c>
      <c r="G69" s="303">
        <f>'Imp-China - Chine -1'!F$66</f>
        <v>0</v>
      </c>
      <c r="H69" s="303">
        <f>'Imp-China - Chine -1'!G$66</f>
        <v>0</v>
      </c>
      <c r="I69" s="303">
        <f>'Imp-China - Chine -1'!H$66</f>
        <v>0</v>
      </c>
      <c r="J69" s="303">
        <f>'Imp-China - Chine -1'!I$66</f>
        <v>0</v>
      </c>
      <c r="K69" s="303">
        <f>'Imp-China - Chine -1'!J$66</f>
        <v>0</v>
      </c>
      <c r="L69" s="303">
        <f>'Imp-China - Chine -1'!K$66</f>
        <v>0</v>
      </c>
      <c r="M69" s="303">
        <f>'Imp-China - Chine -1'!L$66</f>
        <v>0</v>
      </c>
      <c r="N69" s="302">
        <f>'Imp-China - Chine -1'!E$67/1000</f>
        <v>0</v>
      </c>
      <c r="O69" s="303">
        <f>'Imp-China - Chine -1'!F$67/1000</f>
        <v>0</v>
      </c>
      <c r="P69" s="303">
        <f>'Imp-China - Chine -1'!G$67/1000</f>
        <v>0</v>
      </c>
      <c r="Q69" s="303">
        <f>'Imp-China - Chine -1'!H$67/1000</f>
        <v>0</v>
      </c>
      <c r="R69" s="303">
        <f>'Imp-China - Chine -1'!I$67/1000</f>
        <v>0</v>
      </c>
      <c r="S69" s="303">
        <f>'Imp-China - Chine -1'!J$67/1000</f>
        <v>0</v>
      </c>
      <c r="T69" s="303">
        <f>'Imp-China - Chine -1'!K$67/1000</f>
        <v>0</v>
      </c>
      <c r="U69" s="303">
        <f>'Imp-China - Chine -1'!L$67/1000</f>
        <v>0</v>
      </c>
      <c r="V69" s="356">
        <f t="shared" si="27"/>
        <v>0</v>
      </c>
      <c r="W69" s="357">
        <f t="shared" si="27"/>
        <v>0</v>
      </c>
      <c r="X69" s="357">
        <f t="shared" si="27"/>
        <v>0</v>
      </c>
      <c r="Y69" s="357">
        <f t="shared" si="27"/>
        <v>0</v>
      </c>
      <c r="Z69" s="357">
        <f t="shared" si="27"/>
        <v>0</v>
      </c>
      <c r="AA69" s="357">
        <f t="shared" si="27"/>
        <v>0</v>
      </c>
      <c r="AB69" s="357">
        <f t="shared" si="27"/>
        <v>0</v>
      </c>
      <c r="AC69" s="358">
        <f t="shared" si="27"/>
        <v>0</v>
      </c>
    </row>
    <row r="70" spans="1:29" x14ac:dyDescent="0.25">
      <c r="A70" s="359" t="str">
        <f t="shared" si="26"/>
        <v>Don't</v>
      </c>
      <c r="B70" s="360" t="s">
        <v>604</v>
      </c>
      <c r="C70" s="361">
        <f>'Imp-China - Chine -2'!$G$23</f>
        <v>0</v>
      </c>
      <c r="D70" s="361" t="s">
        <v>663</v>
      </c>
      <c r="E70" s="374">
        <f>E65</f>
        <v>0</v>
      </c>
      <c r="F70" s="305">
        <f>'Imp-China - Chine -2'!E$50</f>
        <v>0</v>
      </c>
      <c r="G70" s="306">
        <f>'Imp-China - Chine -2'!F$50</f>
        <v>0</v>
      </c>
      <c r="H70" s="306">
        <f>'Imp-China - Chine -2'!G$50</f>
        <v>0</v>
      </c>
      <c r="I70" s="306">
        <f>'Imp-China - Chine -2'!H$50</f>
        <v>0</v>
      </c>
      <c r="J70" s="306">
        <f>'Imp-China - Chine -2'!I$50</f>
        <v>0</v>
      </c>
      <c r="K70" s="306">
        <f>'Imp-China - Chine -2'!J$50</f>
        <v>0</v>
      </c>
      <c r="L70" s="306">
        <f>'Imp-China - Chine -2'!K$50</f>
        <v>0</v>
      </c>
      <c r="M70" s="306">
        <f>'Imp-China - Chine -2'!L$50</f>
        <v>0</v>
      </c>
      <c r="N70" s="305">
        <f>'Imp-China - Chine -2'!E$51/1000</f>
        <v>0</v>
      </c>
      <c r="O70" s="306">
        <f>'Imp-China - Chine -2'!F$51/1000</f>
        <v>0</v>
      </c>
      <c r="P70" s="306">
        <f>'Imp-China - Chine -2'!G$51/1000</f>
        <v>0</v>
      </c>
      <c r="Q70" s="306">
        <f>'Imp-China - Chine -2'!H$51/1000</f>
        <v>0</v>
      </c>
      <c r="R70" s="306">
        <f>'Imp-China - Chine -2'!I$51/1000</f>
        <v>0</v>
      </c>
      <c r="S70" s="306">
        <f>'Imp-China - Chine -2'!J$51/1000</f>
        <v>0</v>
      </c>
      <c r="T70" s="306">
        <f>'Imp-China - Chine -2'!K$51/1000</f>
        <v>0</v>
      </c>
      <c r="U70" s="306">
        <f>'Imp-China - Chine -2'!L$51/1000</f>
        <v>0</v>
      </c>
      <c r="V70" s="356">
        <f t="shared" si="27"/>
        <v>0</v>
      </c>
      <c r="W70" s="357">
        <f t="shared" si="27"/>
        <v>0</v>
      </c>
      <c r="X70" s="357">
        <f t="shared" si="27"/>
        <v>0</v>
      </c>
      <c r="Y70" s="357">
        <f t="shared" si="27"/>
        <v>0</v>
      </c>
      <c r="Z70" s="357">
        <f t="shared" si="27"/>
        <v>0</v>
      </c>
      <c r="AA70" s="357">
        <f t="shared" si="27"/>
        <v>0</v>
      </c>
      <c r="AB70" s="357">
        <f t="shared" si="27"/>
        <v>0</v>
      </c>
      <c r="AC70" s="358">
        <f t="shared" si="27"/>
        <v>0</v>
      </c>
    </row>
    <row r="71" spans="1:29" x14ac:dyDescent="0.25">
      <c r="A71" s="359" t="str">
        <f t="shared" si="26"/>
        <v>Don't</v>
      </c>
      <c r="B71" s="326" t="str">
        <f t="shared" ref="B71:C74" si="29">B70</f>
        <v>CHN</v>
      </c>
      <c r="C71">
        <f t="shared" si="29"/>
        <v>0</v>
      </c>
      <c r="D71" t="s">
        <v>664</v>
      </c>
      <c r="E71" s="373">
        <f t="shared" ref="E71:E73" si="30">E66</f>
        <v>0</v>
      </c>
      <c r="F71" s="302">
        <f>'Imp-China - Chine -2'!E$54</f>
        <v>0</v>
      </c>
      <c r="G71" s="303">
        <f>'Imp-China - Chine -2'!F$54</f>
        <v>0</v>
      </c>
      <c r="H71" s="303">
        <f>'Imp-China - Chine -2'!G$54</f>
        <v>0</v>
      </c>
      <c r="I71" s="303">
        <f>'Imp-China - Chine -2'!H$54</f>
        <v>0</v>
      </c>
      <c r="J71" s="303">
        <f>'Imp-China - Chine -2'!I$54</f>
        <v>0</v>
      </c>
      <c r="K71" s="303">
        <f>'Imp-China - Chine -2'!J$54</f>
        <v>0</v>
      </c>
      <c r="L71" s="303">
        <f>'Imp-China - Chine -2'!K$54</f>
        <v>0</v>
      </c>
      <c r="M71" s="303">
        <f>'Imp-China - Chine -2'!L$54</f>
        <v>0</v>
      </c>
      <c r="N71" s="302">
        <f>'Imp-China - Chine -2'!E$55/1000</f>
        <v>0</v>
      </c>
      <c r="O71" s="303">
        <f>'Imp-China - Chine -2'!F$55/1000</f>
        <v>0</v>
      </c>
      <c r="P71" s="303">
        <f>'Imp-China - Chine -2'!G$55/1000</f>
        <v>0</v>
      </c>
      <c r="Q71" s="303">
        <f>'Imp-China - Chine -2'!H$55/1000</f>
        <v>0</v>
      </c>
      <c r="R71" s="303">
        <f>'Imp-China - Chine -2'!I$55/1000</f>
        <v>0</v>
      </c>
      <c r="S71" s="303">
        <f>'Imp-China - Chine -2'!J$55/1000</f>
        <v>0</v>
      </c>
      <c r="T71" s="303">
        <f>'Imp-China - Chine -2'!K$55/1000</f>
        <v>0</v>
      </c>
      <c r="U71" s="303">
        <f>'Imp-China - Chine -2'!L$55/1000</f>
        <v>0</v>
      </c>
      <c r="V71" s="356">
        <f t="shared" si="27"/>
        <v>0</v>
      </c>
      <c r="W71" s="357">
        <f t="shared" si="27"/>
        <v>0</v>
      </c>
      <c r="X71" s="357">
        <f t="shared" si="27"/>
        <v>0</v>
      </c>
      <c r="Y71" s="357">
        <f t="shared" si="27"/>
        <v>0</v>
      </c>
      <c r="Z71" s="357">
        <f t="shared" si="27"/>
        <v>0</v>
      </c>
      <c r="AA71" s="357">
        <f t="shared" si="27"/>
        <v>0</v>
      </c>
      <c r="AB71" s="357">
        <f t="shared" si="27"/>
        <v>0</v>
      </c>
      <c r="AC71" s="358">
        <f t="shared" si="27"/>
        <v>0</v>
      </c>
    </row>
    <row r="72" spans="1:29" x14ac:dyDescent="0.25">
      <c r="A72" s="359" t="str">
        <f t="shared" si="26"/>
        <v>Don't</v>
      </c>
      <c r="B72" s="326" t="str">
        <f t="shared" si="29"/>
        <v>CHN</v>
      </c>
      <c r="C72">
        <f t="shared" si="29"/>
        <v>0</v>
      </c>
      <c r="D72" t="s">
        <v>665</v>
      </c>
      <c r="E72" s="373">
        <f t="shared" si="30"/>
        <v>0</v>
      </c>
      <c r="F72" s="305">
        <f>'Imp-China - Chine -2'!E$58</f>
        <v>0</v>
      </c>
      <c r="G72" s="306">
        <f>'Imp-China - Chine -2'!F$58</f>
        <v>0</v>
      </c>
      <c r="H72" s="306">
        <f>'Imp-China - Chine -2'!G$58</f>
        <v>0</v>
      </c>
      <c r="I72" s="306">
        <f>'Imp-China - Chine -2'!H$58</f>
        <v>0</v>
      </c>
      <c r="J72" s="306">
        <f>'Imp-China - Chine -2'!I$58</f>
        <v>0</v>
      </c>
      <c r="K72" s="306">
        <f>'Imp-China - Chine -2'!J$58</f>
        <v>0</v>
      </c>
      <c r="L72" s="306">
        <f>'Imp-China - Chine -2'!K$58</f>
        <v>0</v>
      </c>
      <c r="M72" s="306">
        <f>'Imp-China - Chine -2'!L$58</f>
        <v>0</v>
      </c>
      <c r="N72" s="305">
        <f>'Imp-China - Chine -2'!E$59/1000</f>
        <v>0</v>
      </c>
      <c r="O72" s="306">
        <f>'Imp-China - Chine -2'!F$59/1000</f>
        <v>0</v>
      </c>
      <c r="P72" s="306">
        <f>'Imp-China - Chine -2'!G$59/1000</f>
        <v>0</v>
      </c>
      <c r="Q72" s="306">
        <f>'Imp-China - Chine -2'!H$59/1000</f>
        <v>0</v>
      </c>
      <c r="R72" s="306">
        <f>'Imp-China - Chine -2'!I$59/1000</f>
        <v>0</v>
      </c>
      <c r="S72" s="306">
        <f>'Imp-China - Chine -2'!J$59/1000</f>
        <v>0</v>
      </c>
      <c r="T72" s="306">
        <f>'Imp-China - Chine -2'!K$59/1000</f>
        <v>0</v>
      </c>
      <c r="U72" s="306">
        <f>'Imp-China - Chine -2'!L$59/1000</f>
        <v>0</v>
      </c>
      <c r="V72" s="356">
        <f t="shared" si="27"/>
        <v>0</v>
      </c>
      <c r="W72" s="357">
        <f t="shared" si="27"/>
        <v>0</v>
      </c>
      <c r="X72" s="357">
        <f t="shared" si="27"/>
        <v>0</v>
      </c>
      <c r="Y72" s="357">
        <f t="shared" si="27"/>
        <v>0</v>
      </c>
      <c r="Z72" s="357">
        <f t="shared" si="27"/>
        <v>0</v>
      </c>
      <c r="AA72" s="357">
        <f t="shared" si="27"/>
        <v>0</v>
      </c>
      <c r="AB72" s="357">
        <f t="shared" si="27"/>
        <v>0</v>
      </c>
      <c r="AC72" s="358">
        <f t="shared" si="27"/>
        <v>0</v>
      </c>
    </row>
    <row r="73" spans="1:29" x14ac:dyDescent="0.25">
      <c r="A73" s="359" t="str">
        <f t="shared" si="26"/>
        <v>Don't</v>
      </c>
      <c r="B73" s="326" t="str">
        <f t="shared" si="29"/>
        <v>CHN</v>
      </c>
      <c r="C73">
        <f t="shared" si="29"/>
        <v>0</v>
      </c>
      <c r="D73" t="s">
        <v>666</v>
      </c>
      <c r="E73" s="373">
        <f t="shared" si="30"/>
        <v>0</v>
      </c>
      <c r="F73" s="302">
        <f>'Imp-China - Chine -2'!E$62</f>
        <v>0</v>
      </c>
      <c r="G73" s="303">
        <f>'Imp-China - Chine -2'!F$62</f>
        <v>0</v>
      </c>
      <c r="H73" s="303">
        <f>'Imp-China - Chine -2'!G$62</f>
        <v>0</v>
      </c>
      <c r="I73" s="303">
        <f>'Imp-China - Chine -2'!H$62</f>
        <v>0</v>
      </c>
      <c r="J73" s="303">
        <f>'Imp-China - Chine -2'!I$62</f>
        <v>0</v>
      </c>
      <c r="K73" s="303">
        <f>'Imp-China - Chine -2'!J$62</f>
        <v>0</v>
      </c>
      <c r="L73" s="303">
        <f>'Imp-China - Chine -2'!K$62</f>
        <v>0</v>
      </c>
      <c r="M73" s="303">
        <f>'Imp-China - Chine -2'!L$62</f>
        <v>0</v>
      </c>
      <c r="N73" s="302">
        <f>'Imp-China - Chine -2'!E$63/1000</f>
        <v>0</v>
      </c>
      <c r="O73" s="303">
        <f>'Imp-China - Chine -2'!F$63/1000</f>
        <v>0</v>
      </c>
      <c r="P73" s="303">
        <f>'Imp-China - Chine -2'!G$63/1000</f>
        <v>0</v>
      </c>
      <c r="Q73" s="303">
        <f>'Imp-China - Chine -2'!H$63/1000</f>
        <v>0</v>
      </c>
      <c r="R73" s="303">
        <f>'Imp-China - Chine -2'!I$63/1000</f>
        <v>0</v>
      </c>
      <c r="S73" s="303">
        <f>'Imp-China - Chine -2'!J$63/1000</f>
        <v>0</v>
      </c>
      <c r="T73" s="303">
        <f>'Imp-China - Chine -2'!K$63/1000</f>
        <v>0</v>
      </c>
      <c r="U73" s="303">
        <f>'Imp-China - Chine -2'!L$63/1000</f>
        <v>0</v>
      </c>
      <c r="V73" s="356">
        <f t="shared" si="27"/>
        <v>0</v>
      </c>
      <c r="W73" s="357">
        <f t="shared" si="27"/>
        <v>0</v>
      </c>
      <c r="X73" s="357">
        <f t="shared" si="27"/>
        <v>0</v>
      </c>
      <c r="Y73" s="357">
        <f t="shared" si="27"/>
        <v>0</v>
      </c>
      <c r="Z73" s="357">
        <f t="shared" si="27"/>
        <v>0</v>
      </c>
      <c r="AA73" s="357">
        <f t="shared" si="27"/>
        <v>0</v>
      </c>
      <c r="AB73" s="357">
        <f t="shared" si="27"/>
        <v>0</v>
      </c>
      <c r="AC73" s="358">
        <f t="shared" si="27"/>
        <v>0</v>
      </c>
    </row>
    <row r="74" spans="1:29" x14ac:dyDescent="0.25">
      <c r="A74" s="359" t="str">
        <f t="shared" si="26"/>
        <v>Don't</v>
      </c>
      <c r="B74" s="326" t="str">
        <f t="shared" si="29"/>
        <v>CHN</v>
      </c>
      <c r="C74">
        <f t="shared" si="29"/>
        <v>0</v>
      </c>
      <c r="D74" t="s">
        <v>667</v>
      </c>
      <c r="E74" s="373">
        <f>E69</f>
        <v>0</v>
      </c>
      <c r="F74" s="305">
        <f>'Imp-China - Chine -2'!E$66</f>
        <v>0</v>
      </c>
      <c r="G74" s="306">
        <f>'Imp-China - Chine -2'!F$66</f>
        <v>0</v>
      </c>
      <c r="H74" s="306">
        <f>'Imp-China - Chine -2'!G$66</f>
        <v>0</v>
      </c>
      <c r="I74" s="306">
        <f>'Imp-China - Chine -2'!H$66</f>
        <v>0</v>
      </c>
      <c r="J74" s="306">
        <f>'Imp-China - Chine -2'!I$66</f>
        <v>0</v>
      </c>
      <c r="K74" s="306">
        <f>'Imp-China - Chine -2'!J$66</f>
        <v>0</v>
      </c>
      <c r="L74" s="306">
        <f>'Imp-China - Chine -2'!K$66</f>
        <v>0</v>
      </c>
      <c r="M74" s="306">
        <f>'Imp-China - Chine -2'!L$66</f>
        <v>0</v>
      </c>
      <c r="N74" s="305">
        <f>'Imp-China - Chine -2'!E$67/1000</f>
        <v>0</v>
      </c>
      <c r="O74" s="306">
        <f>'Imp-China - Chine -2'!F$67/1000</f>
        <v>0</v>
      </c>
      <c r="P74" s="306">
        <f>'Imp-China - Chine -2'!G$67/1000</f>
        <v>0</v>
      </c>
      <c r="Q74" s="306">
        <f>'Imp-China - Chine -2'!H$67/1000</f>
        <v>0</v>
      </c>
      <c r="R74" s="306">
        <f>'Imp-China - Chine -2'!I$67/1000</f>
        <v>0</v>
      </c>
      <c r="S74" s="306">
        <f>'Imp-China - Chine -2'!J$67/1000</f>
        <v>0</v>
      </c>
      <c r="T74" s="306">
        <f>'Imp-China - Chine -2'!K$67/1000</f>
        <v>0</v>
      </c>
      <c r="U74" s="306">
        <f>'Imp-China - Chine -2'!L$67/1000</f>
        <v>0</v>
      </c>
      <c r="V74" s="356">
        <f t="shared" si="27"/>
        <v>0</v>
      </c>
      <c r="W74" s="357">
        <f t="shared" si="27"/>
        <v>0</v>
      </c>
      <c r="X74" s="357">
        <f t="shared" si="27"/>
        <v>0</v>
      </c>
      <c r="Y74" s="357">
        <f t="shared" si="27"/>
        <v>0</v>
      </c>
      <c r="Z74" s="357">
        <f t="shared" si="27"/>
        <v>0</v>
      </c>
      <c r="AA74" s="357">
        <f t="shared" si="27"/>
        <v>0</v>
      </c>
      <c r="AB74" s="357">
        <f t="shared" si="27"/>
        <v>0</v>
      </c>
      <c r="AC74" s="358">
        <f t="shared" si="27"/>
        <v>0</v>
      </c>
    </row>
    <row r="75" spans="1:29" x14ac:dyDescent="0.25">
      <c r="A75" s="359" t="str">
        <f t="shared" si="26"/>
        <v>Don't</v>
      </c>
      <c r="B75" s="360" t="s">
        <v>604</v>
      </c>
      <c r="C75" s="361">
        <f>'Imp-China - Chine -3'!$G$23</f>
        <v>0</v>
      </c>
      <c r="D75" s="361" t="s">
        <v>663</v>
      </c>
      <c r="E75" s="374">
        <f t="shared" ref="E75:E98" si="31">E70</f>
        <v>0</v>
      </c>
      <c r="F75" s="302">
        <f>'Imp-China - Chine -3'!E$50</f>
        <v>0</v>
      </c>
      <c r="G75" s="303">
        <f>'Imp-China - Chine -3'!F$50</f>
        <v>0</v>
      </c>
      <c r="H75" s="303">
        <f>'Imp-China - Chine -3'!G$50</f>
        <v>0</v>
      </c>
      <c r="I75" s="303">
        <f>'Imp-China - Chine -3'!H$50</f>
        <v>0</v>
      </c>
      <c r="J75" s="303">
        <f>'Imp-China - Chine -3'!I$50</f>
        <v>0</v>
      </c>
      <c r="K75" s="303">
        <f>'Imp-China - Chine -3'!J$50</f>
        <v>0</v>
      </c>
      <c r="L75" s="303">
        <f>'Imp-China - Chine -3'!K$50</f>
        <v>0</v>
      </c>
      <c r="M75" s="303">
        <f>'Imp-China - Chine -3'!L$50</f>
        <v>0</v>
      </c>
      <c r="N75" s="302">
        <f>'Imp-China - Chine -3'!E$51/1000</f>
        <v>0</v>
      </c>
      <c r="O75" s="303">
        <f>'Imp-China - Chine -3'!F$51/1000</f>
        <v>0</v>
      </c>
      <c r="P75" s="303">
        <f>'Imp-China - Chine -3'!G$51/1000</f>
        <v>0</v>
      </c>
      <c r="Q75" s="303">
        <f>'Imp-China - Chine -3'!H$51/1000</f>
        <v>0</v>
      </c>
      <c r="R75" s="303">
        <f>'Imp-China - Chine -3'!I$51/1000</f>
        <v>0</v>
      </c>
      <c r="S75" s="303">
        <f>'Imp-China - Chine -3'!J$51/1000</f>
        <v>0</v>
      </c>
      <c r="T75" s="303">
        <f>'Imp-China - Chine -3'!K$51/1000</f>
        <v>0</v>
      </c>
      <c r="U75" s="303">
        <f>'Imp-China - Chine -3'!L$51/1000</f>
        <v>0</v>
      </c>
      <c r="V75" s="356">
        <f t="shared" si="27"/>
        <v>0</v>
      </c>
      <c r="W75" s="357">
        <f t="shared" si="27"/>
        <v>0</v>
      </c>
      <c r="X75" s="357">
        <f t="shared" si="27"/>
        <v>0</v>
      </c>
      <c r="Y75" s="357">
        <f t="shared" si="27"/>
        <v>0</v>
      </c>
      <c r="Z75" s="357">
        <f t="shared" si="27"/>
        <v>0</v>
      </c>
      <c r="AA75" s="357">
        <f t="shared" si="27"/>
        <v>0</v>
      </c>
      <c r="AB75" s="357">
        <f t="shared" si="27"/>
        <v>0</v>
      </c>
      <c r="AC75" s="358">
        <f t="shared" si="27"/>
        <v>0</v>
      </c>
    </row>
    <row r="76" spans="1:29" x14ac:dyDescent="0.25">
      <c r="A76" s="359" t="str">
        <f t="shared" si="26"/>
        <v>Don't</v>
      </c>
      <c r="B76" s="326" t="str">
        <f t="shared" ref="B76:C79" si="32">B75</f>
        <v>CHN</v>
      </c>
      <c r="C76">
        <f t="shared" si="32"/>
        <v>0</v>
      </c>
      <c r="D76" t="s">
        <v>664</v>
      </c>
      <c r="E76" s="373">
        <f t="shared" si="31"/>
        <v>0</v>
      </c>
      <c r="F76" s="305">
        <f>'Imp-China - Chine -3'!E$54</f>
        <v>0</v>
      </c>
      <c r="G76" s="306">
        <f>'Imp-China - Chine -3'!F$54</f>
        <v>0</v>
      </c>
      <c r="H76" s="306">
        <f>'Imp-China - Chine -3'!G$54</f>
        <v>0</v>
      </c>
      <c r="I76" s="306">
        <f>'Imp-China - Chine -3'!H$54</f>
        <v>0</v>
      </c>
      <c r="J76" s="306">
        <f>'Imp-China - Chine -3'!I$54</f>
        <v>0</v>
      </c>
      <c r="K76" s="306">
        <f>'Imp-China - Chine -3'!J$54</f>
        <v>0</v>
      </c>
      <c r="L76" s="306">
        <f>'Imp-China - Chine -3'!K$54</f>
        <v>0</v>
      </c>
      <c r="M76" s="306">
        <f>'Imp-China - Chine -3'!L$54</f>
        <v>0</v>
      </c>
      <c r="N76" s="305">
        <f>'Imp-China - Chine -3'!E$55/1000</f>
        <v>0</v>
      </c>
      <c r="O76" s="306">
        <f>'Imp-China - Chine -3'!F$55/1000</f>
        <v>0</v>
      </c>
      <c r="P76" s="306">
        <f>'Imp-China - Chine -3'!G$55/1000</f>
        <v>0</v>
      </c>
      <c r="Q76" s="306">
        <f>'Imp-China - Chine -3'!H$55/1000</f>
        <v>0</v>
      </c>
      <c r="R76" s="306">
        <f>'Imp-China - Chine -3'!I$55/1000</f>
        <v>0</v>
      </c>
      <c r="S76" s="306">
        <f>'Imp-China - Chine -3'!J$55/1000</f>
        <v>0</v>
      </c>
      <c r="T76" s="306">
        <f>'Imp-China - Chine -3'!K$55/1000</f>
        <v>0</v>
      </c>
      <c r="U76" s="306">
        <f>'Imp-China - Chine -3'!L$55/1000</f>
        <v>0</v>
      </c>
      <c r="V76" s="356">
        <f t="shared" si="27"/>
        <v>0</v>
      </c>
      <c r="W76" s="357">
        <f t="shared" si="27"/>
        <v>0</v>
      </c>
      <c r="X76" s="357">
        <f t="shared" si="27"/>
        <v>0</v>
      </c>
      <c r="Y76" s="357">
        <f t="shared" si="27"/>
        <v>0</v>
      </c>
      <c r="Z76" s="357">
        <f t="shared" si="27"/>
        <v>0</v>
      </c>
      <c r="AA76" s="357">
        <f t="shared" si="27"/>
        <v>0</v>
      </c>
      <c r="AB76" s="357">
        <f t="shared" si="27"/>
        <v>0</v>
      </c>
      <c r="AC76" s="358">
        <f t="shared" si="27"/>
        <v>0</v>
      </c>
    </row>
    <row r="77" spans="1:29" x14ac:dyDescent="0.25">
      <c r="A77" s="359" t="str">
        <f t="shared" si="26"/>
        <v>Don't</v>
      </c>
      <c r="B77" s="326" t="str">
        <f t="shared" si="32"/>
        <v>CHN</v>
      </c>
      <c r="C77">
        <f t="shared" si="32"/>
        <v>0</v>
      </c>
      <c r="D77" t="s">
        <v>665</v>
      </c>
      <c r="E77" s="373">
        <f t="shared" si="31"/>
        <v>0</v>
      </c>
      <c r="F77" s="302">
        <f>'Imp-China - Chine -3'!E$58</f>
        <v>0</v>
      </c>
      <c r="G77" s="303">
        <f>'Imp-China - Chine -3'!F$58</f>
        <v>0</v>
      </c>
      <c r="H77" s="303">
        <f>'Imp-China - Chine -3'!G$58</f>
        <v>0</v>
      </c>
      <c r="I77" s="303">
        <f>'Imp-China - Chine -3'!H$58</f>
        <v>0</v>
      </c>
      <c r="J77" s="303">
        <f>'Imp-China - Chine -3'!I$58</f>
        <v>0</v>
      </c>
      <c r="K77" s="303">
        <f>'Imp-China - Chine -3'!J$58</f>
        <v>0</v>
      </c>
      <c r="L77" s="303">
        <f>'Imp-China - Chine -3'!K$58</f>
        <v>0</v>
      </c>
      <c r="M77" s="303">
        <f>'Imp-China - Chine -3'!L$58</f>
        <v>0</v>
      </c>
      <c r="N77" s="302">
        <f>'Imp-China - Chine -3'!E$59/1000</f>
        <v>0</v>
      </c>
      <c r="O77" s="303">
        <f>'Imp-China - Chine -3'!F$59/1000</f>
        <v>0</v>
      </c>
      <c r="P77" s="303">
        <f>'Imp-China - Chine -3'!G$59/1000</f>
        <v>0</v>
      </c>
      <c r="Q77" s="303">
        <f>'Imp-China - Chine -3'!H$59/1000</f>
        <v>0</v>
      </c>
      <c r="R77" s="303">
        <f>'Imp-China - Chine -3'!I$59/1000</f>
        <v>0</v>
      </c>
      <c r="S77" s="303">
        <f>'Imp-China - Chine -3'!J$59/1000</f>
        <v>0</v>
      </c>
      <c r="T77" s="303">
        <f>'Imp-China - Chine -3'!K$59/1000</f>
        <v>0</v>
      </c>
      <c r="U77" s="303">
        <f>'Imp-China - Chine -3'!L$59/1000</f>
        <v>0</v>
      </c>
      <c r="V77" s="356">
        <f t="shared" si="27"/>
        <v>0</v>
      </c>
      <c r="W77" s="357">
        <f t="shared" si="27"/>
        <v>0</v>
      </c>
      <c r="X77" s="357">
        <f t="shared" si="27"/>
        <v>0</v>
      </c>
      <c r="Y77" s="357">
        <f t="shared" si="27"/>
        <v>0</v>
      </c>
      <c r="Z77" s="357">
        <f t="shared" si="27"/>
        <v>0</v>
      </c>
      <c r="AA77" s="357">
        <f t="shared" si="27"/>
        <v>0</v>
      </c>
      <c r="AB77" s="357">
        <f t="shared" si="27"/>
        <v>0</v>
      </c>
      <c r="AC77" s="358">
        <f t="shared" si="27"/>
        <v>0</v>
      </c>
    </row>
    <row r="78" spans="1:29" x14ac:dyDescent="0.25">
      <c r="A78" s="359" t="str">
        <f t="shared" si="26"/>
        <v>Don't</v>
      </c>
      <c r="B78" s="326" t="str">
        <f t="shared" si="32"/>
        <v>CHN</v>
      </c>
      <c r="C78">
        <f t="shared" si="32"/>
        <v>0</v>
      </c>
      <c r="D78" t="s">
        <v>666</v>
      </c>
      <c r="E78" s="373">
        <f t="shared" si="31"/>
        <v>0</v>
      </c>
      <c r="F78" s="305">
        <f>'Imp-China - Chine -3'!E$62</f>
        <v>0</v>
      </c>
      <c r="G78" s="306">
        <f>'Imp-China - Chine -3'!F$62</f>
        <v>0</v>
      </c>
      <c r="H78" s="306">
        <f>'Imp-China - Chine -3'!G$62</f>
        <v>0</v>
      </c>
      <c r="I78" s="306">
        <f>'Imp-China - Chine -3'!H$62</f>
        <v>0</v>
      </c>
      <c r="J78" s="306">
        <f>'Imp-China - Chine -3'!I$62</f>
        <v>0</v>
      </c>
      <c r="K78" s="306">
        <f>'Imp-China - Chine -3'!J$62</f>
        <v>0</v>
      </c>
      <c r="L78" s="306">
        <f>'Imp-China - Chine -3'!K$62</f>
        <v>0</v>
      </c>
      <c r="M78" s="306">
        <f>'Imp-China - Chine -3'!L$62</f>
        <v>0</v>
      </c>
      <c r="N78" s="305">
        <f>'Imp-China - Chine -3'!E$63/1000</f>
        <v>0</v>
      </c>
      <c r="O78" s="306">
        <f>'Imp-China - Chine -3'!F$63/1000</f>
        <v>0</v>
      </c>
      <c r="P78" s="306">
        <f>'Imp-China - Chine -3'!G$63/1000</f>
        <v>0</v>
      </c>
      <c r="Q78" s="306">
        <f>'Imp-China - Chine -3'!H$63/1000</f>
        <v>0</v>
      </c>
      <c r="R78" s="306">
        <f>'Imp-China - Chine -3'!I$63/1000</f>
        <v>0</v>
      </c>
      <c r="S78" s="306">
        <f>'Imp-China - Chine -3'!J$63/1000</f>
        <v>0</v>
      </c>
      <c r="T78" s="306">
        <f>'Imp-China - Chine -3'!K$63/1000</f>
        <v>0</v>
      </c>
      <c r="U78" s="306">
        <f>'Imp-China - Chine -3'!L$63/1000</f>
        <v>0</v>
      </c>
      <c r="V78" s="356">
        <f t="shared" si="27"/>
        <v>0</v>
      </c>
      <c r="W78" s="357">
        <f t="shared" si="27"/>
        <v>0</v>
      </c>
      <c r="X78" s="357">
        <f t="shared" si="27"/>
        <v>0</v>
      </c>
      <c r="Y78" s="357">
        <f t="shared" si="27"/>
        <v>0</v>
      </c>
      <c r="Z78" s="357">
        <f t="shared" si="27"/>
        <v>0</v>
      </c>
      <c r="AA78" s="357">
        <f t="shared" si="27"/>
        <v>0</v>
      </c>
      <c r="AB78" s="357">
        <f t="shared" si="27"/>
        <v>0</v>
      </c>
      <c r="AC78" s="358">
        <f t="shared" si="27"/>
        <v>0</v>
      </c>
    </row>
    <row r="79" spans="1:29" x14ac:dyDescent="0.25">
      <c r="A79" s="359" t="str">
        <f t="shared" si="26"/>
        <v>Don't</v>
      </c>
      <c r="B79" s="326" t="str">
        <f t="shared" si="32"/>
        <v>CHN</v>
      </c>
      <c r="C79">
        <f t="shared" si="32"/>
        <v>0</v>
      </c>
      <c r="D79" t="s">
        <v>667</v>
      </c>
      <c r="E79" s="373">
        <f t="shared" si="31"/>
        <v>0</v>
      </c>
      <c r="F79" s="302">
        <f>'Imp-China - Chine -3'!E$66</f>
        <v>0</v>
      </c>
      <c r="G79" s="303">
        <f>'Imp-China - Chine -3'!F$66</f>
        <v>0</v>
      </c>
      <c r="H79" s="303">
        <f>'Imp-China - Chine -3'!G$66</f>
        <v>0</v>
      </c>
      <c r="I79" s="303">
        <f>'Imp-China - Chine -3'!H$66</f>
        <v>0</v>
      </c>
      <c r="J79" s="303">
        <f>'Imp-China - Chine -3'!I$66</f>
        <v>0</v>
      </c>
      <c r="K79" s="303">
        <f>'Imp-China - Chine -3'!J$66</f>
        <v>0</v>
      </c>
      <c r="L79" s="303">
        <f>'Imp-China - Chine -3'!K$66</f>
        <v>0</v>
      </c>
      <c r="M79" s="303">
        <f>'Imp-China - Chine -3'!L$66</f>
        <v>0</v>
      </c>
      <c r="N79" s="302">
        <f>'Imp-China - Chine -3'!E$67/1000</f>
        <v>0</v>
      </c>
      <c r="O79" s="303">
        <f>'Imp-China - Chine -3'!F$67/1000</f>
        <v>0</v>
      </c>
      <c r="P79" s="303">
        <f>'Imp-China - Chine -3'!G$67/1000</f>
        <v>0</v>
      </c>
      <c r="Q79" s="303">
        <f>'Imp-China - Chine -3'!H$67/1000</f>
        <v>0</v>
      </c>
      <c r="R79" s="303">
        <f>'Imp-China - Chine -3'!I$67/1000</f>
        <v>0</v>
      </c>
      <c r="S79" s="303">
        <f>'Imp-China - Chine -3'!J$67/1000</f>
        <v>0</v>
      </c>
      <c r="T79" s="303">
        <f>'Imp-China - Chine -3'!K$67/1000</f>
        <v>0</v>
      </c>
      <c r="U79" s="303">
        <f>'Imp-China - Chine -3'!L$67/1000</f>
        <v>0</v>
      </c>
      <c r="V79" s="356">
        <f t="shared" si="27"/>
        <v>0</v>
      </c>
      <c r="W79" s="357">
        <f t="shared" si="27"/>
        <v>0</v>
      </c>
      <c r="X79" s="357">
        <f t="shared" si="27"/>
        <v>0</v>
      </c>
      <c r="Y79" s="357">
        <f t="shared" si="27"/>
        <v>0</v>
      </c>
      <c r="Z79" s="357">
        <f t="shared" si="27"/>
        <v>0</v>
      </c>
      <c r="AA79" s="357">
        <f t="shared" si="27"/>
        <v>0</v>
      </c>
      <c r="AB79" s="357">
        <f t="shared" si="27"/>
        <v>0</v>
      </c>
      <c r="AC79" s="358">
        <f t="shared" si="27"/>
        <v>0</v>
      </c>
    </row>
    <row r="80" spans="1:29" x14ac:dyDescent="0.25">
      <c r="A80" s="359" t="str">
        <f t="shared" si="26"/>
        <v>Don't</v>
      </c>
      <c r="B80" s="360" t="s">
        <v>604</v>
      </c>
      <c r="C80" s="361">
        <f>'Imp-China - Chine -4'!$G$23</f>
        <v>0</v>
      </c>
      <c r="D80" s="361" t="s">
        <v>663</v>
      </c>
      <c r="E80" s="374">
        <f>E75</f>
        <v>0</v>
      </c>
      <c r="F80" s="305">
        <f>'Imp-China - Chine -4'!E$50</f>
        <v>0</v>
      </c>
      <c r="G80" s="306">
        <f>'Imp-China - Chine -4'!F$50</f>
        <v>0</v>
      </c>
      <c r="H80" s="306">
        <f>'Imp-China - Chine -4'!G$50</f>
        <v>0</v>
      </c>
      <c r="I80" s="306">
        <f>'Imp-China - Chine -4'!H$50</f>
        <v>0</v>
      </c>
      <c r="J80" s="306">
        <f>'Imp-China - Chine -4'!I$50</f>
        <v>0</v>
      </c>
      <c r="K80" s="306">
        <f>'Imp-China - Chine -4'!J$50</f>
        <v>0</v>
      </c>
      <c r="L80" s="306">
        <f>'Imp-China - Chine -4'!K$50</f>
        <v>0</v>
      </c>
      <c r="M80" s="306">
        <f>'Imp-China - Chine -4'!L$50</f>
        <v>0</v>
      </c>
      <c r="N80" s="305">
        <f>'Imp-China - Chine -4'!E$51/1000</f>
        <v>0</v>
      </c>
      <c r="O80" s="306">
        <f>'Imp-China - Chine -4'!F$51/1000</f>
        <v>0</v>
      </c>
      <c r="P80" s="306">
        <f>'Imp-China - Chine -4'!G$51/1000</f>
        <v>0</v>
      </c>
      <c r="Q80" s="306">
        <f>'Imp-China - Chine -4'!H$51/1000</f>
        <v>0</v>
      </c>
      <c r="R80" s="306">
        <f>'Imp-China - Chine -4'!I$51/1000</f>
        <v>0</v>
      </c>
      <c r="S80" s="306">
        <f>'Imp-China - Chine -4'!J$51/1000</f>
        <v>0</v>
      </c>
      <c r="T80" s="306">
        <f>'Imp-China - Chine -4'!K$51/1000</f>
        <v>0</v>
      </c>
      <c r="U80" s="306">
        <f>'Imp-China - Chine -4'!L$51/1000</f>
        <v>0</v>
      </c>
      <c r="V80" s="356">
        <f t="shared" si="27"/>
        <v>0</v>
      </c>
      <c r="W80" s="357">
        <f t="shared" si="27"/>
        <v>0</v>
      </c>
      <c r="X80" s="357">
        <f t="shared" si="27"/>
        <v>0</v>
      </c>
      <c r="Y80" s="357">
        <f t="shared" si="27"/>
        <v>0</v>
      </c>
      <c r="Z80" s="357">
        <f t="shared" si="27"/>
        <v>0</v>
      </c>
      <c r="AA80" s="357">
        <f t="shared" si="27"/>
        <v>0</v>
      </c>
      <c r="AB80" s="357">
        <f t="shared" si="27"/>
        <v>0</v>
      </c>
      <c r="AC80" s="358">
        <f t="shared" si="27"/>
        <v>0</v>
      </c>
    </row>
    <row r="81" spans="1:29" x14ac:dyDescent="0.25">
      <c r="A81" s="359" t="str">
        <f t="shared" si="26"/>
        <v>Don't</v>
      </c>
      <c r="B81" s="326" t="str">
        <f t="shared" ref="B81:C84" si="33">B80</f>
        <v>CHN</v>
      </c>
      <c r="C81">
        <f>C80</f>
        <v>0</v>
      </c>
      <c r="D81" t="s">
        <v>664</v>
      </c>
      <c r="E81" s="373">
        <f t="shared" si="31"/>
        <v>0</v>
      </c>
      <c r="F81" s="302">
        <f>'Imp-China - Chine -4'!E$54</f>
        <v>0</v>
      </c>
      <c r="G81" s="303">
        <f>'Imp-China - Chine -4'!F$54</f>
        <v>0</v>
      </c>
      <c r="H81" s="303">
        <f>'Imp-China - Chine -4'!G$54</f>
        <v>0</v>
      </c>
      <c r="I81" s="303">
        <f>'Imp-China - Chine -4'!H$54</f>
        <v>0</v>
      </c>
      <c r="J81" s="303">
        <f>'Imp-China - Chine -4'!I$54</f>
        <v>0</v>
      </c>
      <c r="K81" s="303">
        <f>'Imp-China - Chine -4'!J$54</f>
        <v>0</v>
      </c>
      <c r="L81" s="303">
        <f>'Imp-China - Chine -4'!K$54</f>
        <v>0</v>
      </c>
      <c r="M81" s="303">
        <f>'Imp-China - Chine -4'!L$54</f>
        <v>0</v>
      </c>
      <c r="N81" s="302">
        <f>'Imp-China - Chine -4'!E$55/1000</f>
        <v>0</v>
      </c>
      <c r="O81" s="303">
        <f>'Imp-China - Chine -4'!F$55/1000</f>
        <v>0</v>
      </c>
      <c r="P81" s="303">
        <f>'Imp-China - Chine -4'!G$55/1000</f>
        <v>0</v>
      </c>
      <c r="Q81" s="303">
        <f>'Imp-China - Chine -4'!H$55/1000</f>
        <v>0</v>
      </c>
      <c r="R81" s="303">
        <f>'Imp-China - Chine -4'!I$55/1000</f>
        <v>0</v>
      </c>
      <c r="S81" s="303">
        <f>'Imp-China - Chine -4'!J$55/1000</f>
        <v>0</v>
      </c>
      <c r="T81" s="303">
        <f>'Imp-China - Chine -4'!K$55/1000</f>
        <v>0</v>
      </c>
      <c r="U81" s="303">
        <f>'Imp-China - Chine -4'!L$55/1000</f>
        <v>0</v>
      </c>
      <c r="V81" s="356">
        <f t="shared" si="27"/>
        <v>0</v>
      </c>
      <c r="W81" s="357">
        <f t="shared" si="27"/>
        <v>0</v>
      </c>
      <c r="X81" s="357">
        <f t="shared" si="27"/>
        <v>0</v>
      </c>
      <c r="Y81" s="357">
        <f t="shared" si="27"/>
        <v>0</v>
      </c>
      <c r="Z81" s="357">
        <f t="shared" si="27"/>
        <v>0</v>
      </c>
      <c r="AA81" s="357">
        <f t="shared" si="27"/>
        <v>0</v>
      </c>
      <c r="AB81" s="357">
        <f t="shared" si="27"/>
        <v>0</v>
      </c>
      <c r="AC81" s="358">
        <f t="shared" si="27"/>
        <v>0</v>
      </c>
    </row>
    <row r="82" spans="1:29" x14ac:dyDescent="0.25">
      <c r="A82" s="359" t="str">
        <f t="shared" si="26"/>
        <v>Don't</v>
      </c>
      <c r="B82" s="326" t="str">
        <f t="shared" si="33"/>
        <v>CHN</v>
      </c>
      <c r="C82">
        <f t="shared" si="33"/>
        <v>0</v>
      </c>
      <c r="D82" t="s">
        <v>665</v>
      </c>
      <c r="E82" s="373">
        <f t="shared" si="31"/>
        <v>0</v>
      </c>
      <c r="F82" s="305">
        <f>'Imp-China - Chine -4'!E$58</f>
        <v>0</v>
      </c>
      <c r="G82" s="306">
        <f>'Imp-China - Chine -4'!F$58</f>
        <v>0</v>
      </c>
      <c r="H82" s="306">
        <f>'Imp-China - Chine -4'!G$58</f>
        <v>0</v>
      </c>
      <c r="I82" s="306">
        <f>'Imp-China - Chine -4'!H$58</f>
        <v>0</v>
      </c>
      <c r="J82" s="306">
        <f>'Imp-China - Chine -4'!I$58</f>
        <v>0</v>
      </c>
      <c r="K82" s="306">
        <f>'Imp-China - Chine -4'!J$58</f>
        <v>0</v>
      </c>
      <c r="L82" s="306">
        <f>'Imp-China - Chine -4'!K$58</f>
        <v>0</v>
      </c>
      <c r="M82" s="306">
        <f>'Imp-China - Chine -4'!L$58</f>
        <v>0</v>
      </c>
      <c r="N82" s="305">
        <f>'Imp-China - Chine -4'!E$59/1000</f>
        <v>0</v>
      </c>
      <c r="O82" s="306">
        <f>'Imp-China - Chine -4'!F$59/1000</f>
        <v>0</v>
      </c>
      <c r="P82" s="306">
        <f>'Imp-China - Chine -4'!G$59/1000</f>
        <v>0</v>
      </c>
      <c r="Q82" s="306">
        <f>'Imp-China - Chine -4'!H$59/1000</f>
        <v>0</v>
      </c>
      <c r="R82" s="306">
        <f>'Imp-China - Chine -4'!I$59/1000</f>
        <v>0</v>
      </c>
      <c r="S82" s="306">
        <f>'Imp-China - Chine -4'!J$59/1000</f>
        <v>0</v>
      </c>
      <c r="T82" s="306">
        <f>'Imp-China - Chine -4'!K$59/1000</f>
        <v>0</v>
      </c>
      <c r="U82" s="306">
        <f>'Imp-China - Chine -4'!L$59/1000</f>
        <v>0</v>
      </c>
      <c r="V82" s="356">
        <f t="shared" si="27"/>
        <v>0</v>
      </c>
      <c r="W82" s="357">
        <f t="shared" si="27"/>
        <v>0</v>
      </c>
      <c r="X82" s="357">
        <f t="shared" si="27"/>
        <v>0</v>
      </c>
      <c r="Y82" s="357">
        <f t="shared" si="27"/>
        <v>0</v>
      </c>
      <c r="Z82" s="357">
        <f t="shared" si="27"/>
        <v>0</v>
      </c>
      <c r="AA82" s="357">
        <f t="shared" si="27"/>
        <v>0</v>
      </c>
      <c r="AB82" s="357">
        <f t="shared" si="27"/>
        <v>0</v>
      </c>
      <c r="AC82" s="358">
        <f t="shared" si="27"/>
        <v>0</v>
      </c>
    </row>
    <row r="83" spans="1:29" x14ac:dyDescent="0.25">
      <c r="A83" s="359" t="str">
        <f t="shared" si="26"/>
        <v>Don't</v>
      </c>
      <c r="B83" s="326" t="str">
        <f t="shared" si="33"/>
        <v>CHN</v>
      </c>
      <c r="C83">
        <f t="shared" si="33"/>
        <v>0</v>
      </c>
      <c r="D83" t="s">
        <v>666</v>
      </c>
      <c r="E83" s="373">
        <f t="shared" si="31"/>
        <v>0</v>
      </c>
      <c r="F83" s="302">
        <f>'Imp-China - Chine -4'!E$62</f>
        <v>0</v>
      </c>
      <c r="G83" s="303">
        <f>'Imp-China - Chine -4'!F$62</f>
        <v>0</v>
      </c>
      <c r="H83" s="303">
        <f>'Imp-China - Chine -4'!G$62</f>
        <v>0</v>
      </c>
      <c r="I83" s="303">
        <f>'Imp-China - Chine -4'!H$62</f>
        <v>0</v>
      </c>
      <c r="J83" s="303">
        <f>'Imp-China - Chine -4'!I$62</f>
        <v>0</v>
      </c>
      <c r="K83" s="303">
        <f>'Imp-China - Chine -4'!J$62</f>
        <v>0</v>
      </c>
      <c r="L83" s="303">
        <f>'Imp-China - Chine -4'!K$62</f>
        <v>0</v>
      </c>
      <c r="M83" s="303">
        <f>'Imp-China - Chine -4'!L$62</f>
        <v>0</v>
      </c>
      <c r="N83" s="302">
        <f>'Imp-China - Chine -4'!E$63/1000</f>
        <v>0</v>
      </c>
      <c r="O83" s="303">
        <f>'Imp-China - Chine -4'!F$63/1000</f>
        <v>0</v>
      </c>
      <c r="P83" s="303">
        <f>'Imp-China - Chine -4'!G$63/1000</f>
        <v>0</v>
      </c>
      <c r="Q83" s="303">
        <f>'Imp-China - Chine -4'!H$63/1000</f>
        <v>0</v>
      </c>
      <c r="R83" s="303">
        <f>'Imp-China - Chine -4'!I$63/1000</f>
        <v>0</v>
      </c>
      <c r="S83" s="303">
        <f>'Imp-China - Chine -4'!J$63/1000</f>
        <v>0</v>
      </c>
      <c r="T83" s="303">
        <f>'Imp-China - Chine -4'!K$63/1000</f>
        <v>0</v>
      </c>
      <c r="U83" s="303">
        <f>'Imp-China - Chine -4'!L$63/1000</f>
        <v>0</v>
      </c>
      <c r="V83" s="356">
        <f t="shared" si="27"/>
        <v>0</v>
      </c>
      <c r="W83" s="357">
        <f t="shared" si="27"/>
        <v>0</v>
      </c>
      <c r="X83" s="357">
        <f t="shared" si="27"/>
        <v>0</v>
      </c>
      <c r="Y83" s="357">
        <f t="shared" si="27"/>
        <v>0</v>
      </c>
      <c r="Z83" s="357">
        <f t="shared" si="27"/>
        <v>0</v>
      </c>
      <c r="AA83" s="357">
        <f t="shared" si="27"/>
        <v>0</v>
      </c>
      <c r="AB83" s="357">
        <f t="shared" si="27"/>
        <v>0</v>
      </c>
      <c r="AC83" s="358">
        <f t="shared" si="27"/>
        <v>0</v>
      </c>
    </row>
    <row r="84" spans="1:29" x14ac:dyDescent="0.25">
      <c r="A84" s="359" t="str">
        <f t="shared" si="26"/>
        <v>Don't</v>
      </c>
      <c r="B84" s="326" t="str">
        <f t="shared" si="33"/>
        <v>CHN</v>
      </c>
      <c r="C84">
        <f t="shared" si="33"/>
        <v>0</v>
      </c>
      <c r="D84" t="s">
        <v>667</v>
      </c>
      <c r="E84" s="373">
        <f t="shared" si="31"/>
        <v>0</v>
      </c>
      <c r="F84" s="305">
        <f>'Imp-China - Chine -4'!E$66</f>
        <v>0</v>
      </c>
      <c r="G84" s="306">
        <f>'Imp-China - Chine -4'!F$66</f>
        <v>0</v>
      </c>
      <c r="H84" s="306">
        <f>'Imp-China - Chine -4'!G$66</f>
        <v>0</v>
      </c>
      <c r="I84" s="306">
        <f>'Imp-China - Chine -4'!H$66</f>
        <v>0</v>
      </c>
      <c r="J84" s="306">
        <f>'Imp-China - Chine -4'!I$66</f>
        <v>0</v>
      </c>
      <c r="K84" s="306">
        <f>'Imp-China - Chine -4'!J$66</f>
        <v>0</v>
      </c>
      <c r="L84" s="306">
        <f>'Imp-China - Chine -4'!K$66</f>
        <v>0</v>
      </c>
      <c r="M84" s="306">
        <f>'Imp-China - Chine -4'!L$66</f>
        <v>0</v>
      </c>
      <c r="N84" s="305">
        <f>'Imp-China - Chine -4'!E$67/1000</f>
        <v>0</v>
      </c>
      <c r="O84" s="306">
        <f>'Imp-China - Chine -4'!F$67/1000</f>
        <v>0</v>
      </c>
      <c r="P84" s="306">
        <f>'Imp-China - Chine -4'!G$67/1000</f>
        <v>0</v>
      </c>
      <c r="Q84" s="306">
        <f>'Imp-China - Chine -4'!H$67/1000</f>
        <v>0</v>
      </c>
      <c r="R84" s="306">
        <f>'Imp-China - Chine -4'!I$67/1000</f>
        <v>0</v>
      </c>
      <c r="S84" s="306">
        <f>'Imp-China - Chine -4'!J$67/1000</f>
        <v>0</v>
      </c>
      <c r="T84" s="306">
        <f>'Imp-China - Chine -4'!K$67/1000</f>
        <v>0</v>
      </c>
      <c r="U84" s="306">
        <f>'Imp-China - Chine -4'!L$67/1000</f>
        <v>0</v>
      </c>
      <c r="V84" s="356">
        <f t="shared" si="27"/>
        <v>0</v>
      </c>
      <c r="W84" s="357">
        <f t="shared" si="27"/>
        <v>0</v>
      </c>
      <c r="X84" s="357">
        <f t="shared" si="27"/>
        <v>0</v>
      </c>
      <c r="Y84" s="357">
        <f t="shared" si="27"/>
        <v>0</v>
      </c>
      <c r="Z84" s="357">
        <f t="shared" si="27"/>
        <v>0</v>
      </c>
      <c r="AA84" s="357">
        <f t="shared" si="27"/>
        <v>0</v>
      </c>
      <c r="AB84" s="357">
        <f t="shared" si="27"/>
        <v>0</v>
      </c>
      <c r="AC84" s="358">
        <f t="shared" si="27"/>
        <v>0</v>
      </c>
    </row>
    <row r="85" spans="1:29" x14ac:dyDescent="0.25">
      <c r="A85" s="359" t="str">
        <f t="shared" si="26"/>
        <v>Don't</v>
      </c>
      <c r="B85" s="360" t="s">
        <v>604</v>
      </c>
      <c r="C85" s="361">
        <f>'Imp-China - Chine -5'!$G$23</f>
        <v>0</v>
      </c>
      <c r="D85" s="361" t="s">
        <v>663</v>
      </c>
      <c r="E85" s="374">
        <f t="shared" si="31"/>
        <v>0</v>
      </c>
      <c r="F85" s="302">
        <f>'Imp-China - Chine -5'!E$50</f>
        <v>0</v>
      </c>
      <c r="G85" s="303">
        <f>'Imp-China - Chine -5'!F$50</f>
        <v>0</v>
      </c>
      <c r="H85" s="303">
        <f>'Imp-China - Chine -5'!G$50</f>
        <v>0</v>
      </c>
      <c r="I85" s="303">
        <f>'Imp-China - Chine -5'!H$50</f>
        <v>0</v>
      </c>
      <c r="J85" s="303">
        <f>'Imp-China - Chine -5'!I$50</f>
        <v>0</v>
      </c>
      <c r="K85" s="303">
        <f>'Imp-China - Chine -5'!J$50</f>
        <v>0</v>
      </c>
      <c r="L85" s="303">
        <f>'Imp-China - Chine -5'!K$50</f>
        <v>0</v>
      </c>
      <c r="M85" s="303">
        <f>'Imp-China - Chine -5'!L$50</f>
        <v>0</v>
      </c>
      <c r="N85" s="302">
        <f>'Imp-China - Chine -5'!E$51/1000</f>
        <v>0</v>
      </c>
      <c r="O85" s="303">
        <f>'Imp-China - Chine -5'!F$51/1000</f>
        <v>0</v>
      </c>
      <c r="P85" s="303">
        <f>'Imp-China - Chine -5'!G$51/1000</f>
        <v>0</v>
      </c>
      <c r="Q85" s="303">
        <f>'Imp-China - Chine -5'!H$51/1000</f>
        <v>0</v>
      </c>
      <c r="R85" s="303">
        <f>'Imp-China - Chine -5'!I$51/1000</f>
        <v>0</v>
      </c>
      <c r="S85" s="303">
        <f>'Imp-China - Chine -5'!J$51/1000</f>
        <v>0</v>
      </c>
      <c r="T85" s="303">
        <f>'Imp-China - Chine -5'!K$51/1000</f>
        <v>0</v>
      </c>
      <c r="U85" s="303">
        <f>'Imp-China - Chine -5'!L$51/1000</f>
        <v>0</v>
      </c>
      <c r="V85" s="356">
        <f t="shared" si="27"/>
        <v>0</v>
      </c>
      <c r="W85" s="357">
        <f t="shared" si="27"/>
        <v>0</v>
      </c>
      <c r="X85" s="357">
        <f t="shared" si="27"/>
        <v>0</v>
      </c>
      <c r="Y85" s="357">
        <f t="shared" si="27"/>
        <v>0</v>
      </c>
      <c r="Z85" s="357">
        <f t="shared" si="27"/>
        <v>0</v>
      </c>
      <c r="AA85" s="357">
        <f t="shared" si="27"/>
        <v>0</v>
      </c>
      <c r="AB85" s="357">
        <f t="shared" si="27"/>
        <v>0</v>
      </c>
      <c r="AC85" s="358">
        <f t="shared" si="27"/>
        <v>0</v>
      </c>
    </row>
    <row r="86" spans="1:29" x14ac:dyDescent="0.25">
      <c r="A86" s="359" t="str">
        <f t="shared" si="26"/>
        <v>Don't</v>
      </c>
      <c r="B86" s="326" t="str">
        <f t="shared" ref="B86:C89" si="34">B85</f>
        <v>CHN</v>
      </c>
      <c r="C86">
        <f>C85</f>
        <v>0</v>
      </c>
      <c r="D86" t="s">
        <v>664</v>
      </c>
      <c r="E86" s="373">
        <f t="shared" si="31"/>
        <v>0</v>
      </c>
      <c r="F86" s="305">
        <f>'Imp-China - Chine -5'!E$54</f>
        <v>0</v>
      </c>
      <c r="G86" s="306">
        <f>'Imp-China - Chine -5'!F$54</f>
        <v>0</v>
      </c>
      <c r="H86" s="306">
        <f>'Imp-China - Chine -5'!G$54</f>
        <v>0</v>
      </c>
      <c r="I86" s="306">
        <f>'Imp-China - Chine -5'!H$54</f>
        <v>0</v>
      </c>
      <c r="J86" s="306">
        <f>'Imp-China - Chine -5'!I$54</f>
        <v>0</v>
      </c>
      <c r="K86" s="306">
        <f>'Imp-China - Chine -5'!J$54</f>
        <v>0</v>
      </c>
      <c r="L86" s="306">
        <f>'Imp-China - Chine -5'!K$54</f>
        <v>0</v>
      </c>
      <c r="M86" s="306">
        <f>'Imp-China - Chine -5'!L$54</f>
        <v>0</v>
      </c>
      <c r="N86" s="305">
        <f>'Imp-China - Chine -5'!E$55/1000</f>
        <v>0</v>
      </c>
      <c r="O86" s="306">
        <f>'Imp-China - Chine -5'!F$55/1000</f>
        <v>0</v>
      </c>
      <c r="P86" s="306">
        <f>'Imp-China - Chine -5'!G$55/1000</f>
        <v>0</v>
      </c>
      <c r="Q86" s="306">
        <f>'Imp-China - Chine -5'!H$55/1000</f>
        <v>0</v>
      </c>
      <c r="R86" s="306">
        <f>'Imp-China - Chine -5'!I$55/1000</f>
        <v>0</v>
      </c>
      <c r="S86" s="306">
        <f>'Imp-China - Chine -5'!J$55/1000</f>
        <v>0</v>
      </c>
      <c r="T86" s="306">
        <f>'Imp-China - Chine -5'!K$55/1000</f>
        <v>0</v>
      </c>
      <c r="U86" s="306">
        <f>'Imp-China - Chine -5'!L$55/1000</f>
        <v>0</v>
      </c>
      <c r="V86" s="356">
        <f t="shared" si="27"/>
        <v>0</v>
      </c>
      <c r="W86" s="357">
        <f t="shared" si="27"/>
        <v>0</v>
      </c>
      <c r="X86" s="357">
        <f t="shared" si="27"/>
        <v>0</v>
      </c>
      <c r="Y86" s="357">
        <f t="shared" si="27"/>
        <v>0</v>
      </c>
      <c r="Z86" s="357">
        <f t="shared" si="27"/>
        <v>0</v>
      </c>
      <c r="AA86" s="357">
        <f t="shared" si="27"/>
        <v>0</v>
      </c>
      <c r="AB86" s="357">
        <f t="shared" si="27"/>
        <v>0</v>
      </c>
      <c r="AC86" s="358">
        <f t="shared" si="27"/>
        <v>0</v>
      </c>
    </row>
    <row r="87" spans="1:29" x14ac:dyDescent="0.25">
      <c r="A87" s="359" t="str">
        <f t="shared" si="26"/>
        <v>Don't</v>
      </c>
      <c r="B87" s="326" t="str">
        <f t="shared" si="34"/>
        <v>CHN</v>
      </c>
      <c r="C87">
        <f t="shared" si="34"/>
        <v>0</v>
      </c>
      <c r="D87" t="s">
        <v>665</v>
      </c>
      <c r="E87" s="373">
        <f t="shared" si="31"/>
        <v>0</v>
      </c>
      <c r="F87" s="302">
        <f>'Imp-China - Chine -5'!E$58</f>
        <v>0</v>
      </c>
      <c r="G87" s="303">
        <f>'Imp-China - Chine -5'!F$58</f>
        <v>0</v>
      </c>
      <c r="H87" s="303">
        <f>'Imp-China - Chine -5'!G$58</f>
        <v>0</v>
      </c>
      <c r="I87" s="303">
        <f>'Imp-China - Chine -5'!H$58</f>
        <v>0</v>
      </c>
      <c r="J87" s="303">
        <f>'Imp-China - Chine -5'!I$58</f>
        <v>0</v>
      </c>
      <c r="K87" s="303">
        <f>'Imp-China - Chine -5'!J$58</f>
        <v>0</v>
      </c>
      <c r="L87" s="303">
        <f>'Imp-China - Chine -5'!K$58</f>
        <v>0</v>
      </c>
      <c r="M87" s="303">
        <f>'Imp-China - Chine -5'!L$58</f>
        <v>0</v>
      </c>
      <c r="N87" s="302">
        <f>'Imp-China - Chine -5'!E$59/1000</f>
        <v>0</v>
      </c>
      <c r="O87" s="303">
        <f>'Imp-China - Chine -5'!F$59/1000</f>
        <v>0</v>
      </c>
      <c r="P87" s="303">
        <f>'Imp-China - Chine -5'!G$59/1000</f>
        <v>0</v>
      </c>
      <c r="Q87" s="303">
        <f>'Imp-China - Chine -5'!H$59/1000</f>
        <v>0</v>
      </c>
      <c r="R87" s="303">
        <f>'Imp-China - Chine -5'!I$59/1000</f>
        <v>0</v>
      </c>
      <c r="S87" s="303">
        <f>'Imp-China - Chine -5'!J$59/1000</f>
        <v>0</v>
      </c>
      <c r="T87" s="303">
        <f>'Imp-China - Chine -5'!K$59/1000</f>
        <v>0</v>
      </c>
      <c r="U87" s="303">
        <f>'Imp-China - Chine -5'!L$59/1000</f>
        <v>0</v>
      </c>
      <c r="V87" s="356">
        <f t="shared" si="27"/>
        <v>0</v>
      </c>
      <c r="W87" s="357">
        <f t="shared" si="27"/>
        <v>0</v>
      </c>
      <c r="X87" s="357">
        <f t="shared" si="27"/>
        <v>0</v>
      </c>
      <c r="Y87" s="357">
        <f t="shared" si="27"/>
        <v>0</v>
      </c>
      <c r="Z87" s="357">
        <f t="shared" si="27"/>
        <v>0</v>
      </c>
      <c r="AA87" s="357">
        <f t="shared" si="27"/>
        <v>0</v>
      </c>
      <c r="AB87" s="357">
        <f t="shared" si="27"/>
        <v>0</v>
      </c>
      <c r="AC87" s="358">
        <f t="shared" si="27"/>
        <v>0</v>
      </c>
    </row>
    <row r="88" spans="1:29" x14ac:dyDescent="0.25">
      <c r="A88" s="359" t="str">
        <f t="shared" si="26"/>
        <v>Don't</v>
      </c>
      <c r="B88" s="326" t="str">
        <f t="shared" si="34"/>
        <v>CHN</v>
      </c>
      <c r="C88">
        <f t="shared" si="34"/>
        <v>0</v>
      </c>
      <c r="D88" t="s">
        <v>666</v>
      </c>
      <c r="E88" s="373">
        <f t="shared" si="31"/>
        <v>0</v>
      </c>
      <c r="F88" s="305">
        <f>'Imp-China - Chine -5'!E$62</f>
        <v>0</v>
      </c>
      <c r="G88" s="306">
        <f>'Imp-China - Chine -5'!F$62</f>
        <v>0</v>
      </c>
      <c r="H88" s="306">
        <f>'Imp-China - Chine -5'!G$62</f>
        <v>0</v>
      </c>
      <c r="I88" s="306">
        <f>'Imp-China - Chine -5'!H$62</f>
        <v>0</v>
      </c>
      <c r="J88" s="306">
        <f>'Imp-China - Chine -5'!I$62</f>
        <v>0</v>
      </c>
      <c r="K88" s="306">
        <f>'Imp-China - Chine -5'!J$62</f>
        <v>0</v>
      </c>
      <c r="L88" s="306">
        <f>'Imp-China - Chine -5'!K$62</f>
        <v>0</v>
      </c>
      <c r="M88" s="306">
        <f>'Imp-China - Chine -5'!L$62</f>
        <v>0</v>
      </c>
      <c r="N88" s="305">
        <f>'Imp-China - Chine -5'!E$63/1000</f>
        <v>0</v>
      </c>
      <c r="O88" s="306">
        <f>'Imp-China - Chine -5'!F$63/1000</f>
        <v>0</v>
      </c>
      <c r="P88" s="306">
        <f>'Imp-China - Chine -5'!G$63/1000</f>
        <v>0</v>
      </c>
      <c r="Q88" s="306">
        <f>'Imp-China - Chine -5'!H$63/1000</f>
        <v>0</v>
      </c>
      <c r="R88" s="306">
        <f>'Imp-China - Chine -5'!I$63/1000</f>
        <v>0</v>
      </c>
      <c r="S88" s="306">
        <f>'Imp-China - Chine -5'!J$63/1000</f>
        <v>0</v>
      </c>
      <c r="T88" s="306">
        <f>'Imp-China - Chine -5'!K$63/1000</f>
        <v>0</v>
      </c>
      <c r="U88" s="306">
        <f>'Imp-China - Chine -5'!L$63/1000</f>
        <v>0</v>
      </c>
      <c r="V88" s="356">
        <f t="shared" si="27"/>
        <v>0</v>
      </c>
      <c r="W88" s="357">
        <f t="shared" si="27"/>
        <v>0</v>
      </c>
      <c r="X88" s="357">
        <f t="shared" si="27"/>
        <v>0</v>
      </c>
      <c r="Y88" s="357">
        <f t="shared" si="27"/>
        <v>0</v>
      </c>
      <c r="Z88" s="357">
        <f t="shared" si="27"/>
        <v>0</v>
      </c>
      <c r="AA88" s="357">
        <f t="shared" si="27"/>
        <v>0</v>
      </c>
      <c r="AB88" s="357">
        <f t="shared" si="27"/>
        <v>0</v>
      </c>
      <c r="AC88" s="358">
        <f t="shared" si="27"/>
        <v>0</v>
      </c>
    </row>
    <row r="89" spans="1:29" x14ac:dyDescent="0.25">
      <c r="A89" s="359" t="str">
        <f t="shared" si="26"/>
        <v>Don't</v>
      </c>
      <c r="B89" s="326" t="str">
        <f t="shared" si="34"/>
        <v>CHN</v>
      </c>
      <c r="C89">
        <f t="shared" si="34"/>
        <v>0</v>
      </c>
      <c r="D89" t="s">
        <v>667</v>
      </c>
      <c r="E89" s="373">
        <f t="shared" si="31"/>
        <v>0</v>
      </c>
      <c r="F89" s="302">
        <f>'Imp-China - Chine -5'!E$66</f>
        <v>0</v>
      </c>
      <c r="G89" s="303">
        <f>'Imp-China - Chine -5'!F$66</f>
        <v>0</v>
      </c>
      <c r="H89" s="303">
        <f>'Imp-China - Chine -5'!G$66</f>
        <v>0</v>
      </c>
      <c r="I89" s="303">
        <f>'Imp-China - Chine -5'!H$66</f>
        <v>0</v>
      </c>
      <c r="J89" s="303">
        <f>'Imp-China - Chine -5'!I$66</f>
        <v>0</v>
      </c>
      <c r="K89" s="303">
        <f>'Imp-China - Chine -5'!J$66</f>
        <v>0</v>
      </c>
      <c r="L89" s="303">
        <f>'Imp-China - Chine -5'!K$66</f>
        <v>0</v>
      </c>
      <c r="M89" s="303">
        <f>'Imp-China - Chine -5'!L$66</f>
        <v>0</v>
      </c>
      <c r="N89" s="302">
        <f>'Imp-China - Chine -5'!E$67/1000</f>
        <v>0</v>
      </c>
      <c r="O89" s="303">
        <f>'Imp-China - Chine -5'!F$67/1000</f>
        <v>0</v>
      </c>
      <c r="P89" s="303">
        <f>'Imp-China - Chine -5'!G$67/1000</f>
        <v>0</v>
      </c>
      <c r="Q89" s="303">
        <f>'Imp-China - Chine -5'!H$67/1000</f>
        <v>0</v>
      </c>
      <c r="R89" s="303">
        <f>'Imp-China - Chine -5'!I$67/1000</f>
        <v>0</v>
      </c>
      <c r="S89" s="303">
        <f>'Imp-China - Chine -5'!J$67/1000</f>
        <v>0</v>
      </c>
      <c r="T89" s="303">
        <f>'Imp-China - Chine -5'!K$67/1000</f>
        <v>0</v>
      </c>
      <c r="U89" s="303">
        <f>'Imp-China - Chine -5'!L$67/1000</f>
        <v>0</v>
      </c>
      <c r="V89" s="356">
        <f t="shared" si="27"/>
        <v>0</v>
      </c>
      <c r="W89" s="357">
        <f t="shared" si="27"/>
        <v>0</v>
      </c>
      <c r="X89" s="357">
        <f t="shared" si="27"/>
        <v>0</v>
      </c>
      <c r="Y89" s="357">
        <f t="shared" si="27"/>
        <v>0</v>
      </c>
      <c r="Z89" s="357">
        <f t="shared" si="27"/>
        <v>0</v>
      </c>
      <c r="AA89" s="357">
        <f t="shared" si="27"/>
        <v>0</v>
      </c>
      <c r="AB89" s="357">
        <f t="shared" si="27"/>
        <v>0</v>
      </c>
      <c r="AC89" s="358">
        <f t="shared" si="27"/>
        <v>0</v>
      </c>
    </row>
    <row r="90" spans="1:29" x14ac:dyDescent="0.25">
      <c r="A90" s="359" t="str">
        <f t="shared" si="26"/>
        <v>Don't</v>
      </c>
      <c r="B90" s="360" t="s">
        <v>607</v>
      </c>
      <c r="C90" s="361"/>
      <c r="D90" s="361" t="str">
        <f>D65</f>
        <v xml:space="preserve">Account 1 - </v>
      </c>
      <c r="E90" s="374">
        <f t="shared" si="31"/>
        <v>0</v>
      </c>
      <c r="F90" s="305">
        <f>'Imp-US'!E$50</f>
        <v>0</v>
      </c>
      <c r="G90" s="306">
        <f>'Imp-US'!F$50</f>
        <v>0</v>
      </c>
      <c r="H90" s="306">
        <f>'Imp-US'!G$50</f>
        <v>0</v>
      </c>
      <c r="I90" s="306">
        <f>'Imp-US'!H$50</f>
        <v>0</v>
      </c>
      <c r="J90" s="306">
        <f>'Imp-US'!I$50</f>
        <v>0</v>
      </c>
      <c r="K90" s="306">
        <f>'Imp-US'!J$50</f>
        <v>0</v>
      </c>
      <c r="L90" s="306">
        <f>'Imp-US'!K$50</f>
        <v>0</v>
      </c>
      <c r="M90" s="306">
        <f>'Imp-US'!L$50</f>
        <v>0</v>
      </c>
      <c r="N90" s="305">
        <f>'Imp-US'!E$51/1000</f>
        <v>0</v>
      </c>
      <c r="O90" s="306">
        <f>'Imp-US'!F$51/1000</f>
        <v>0</v>
      </c>
      <c r="P90" s="306">
        <f>'Imp-US'!G$51/1000</f>
        <v>0</v>
      </c>
      <c r="Q90" s="306">
        <f>'Imp-US'!H$51/1000</f>
        <v>0</v>
      </c>
      <c r="R90" s="306">
        <f>'Imp-US'!I$51/1000</f>
        <v>0</v>
      </c>
      <c r="S90" s="306">
        <f>'Imp-US'!J$51/1000</f>
        <v>0</v>
      </c>
      <c r="T90" s="306">
        <f>'Imp-US'!K$51/1000</f>
        <v>0</v>
      </c>
      <c r="U90" s="306">
        <f>'Imp-US'!L$51/1000</f>
        <v>0</v>
      </c>
      <c r="V90" s="356">
        <f t="shared" ref="V90:AC99" si="35">(IF(ISERROR(N90/F90),0,N90/F90))*1000</f>
        <v>0</v>
      </c>
      <c r="W90" s="357">
        <f t="shared" si="35"/>
        <v>0</v>
      </c>
      <c r="X90" s="357">
        <f t="shared" si="35"/>
        <v>0</v>
      </c>
      <c r="Y90" s="357">
        <f t="shared" si="35"/>
        <v>0</v>
      </c>
      <c r="Z90" s="357">
        <f t="shared" si="35"/>
        <v>0</v>
      </c>
      <c r="AA90" s="357">
        <f t="shared" si="35"/>
        <v>0</v>
      </c>
      <c r="AB90" s="357">
        <f t="shared" si="35"/>
        <v>0</v>
      </c>
      <c r="AC90" s="358">
        <f t="shared" si="35"/>
        <v>0</v>
      </c>
    </row>
    <row r="91" spans="1:29" x14ac:dyDescent="0.25">
      <c r="A91" s="359" t="str">
        <f t="shared" si="26"/>
        <v>Don't</v>
      </c>
      <c r="B91" s="326" t="s">
        <v>607</v>
      </c>
      <c r="D91" t="str">
        <f>'Imp-US'!B$56</f>
        <v>$ / tonne</v>
      </c>
      <c r="E91" s="373">
        <f t="shared" si="31"/>
        <v>0</v>
      </c>
      <c r="F91" s="302">
        <f>'Imp-US'!E$54</f>
        <v>0</v>
      </c>
      <c r="G91" s="303">
        <f>'Imp-US'!F$54</f>
        <v>0</v>
      </c>
      <c r="H91" s="303">
        <f>'Imp-US'!G$54</f>
        <v>0</v>
      </c>
      <c r="I91" s="303">
        <f>'Imp-US'!H$54</f>
        <v>0</v>
      </c>
      <c r="J91" s="303">
        <f>'Imp-US'!I$54</f>
        <v>0</v>
      </c>
      <c r="K91" s="303">
        <f>'Imp-US'!J$54</f>
        <v>0</v>
      </c>
      <c r="L91" s="303">
        <f>'Imp-US'!K$54</f>
        <v>0</v>
      </c>
      <c r="M91" s="303">
        <f>'Imp-US'!L$54</f>
        <v>0</v>
      </c>
      <c r="N91" s="302">
        <f>'Imp-US'!E$55/1000</f>
        <v>0</v>
      </c>
      <c r="O91" s="303">
        <f>'Imp-US'!F$55/1000</f>
        <v>0</v>
      </c>
      <c r="P91" s="303">
        <f>'Imp-US'!G$55/1000</f>
        <v>0</v>
      </c>
      <c r="Q91" s="303">
        <f>'Imp-US'!H$55/1000</f>
        <v>0</v>
      </c>
      <c r="R91" s="303">
        <f>'Imp-US'!I$55/1000</f>
        <v>0</v>
      </c>
      <c r="S91" s="303">
        <f>'Imp-US'!J$55/1000</f>
        <v>0</v>
      </c>
      <c r="T91" s="303">
        <f>'Imp-US'!K$55/1000</f>
        <v>0</v>
      </c>
      <c r="U91" s="303">
        <f>'Imp-US'!L$55/1000</f>
        <v>0</v>
      </c>
      <c r="V91" s="356">
        <f t="shared" si="35"/>
        <v>0</v>
      </c>
      <c r="W91" s="357">
        <f t="shared" si="35"/>
        <v>0</v>
      </c>
      <c r="X91" s="357">
        <f t="shared" si="35"/>
        <v>0</v>
      </c>
      <c r="Y91" s="357">
        <f t="shared" si="35"/>
        <v>0</v>
      </c>
      <c r="Z91" s="357">
        <f t="shared" si="35"/>
        <v>0</v>
      </c>
      <c r="AA91" s="357">
        <f t="shared" si="35"/>
        <v>0</v>
      </c>
      <c r="AB91" s="357">
        <f t="shared" si="35"/>
        <v>0</v>
      </c>
      <c r="AC91" s="358">
        <f t="shared" si="35"/>
        <v>0</v>
      </c>
    </row>
    <row r="92" spans="1:29" x14ac:dyDescent="0.25">
      <c r="A92" s="359" t="str">
        <f t="shared" si="26"/>
        <v>Don't</v>
      </c>
      <c r="B92" s="326" t="s">
        <v>607</v>
      </c>
      <c r="D92" t="str">
        <f>'Imp-US'!B$60</f>
        <v>$ / tonne</v>
      </c>
      <c r="E92" s="373">
        <f t="shared" si="31"/>
        <v>0</v>
      </c>
      <c r="F92" s="305">
        <f>'Imp-US'!E$58</f>
        <v>0</v>
      </c>
      <c r="G92" s="306">
        <f>'Imp-US'!F$58</f>
        <v>0</v>
      </c>
      <c r="H92" s="306">
        <f>'Imp-US'!G$58</f>
        <v>0</v>
      </c>
      <c r="I92" s="306">
        <f>'Imp-US'!H$58</f>
        <v>0</v>
      </c>
      <c r="J92" s="306">
        <f>'Imp-US'!I$58</f>
        <v>0</v>
      </c>
      <c r="K92" s="306">
        <f>'Imp-US'!J$58</f>
        <v>0</v>
      </c>
      <c r="L92" s="306">
        <f>'Imp-US'!K$58</f>
        <v>0</v>
      </c>
      <c r="M92" s="306">
        <f>'Imp-US'!L$58</f>
        <v>0</v>
      </c>
      <c r="N92" s="305">
        <f>'Imp-US'!E$59/1000</f>
        <v>0</v>
      </c>
      <c r="O92" s="306">
        <f>'Imp-US'!F$59/1000</f>
        <v>0</v>
      </c>
      <c r="P92" s="306">
        <f>'Imp-US'!G$59/1000</f>
        <v>0</v>
      </c>
      <c r="Q92" s="306">
        <f>'Imp-US'!H$59/1000</f>
        <v>0</v>
      </c>
      <c r="R92" s="306">
        <f>'Imp-US'!I$59/1000</f>
        <v>0</v>
      </c>
      <c r="S92" s="306">
        <f>'Imp-US'!J$59/1000</f>
        <v>0</v>
      </c>
      <c r="T92" s="306">
        <f>'Imp-US'!K$59/1000</f>
        <v>0</v>
      </c>
      <c r="U92" s="306">
        <f>'Imp-US'!L$59/1000</f>
        <v>0</v>
      </c>
      <c r="V92" s="356">
        <f t="shared" si="35"/>
        <v>0</v>
      </c>
      <c r="W92" s="357">
        <f t="shared" si="35"/>
        <v>0</v>
      </c>
      <c r="X92" s="357">
        <f t="shared" si="35"/>
        <v>0</v>
      </c>
      <c r="Y92" s="357">
        <f t="shared" si="35"/>
        <v>0</v>
      </c>
      <c r="Z92" s="357">
        <f t="shared" si="35"/>
        <v>0</v>
      </c>
      <c r="AA92" s="357">
        <f t="shared" si="35"/>
        <v>0</v>
      </c>
      <c r="AB92" s="357">
        <f t="shared" si="35"/>
        <v>0</v>
      </c>
      <c r="AC92" s="358">
        <f t="shared" si="35"/>
        <v>0</v>
      </c>
    </row>
    <row r="93" spans="1:29" x14ac:dyDescent="0.25">
      <c r="A93" s="359" t="str">
        <f t="shared" si="26"/>
        <v>Don't</v>
      </c>
      <c r="B93" s="326" t="s">
        <v>607</v>
      </c>
      <c r="D93" t="str">
        <f>'Imp-US'!B$64</f>
        <v>$ / tonne</v>
      </c>
      <c r="E93" s="373">
        <f t="shared" si="31"/>
        <v>0</v>
      </c>
      <c r="F93" s="302">
        <f>'Imp-US'!E$62</f>
        <v>0</v>
      </c>
      <c r="G93" s="303">
        <f>'Imp-US'!F$62</f>
        <v>0</v>
      </c>
      <c r="H93" s="303">
        <f>'Imp-US'!G$62</f>
        <v>0</v>
      </c>
      <c r="I93" s="303">
        <f>'Imp-US'!H$62</f>
        <v>0</v>
      </c>
      <c r="J93" s="303">
        <f>'Imp-US'!I$62</f>
        <v>0</v>
      </c>
      <c r="K93" s="303">
        <f>'Imp-US'!J$62</f>
        <v>0</v>
      </c>
      <c r="L93" s="303">
        <f>'Imp-US'!K$62</f>
        <v>0</v>
      </c>
      <c r="M93" s="303">
        <f>'Imp-US'!L$62</f>
        <v>0</v>
      </c>
      <c r="N93" s="302">
        <f>'Imp-US'!E$63/1000</f>
        <v>0</v>
      </c>
      <c r="O93" s="303">
        <f>'Imp-US'!F$63/1000</f>
        <v>0</v>
      </c>
      <c r="P93" s="303">
        <f>'Imp-US'!G$63/1000</f>
        <v>0</v>
      </c>
      <c r="Q93" s="303">
        <f>'Imp-US'!H$63/1000</f>
        <v>0</v>
      </c>
      <c r="R93" s="303">
        <f>'Imp-US'!I$63/1000</f>
        <v>0</v>
      </c>
      <c r="S93" s="303">
        <f>'Imp-US'!J$63/1000</f>
        <v>0</v>
      </c>
      <c r="T93" s="303">
        <f>'Imp-US'!K$63/1000</f>
        <v>0</v>
      </c>
      <c r="U93" s="303">
        <f>'Imp-US'!L$63/1000</f>
        <v>0</v>
      </c>
      <c r="V93" s="356">
        <f t="shared" si="35"/>
        <v>0</v>
      </c>
      <c r="W93" s="357">
        <f t="shared" si="35"/>
        <v>0</v>
      </c>
      <c r="X93" s="357">
        <f t="shared" si="35"/>
        <v>0</v>
      </c>
      <c r="Y93" s="357">
        <f t="shared" si="35"/>
        <v>0</v>
      </c>
      <c r="Z93" s="357">
        <f t="shared" si="35"/>
        <v>0</v>
      </c>
      <c r="AA93" s="357">
        <f t="shared" si="35"/>
        <v>0</v>
      </c>
      <c r="AB93" s="357">
        <f t="shared" si="35"/>
        <v>0</v>
      </c>
      <c r="AC93" s="358">
        <f t="shared" si="35"/>
        <v>0</v>
      </c>
    </row>
    <row r="94" spans="1:29" x14ac:dyDescent="0.25">
      <c r="A94" s="359" t="str">
        <f t="shared" si="26"/>
        <v>Don't</v>
      </c>
      <c r="B94" s="326" t="s">
        <v>607</v>
      </c>
      <c r="D94" t="str">
        <f>'Imp-US'!B$68</f>
        <v>$ / tonne</v>
      </c>
      <c r="E94" s="373">
        <f t="shared" si="31"/>
        <v>0</v>
      </c>
      <c r="F94" s="305">
        <f>'Imp-US'!E$66</f>
        <v>0</v>
      </c>
      <c r="G94" s="306">
        <f>'Imp-US'!F$66</f>
        <v>0</v>
      </c>
      <c r="H94" s="306">
        <f>'Imp-US'!G$66</f>
        <v>0</v>
      </c>
      <c r="I94" s="306">
        <f>'Imp-US'!H$66</f>
        <v>0</v>
      </c>
      <c r="J94" s="306">
        <f>'Imp-US'!I$66</f>
        <v>0</v>
      </c>
      <c r="K94" s="306">
        <f>'Imp-US'!J$66</f>
        <v>0</v>
      </c>
      <c r="L94" s="306">
        <f>'Imp-US'!K$66</f>
        <v>0</v>
      </c>
      <c r="M94" s="306">
        <f>'Imp-US'!L$66</f>
        <v>0</v>
      </c>
      <c r="N94" s="305">
        <f>'Imp-US'!E$67/1000</f>
        <v>0</v>
      </c>
      <c r="O94" s="306">
        <f>'Imp-US'!F$67/1000</f>
        <v>0</v>
      </c>
      <c r="P94" s="306">
        <f>'Imp-US'!G$67/1000</f>
        <v>0</v>
      </c>
      <c r="Q94" s="306">
        <f>'Imp-US'!H$67/1000</f>
        <v>0</v>
      </c>
      <c r="R94" s="306">
        <f>'Imp-US'!I$67/1000</f>
        <v>0</v>
      </c>
      <c r="S94" s="306">
        <f>'Imp-US'!J$67/1000</f>
        <v>0</v>
      </c>
      <c r="T94" s="306">
        <f>'Imp-US'!K$67/1000</f>
        <v>0</v>
      </c>
      <c r="U94" s="306">
        <f>'Imp-US'!L$67/1000</f>
        <v>0</v>
      </c>
      <c r="V94" s="356">
        <f t="shared" si="35"/>
        <v>0</v>
      </c>
      <c r="W94" s="357">
        <f t="shared" si="35"/>
        <v>0</v>
      </c>
      <c r="X94" s="357">
        <f t="shared" si="35"/>
        <v>0</v>
      </c>
      <c r="Y94" s="357">
        <f t="shared" si="35"/>
        <v>0</v>
      </c>
      <c r="Z94" s="357">
        <f t="shared" si="35"/>
        <v>0</v>
      </c>
      <c r="AA94" s="357">
        <f t="shared" si="35"/>
        <v>0</v>
      </c>
      <c r="AB94" s="357">
        <f t="shared" si="35"/>
        <v>0</v>
      </c>
      <c r="AC94" s="358">
        <f t="shared" si="35"/>
        <v>0</v>
      </c>
    </row>
    <row r="95" spans="1:29" x14ac:dyDescent="0.25">
      <c r="A95" s="359" t="str">
        <f t="shared" si="26"/>
        <v>Don't</v>
      </c>
      <c r="B95" s="360" t="s">
        <v>368</v>
      </c>
      <c r="C95" s="361"/>
      <c r="D95" s="361" t="s">
        <v>663</v>
      </c>
      <c r="E95" s="374">
        <f>E90</f>
        <v>0</v>
      </c>
      <c r="F95" s="302">
        <f>'Imp-Other-Autre'!E$50</f>
        <v>0</v>
      </c>
      <c r="G95" s="303">
        <f>'Imp-Other-Autre'!F$50</f>
        <v>0</v>
      </c>
      <c r="H95" s="303">
        <f>'Imp-Other-Autre'!G$50</f>
        <v>0</v>
      </c>
      <c r="I95" s="303">
        <f>'Imp-Other-Autre'!H$50</f>
        <v>0</v>
      </c>
      <c r="J95" s="303">
        <f>'Imp-Other-Autre'!I$50</f>
        <v>0</v>
      </c>
      <c r="K95" s="303">
        <f>'Imp-Other-Autre'!J$50</f>
        <v>0</v>
      </c>
      <c r="L95" s="303">
        <f>'Imp-Other-Autre'!K$50</f>
        <v>0</v>
      </c>
      <c r="M95" s="303">
        <f>'Imp-Other-Autre'!L$50</f>
        <v>0</v>
      </c>
      <c r="N95" s="302">
        <f>'Imp-Other-Autre'!E$51/1000</f>
        <v>0</v>
      </c>
      <c r="O95" s="303">
        <f>'Imp-Other-Autre'!F$51/1000</f>
        <v>0</v>
      </c>
      <c r="P95" s="303">
        <f>'Imp-Other-Autre'!G$51/1000</f>
        <v>0</v>
      </c>
      <c r="Q95" s="303">
        <f>'Imp-Other-Autre'!H$51/1000</f>
        <v>0</v>
      </c>
      <c r="R95" s="303">
        <f>'Imp-Other-Autre'!I$51/1000</f>
        <v>0</v>
      </c>
      <c r="S95" s="303">
        <f>'Imp-Other-Autre'!J$51/1000</f>
        <v>0</v>
      </c>
      <c r="T95" s="303">
        <f>'Imp-Other-Autre'!K$51/1000</f>
        <v>0</v>
      </c>
      <c r="U95" s="303">
        <f>'Imp-Other-Autre'!L$51/1000</f>
        <v>0</v>
      </c>
      <c r="V95" s="356">
        <f t="shared" si="35"/>
        <v>0</v>
      </c>
      <c r="W95" s="357">
        <f t="shared" si="35"/>
        <v>0</v>
      </c>
      <c r="X95" s="357">
        <f t="shared" si="35"/>
        <v>0</v>
      </c>
      <c r="Y95" s="357">
        <f t="shared" si="35"/>
        <v>0</v>
      </c>
      <c r="Z95" s="357">
        <f t="shared" si="35"/>
        <v>0</v>
      </c>
      <c r="AA95" s="357">
        <f t="shared" si="35"/>
        <v>0</v>
      </c>
      <c r="AB95" s="357">
        <f t="shared" si="35"/>
        <v>0</v>
      </c>
      <c r="AC95" s="358">
        <f t="shared" si="35"/>
        <v>0</v>
      </c>
    </row>
    <row r="96" spans="1:29" x14ac:dyDescent="0.25">
      <c r="A96" s="359" t="str">
        <f t="shared" si="26"/>
        <v>Don't</v>
      </c>
      <c r="B96" s="326" t="s">
        <v>368</v>
      </c>
      <c r="D96" t="s">
        <v>664</v>
      </c>
      <c r="E96" s="373">
        <f t="shared" si="31"/>
        <v>0</v>
      </c>
      <c r="F96" s="305">
        <f>'Imp-Other-Autre'!E$54</f>
        <v>0</v>
      </c>
      <c r="G96" s="306">
        <f>'Imp-Other-Autre'!F$54</f>
        <v>0</v>
      </c>
      <c r="H96" s="306">
        <f>'Imp-Other-Autre'!G$54</f>
        <v>0</v>
      </c>
      <c r="I96" s="306">
        <f>'Imp-Other-Autre'!H$54</f>
        <v>0</v>
      </c>
      <c r="J96" s="306">
        <f>'Imp-Other-Autre'!I$54</f>
        <v>0</v>
      </c>
      <c r="K96" s="306">
        <f>'Imp-Other-Autre'!J$54</f>
        <v>0</v>
      </c>
      <c r="L96" s="306">
        <f>'Imp-Other-Autre'!K$54</f>
        <v>0</v>
      </c>
      <c r="M96" s="306">
        <f>'Imp-Other-Autre'!L$54</f>
        <v>0</v>
      </c>
      <c r="N96" s="305">
        <f>'Imp-Other-Autre'!E$55/1000</f>
        <v>0</v>
      </c>
      <c r="O96" s="306">
        <f>'Imp-Other-Autre'!F$55/1000</f>
        <v>0</v>
      </c>
      <c r="P96" s="306">
        <f>'Imp-Other-Autre'!G$55/1000</f>
        <v>0</v>
      </c>
      <c r="Q96" s="306">
        <f>'Imp-Other-Autre'!H$55/1000</f>
        <v>0</v>
      </c>
      <c r="R96" s="306">
        <f>'Imp-Other-Autre'!I$55/1000</f>
        <v>0</v>
      </c>
      <c r="S96" s="306">
        <f>'Imp-Other-Autre'!J$55/1000</f>
        <v>0</v>
      </c>
      <c r="T96" s="306">
        <f>'Imp-Other-Autre'!K$55/1000</f>
        <v>0</v>
      </c>
      <c r="U96" s="306">
        <f>'Imp-Other-Autre'!L$55/1000</f>
        <v>0</v>
      </c>
      <c r="V96" s="356">
        <f t="shared" si="35"/>
        <v>0</v>
      </c>
      <c r="W96" s="357">
        <f t="shared" si="35"/>
        <v>0</v>
      </c>
      <c r="X96" s="357">
        <f t="shared" si="35"/>
        <v>0</v>
      </c>
      <c r="Y96" s="357">
        <f t="shared" si="35"/>
        <v>0</v>
      </c>
      <c r="Z96" s="357">
        <f t="shared" si="35"/>
        <v>0</v>
      </c>
      <c r="AA96" s="357">
        <f t="shared" si="35"/>
        <v>0</v>
      </c>
      <c r="AB96" s="357">
        <f t="shared" si="35"/>
        <v>0</v>
      </c>
      <c r="AC96" s="358">
        <f t="shared" si="35"/>
        <v>0</v>
      </c>
    </row>
    <row r="97" spans="1:29" x14ac:dyDescent="0.25">
      <c r="A97" s="359" t="str">
        <f t="shared" si="26"/>
        <v>Don't</v>
      </c>
      <c r="B97" s="326" t="s">
        <v>368</v>
      </c>
      <c r="D97" t="s">
        <v>665</v>
      </c>
      <c r="E97" s="373">
        <f t="shared" si="31"/>
        <v>0</v>
      </c>
      <c r="F97" s="302">
        <f>'Imp-Other-Autre'!E$58</f>
        <v>0</v>
      </c>
      <c r="G97" s="303">
        <f>'Imp-Other-Autre'!F$58</f>
        <v>0</v>
      </c>
      <c r="H97" s="303">
        <f>'Imp-Other-Autre'!G$58</f>
        <v>0</v>
      </c>
      <c r="I97" s="303">
        <f>'Imp-Other-Autre'!H$58</f>
        <v>0</v>
      </c>
      <c r="J97" s="303">
        <f>'Imp-Other-Autre'!I$58</f>
        <v>0</v>
      </c>
      <c r="K97" s="303">
        <f>'Imp-Other-Autre'!J$58</f>
        <v>0</v>
      </c>
      <c r="L97" s="303">
        <f>'Imp-Other-Autre'!K$58</f>
        <v>0</v>
      </c>
      <c r="M97" s="303">
        <f>'Imp-Other-Autre'!L$58</f>
        <v>0</v>
      </c>
      <c r="N97" s="302">
        <f>'Imp-Other-Autre'!E$59/1000</f>
        <v>0</v>
      </c>
      <c r="O97" s="303">
        <f>'Imp-Other-Autre'!F$59/1000</f>
        <v>0</v>
      </c>
      <c r="P97" s="303">
        <f>'Imp-Other-Autre'!G$59/1000</f>
        <v>0</v>
      </c>
      <c r="Q97" s="303">
        <f>'Imp-Other-Autre'!H$59/1000</f>
        <v>0</v>
      </c>
      <c r="R97" s="303">
        <f>'Imp-Other-Autre'!I$59/1000</f>
        <v>0</v>
      </c>
      <c r="S97" s="303">
        <f>'Imp-Other-Autre'!J$59/1000</f>
        <v>0</v>
      </c>
      <c r="T97" s="303">
        <f>'Imp-Other-Autre'!K$59/1000</f>
        <v>0</v>
      </c>
      <c r="U97" s="303">
        <f>'Imp-Other-Autre'!L$59/1000</f>
        <v>0</v>
      </c>
      <c r="V97" s="356">
        <f t="shared" si="35"/>
        <v>0</v>
      </c>
      <c r="W97" s="357">
        <f t="shared" si="35"/>
        <v>0</v>
      </c>
      <c r="X97" s="357">
        <f t="shared" si="35"/>
        <v>0</v>
      </c>
      <c r="Y97" s="357">
        <f t="shared" si="35"/>
        <v>0</v>
      </c>
      <c r="Z97" s="357">
        <f t="shared" si="35"/>
        <v>0</v>
      </c>
      <c r="AA97" s="357">
        <f t="shared" si="35"/>
        <v>0</v>
      </c>
      <c r="AB97" s="357">
        <f t="shared" si="35"/>
        <v>0</v>
      </c>
      <c r="AC97" s="358">
        <f t="shared" si="35"/>
        <v>0</v>
      </c>
    </row>
    <row r="98" spans="1:29" x14ac:dyDescent="0.25">
      <c r="A98" s="359" t="str">
        <f t="shared" si="26"/>
        <v>Don't</v>
      </c>
      <c r="B98" s="326" t="s">
        <v>368</v>
      </c>
      <c r="D98" t="s">
        <v>666</v>
      </c>
      <c r="E98" s="373">
        <f t="shared" si="31"/>
        <v>0</v>
      </c>
      <c r="F98" s="305">
        <f>'Imp-Other-Autre'!E$62</f>
        <v>0</v>
      </c>
      <c r="G98" s="306">
        <f>'Imp-Other-Autre'!F$62</f>
        <v>0</v>
      </c>
      <c r="H98" s="306">
        <f>'Imp-Other-Autre'!G$62</f>
        <v>0</v>
      </c>
      <c r="I98" s="306">
        <f>'Imp-Other-Autre'!H$62</f>
        <v>0</v>
      </c>
      <c r="J98" s="306">
        <f>'Imp-Other-Autre'!I$62</f>
        <v>0</v>
      </c>
      <c r="K98" s="306">
        <f>'Imp-Other-Autre'!J$62</f>
        <v>0</v>
      </c>
      <c r="L98" s="306">
        <f>'Imp-Other-Autre'!K$62</f>
        <v>0</v>
      </c>
      <c r="M98" s="306">
        <f>'Imp-Other-Autre'!L$62</f>
        <v>0</v>
      </c>
      <c r="N98" s="305">
        <f>'Imp-Other-Autre'!E$63/1000</f>
        <v>0</v>
      </c>
      <c r="O98" s="306">
        <f>'Imp-Other-Autre'!F$63/1000</f>
        <v>0</v>
      </c>
      <c r="P98" s="306">
        <f>'Imp-Other-Autre'!G$63/1000</f>
        <v>0</v>
      </c>
      <c r="Q98" s="306">
        <f>'Imp-Other-Autre'!H$63/1000</f>
        <v>0</v>
      </c>
      <c r="R98" s="306">
        <f>'Imp-Other-Autre'!I$63/1000</f>
        <v>0</v>
      </c>
      <c r="S98" s="306">
        <f>'Imp-Other-Autre'!J$63/1000</f>
        <v>0</v>
      </c>
      <c r="T98" s="306">
        <f>'Imp-Other-Autre'!K$63/1000</f>
        <v>0</v>
      </c>
      <c r="U98" s="306">
        <f>'Imp-Other-Autre'!L$63/1000</f>
        <v>0</v>
      </c>
      <c r="V98" s="356">
        <f t="shared" si="35"/>
        <v>0</v>
      </c>
      <c r="W98" s="357">
        <f t="shared" si="35"/>
        <v>0</v>
      </c>
      <c r="X98" s="357">
        <f t="shared" si="35"/>
        <v>0</v>
      </c>
      <c r="Y98" s="357">
        <f t="shared" si="35"/>
        <v>0</v>
      </c>
      <c r="Z98" s="357">
        <f t="shared" si="35"/>
        <v>0</v>
      </c>
      <c r="AA98" s="357">
        <f t="shared" si="35"/>
        <v>0</v>
      </c>
      <c r="AB98" s="357">
        <f t="shared" si="35"/>
        <v>0</v>
      </c>
      <c r="AC98" s="358">
        <f t="shared" si="35"/>
        <v>0</v>
      </c>
    </row>
    <row r="99" spans="1:29" ht="15.75" thickBot="1" x14ac:dyDescent="0.3">
      <c r="A99" s="363" t="str">
        <f t="shared" si="26"/>
        <v>Don't</v>
      </c>
      <c r="B99" s="329" t="s">
        <v>368</v>
      </c>
      <c r="C99" s="331"/>
      <c r="D99" s="331" t="s">
        <v>667</v>
      </c>
      <c r="E99" s="375">
        <f>E94</f>
        <v>0</v>
      </c>
      <c r="F99" s="302">
        <f>'Imp-Other-Autre'!E$66</f>
        <v>0</v>
      </c>
      <c r="G99" s="303">
        <f>'Imp-Other-Autre'!F$66</f>
        <v>0</v>
      </c>
      <c r="H99" s="303">
        <f>'Imp-Other-Autre'!G$66</f>
        <v>0</v>
      </c>
      <c r="I99" s="303">
        <f>'Imp-Other-Autre'!H$66</f>
        <v>0</v>
      </c>
      <c r="J99" s="303">
        <f>'Imp-Other-Autre'!I$66</f>
        <v>0</v>
      </c>
      <c r="K99" s="303">
        <f>'Imp-Other-Autre'!J$66</f>
        <v>0</v>
      </c>
      <c r="L99" s="303">
        <f>'Imp-Other-Autre'!K$66</f>
        <v>0</v>
      </c>
      <c r="M99" s="303">
        <f>'Imp-Other-Autre'!L$66</f>
        <v>0</v>
      </c>
      <c r="N99" s="302">
        <f>'Imp-Other-Autre'!E$67/1000</f>
        <v>0</v>
      </c>
      <c r="O99" s="303">
        <f>'Imp-Other-Autre'!F$67/1000</f>
        <v>0</v>
      </c>
      <c r="P99" s="303">
        <f>'Imp-Other-Autre'!G$67/1000</f>
        <v>0</v>
      </c>
      <c r="Q99" s="303">
        <f>'Imp-Other-Autre'!H$67/1000</f>
        <v>0</v>
      </c>
      <c r="R99" s="303">
        <f>'Imp-Other-Autre'!I$67/1000</f>
        <v>0</v>
      </c>
      <c r="S99" s="303">
        <f>'Imp-Other-Autre'!J$67/1000</f>
        <v>0</v>
      </c>
      <c r="T99" s="303">
        <f>'Imp-Other-Autre'!K$67/1000</f>
        <v>0</v>
      </c>
      <c r="U99" s="303">
        <f>'Imp-Other-Autre'!L$67/1000</f>
        <v>0</v>
      </c>
      <c r="V99" s="376">
        <f t="shared" si="35"/>
        <v>0</v>
      </c>
      <c r="W99" s="377">
        <f t="shared" si="35"/>
        <v>0</v>
      </c>
      <c r="X99" s="377">
        <f t="shared" si="35"/>
        <v>0</v>
      </c>
      <c r="Y99" s="377">
        <f t="shared" si="35"/>
        <v>0</v>
      </c>
      <c r="Z99" s="377">
        <f t="shared" si="35"/>
        <v>0</v>
      </c>
      <c r="AA99" s="377">
        <f t="shared" si="35"/>
        <v>0</v>
      </c>
      <c r="AB99" s="377">
        <f t="shared" si="35"/>
        <v>0</v>
      </c>
      <c r="AC99" s="378">
        <f>(IF(ISERROR(U99/M99),0,U99/M99))*1000</f>
        <v>0</v>
      </c>
    </row>
    <row r="100" spans="1:29" x14ac:dyDescent="0.25">
      <c r="E100" s="333" t="s">
        <v>646</v>
      </c>
      <c r="F100" s="334">
        <f>SUM(F65:F99)</f>
        <v>0</v>
      </c>
      <c r="G100" s="334">
        <f t="shared" ref="G100:L100" si="36">SUM(G65:G99)</f>
        <v>0</v>
      </c>
      <c r="H100" s="334">
        <f t="shared" si="36"/>
        <v>0</v>
      </c>
      <c r="I100" s="334">
        <f t="shared" si="36"/>
        <v>0</v>
      </c>
      <c r="J100" s="334">
        <f t="shared" si="36"/>
        <v>0</v>
      </c>
      <c r="K100" s="334">
        <f t="shared" si="36"/>
        <v>0</v>
      </c>
      <c r="L100" s="334">
        <f t="shared" si="36"/>
        <v>0</v>
      </c>
      <c r="M100" s="334">
        <f>SUM(M65:M99)</f>
        <v>0</v>
      </c>
      <c r="N100" s="334">
        <f>SUM(N65:N99)</f>
        <v>0</v>
      </c>
      <c r="O100" s="334">
        <f t="shared" ref="O100:T100" si="37">SUM(O65:O99)</f>
        <v>0</v>
      </c>
      <c r="P100" s="334">
        <f t="shared" si="37"/>
        <v>0</v>
      </c>
      <c r="Q100" s="334">
        <f t="shared" si="37"/>
        <v>0</v>
      </c>
      <c r="R100" s="334">
        <f t="shared" si="37"/>
        <v>0</v>
      </c>
      <c r="S100" s="334">
        <f t="shared" si="37"/>
        <v>0</v>
      </c>
      <c r="T100" s="334">
        <f t="shared" si="37"/>
        <v>0</v>
      </c>
      <c r="U100" s="335">
        <f>SUM(U65:U99)</f>
        <v>0</v>
      </c>
    </row>
    <row r="101" spans="1:29" x14ac:dyDescent="0.25">
      <c r="E101" s="326"/>
      <c r="F101" s="336">
        <f>SUM('Begin:End2'!E$50,'Begin:End2'!E$54,'Begin:End2'!E$58,'Begin:End2'!E$62,'Begin:End2'!E$66)</f>
        <v>0</v>
      </c>
      <c r="G101" s="336">
        <f>SUM('Begin:End2'!F$50,'Begin:End2'!F$54,'Begin:End2'!F$58,'Begin:End2'!F$62,'Begin:End2'!F$66)</f>
        <v>0</v>
      </c>
      <c r="H101" s="336">
        <f>SUM('Begin:End2'!G$50,'Begin:End2'!G$54,'Begin:End2'!G$58,'Begin:End2'!G$62,'Begin:End2'!G$66)</f>
        <v>0</v>
      </c>
      <c r="I101" s="336">
        <f>SUM('Begin:End2'!H$50,'Begin:End2'!H$54,'Begin:End2'!H$58,'Begin:End2'!H$62,'Begin:End2'!H$66)</f>
        <v>0</v>
      </c>
      <c r="J101" s="336">
        <f>SUM('Begin:End2'!I$50,'Begin:End2'!I$54,'Begin:End2'!I$58,'Begin:End2'!I$62,'Begin:End2'!I$66)</f>
        <v>0</v>
      </c>
      <c r="K101" s="336">
        <f>SUM('Begin:End2'!J$50,'Begin:End2'!J$54,'Begin:End2'!J$58,'Begin:End2'!J$62,'Begin:End2'!J$66)</f>
        <v>0</v>
      </c>
      <c r="L101" s="336">
        <f>SUM('Begin:End2'!K$50,'Begin:End2'!K$54,'Begin:End2'!K$58,'Begin:End2'!K$62,'Begin:End2'!K$66)</f>
        <v>0</v>
      </c>
      <c r="M101" s="336">
        <f>SUM('Begin:End2'!L$50,'Begin:End2'!L$54,'Begin:End2'!L$58,'Begin:End2'!L$62,'Begin:End2'!L$66)</f>
        <v>0</v>
      </c>
      <c r="N101" s="336">
        <f>SUM('Begin:End2'!E$51,'Begin:End2'!E$55,'Begin:End2'!E$59,'Begin:End2'!E$63,'Begin:End2'!E$67)/1000</f>
        <v>0</v>
      </c>
      <c r="O101" s="336">
        <f>SUM('Begin:End2'!F$51,'Begin:End2'!F$55,'Begin:End2'!F$59,'Begin:End2'!F$63,'Begin:End2'!F$67)/1000</f>
        <v>0</v>
      </c>
      <c r="P101" s="336">
        <f>SUM('Begin:End2'!G$51,'Begin:End2'!G$55,'Begin:End2'!G$59,'Begin:End2'!G$63,'Begin:End2'!G$67)/1000</f>
        <v>0</v>
      </c>
      <c r="Q101" s="336">
        <f>SUM('Begin:End2'!H$51,'Begin:End2'!H$55,'Begin:End2'!H$59,'Begin:End2'!H$63,'Begin:End2'!H$67)/1000</f>
        <v>0</v>
      </c>
      <c r="R101" s="336">
        <f>SUM('Begin:End2'!I$51,'Begin:End2'!I$55,'Begin:End2'!I$59,'Begin:End2'!I$63,'Begin:End2'!I$67)/1000</f>
        <v>0</v>
      </c>
      <c r="S101" s="336">
        <f>SUM('Begin:End2'!J$51,'Begin:End2'!J$55,'Begin:End2'!J$59,'Begin:End2'!J$63,'Begin:End2'!J$67)/1000</f>
        <v>0</v>
      </c>
      <c r="T101" s="336">
        <f>SUM('Begin:End2'!K$51,'Begin:End2'!K$55,'Begin:End2'!K$59,'Begin:End2'!K$63,'Begin:End2'!K$67)/1000</f>
        <v>0</v>
      </c>
      <c r="U101" s="337">
        <f>SUM('Begin:End2'!L$51,'Begin:End2'!L$55,'Begin:End2'!L$59,'Begin:End2'!L$63,'Begin:End2'!L$67)/1000</f>
        <v>0</v>
      </c>
    </row>
    <row r="102" spans="1:29" ht="15.75" thickBot="1" x14ac:dyDescent="0.3">
      <c r="E102" s="329"/>
      <c r="F102" s="317" t="b">
        <f>F100=F101</f>
        <v>1</v>
      </c>
      <c r="G102" s="317" t="b">
        <f t="shared" ref="G102:U102" si="38">G100=G101</f>
        <v>1</v>
      </c>
      <c r="H102" s="317" t="b">
        <f t="shared" si="38"/>
        <v>1</v>
      </c>
      <c r="I102" s="317" t="b">
        <f t="shared" si="38"/>
        <v>1</v>
      </c>
      <c r="J102" s="317" t="b">
        <f t="shared" si="38"/>
        <v>1</v>
      </c>
      <c r="K102" s="317" t="b">
        <f t="shared" si="38"/>
        <v>1</v>
      </c>
      <c r="L102" s="317" t="b">
        <f t="shared" si="38"/>
        <v>1</v>
      </c>
      <c r="M102" s="317" t="b">
        <f t="shared" si="38"/>
        <v>1</v>
      </c>
      <c r="N102" s="317" t="b">
        <f t="shared" si="38"/>
        <v>1</v>
      </c>
      <c r="O102" s="317" t="b">
        <f t="shared" si="38"/>
        <v>1</v>
      </c>
      <c r="P102" s="317" t="b">
        <f t="shared" si="38"/>
        <v>1</v>
      </c>
      <c r="Q102" s="317" t="b">
        <f t="shared" si="38"/>
        <v>1</v>
      </c>
      <c r="R102" s="317" t="b">
        <f t="shared" si="38"/>
        <v>1</v>
      </c>
      <c r="S102" s="317" t="b">
        <f t="shared" si="38"/>
        <v>1</v>
      </c>
      <c r="T102" s="317" t="b">
        <f t="shared" si="38"/>
        <v>1</v>
      </c>
      <c r="U102" s="318" t="b">
        <f t="shared" si="38"/>
        <v>1</v>
      </c>
    </row>
  </sheetData>
  <sheetProtection algorithmName="SHA-512" hashValue="OhHETg7woNmkt3c5eV8druCdXbW/DCe/8JD/HX7cMqMajPhg0bZ5M1ISKbGHyGp+heKrhT76TMUXliEH/rvunw==" saltValue="DcguFJcz6QbD2XnhSDKprA==" spinCount="100000" sheet="1" objects="1" scenarios="1" selectLockedCells="1"/>
  <mergeCells count="6">
    <mergeCell ref="B63:E63"/>
    <mergeCell ref="B11:D11"/>
    <mergeCell ref="V11:AC11"/>
    <mergeCell ref="B12:E12"/>
    <mergeCell ref="B62:D62"/>
    <mergeCell ref="V62:AC62"/>
  </mergeCells>
  <conditionalFormatting sqref="A14:A55 A65:A99">
    <cfRule type="containsText" dxfId="5" priority="5" operator="containsText" text="Don't">
      <formula>NOT(ISERROR(SEARCH("Don't",A14)))</formula>
    </cfRule>
    <cfRule type="containsText" dxfId="4" priority="6" operator="containsText" text="Copy">
      <formula>NOT(ISERROR(SEARCH("Copy",A14)))</formula>
    </cfRule>
  </conditionalFormatting>
  <conditionalFormatting sqref="F10:J10">
    <cfRule type="containsText" dxfId="3" priority="1" operator="containsText" text="FALSE">
      <formula>NOT(ISERROR(SEARCH("FALSE",F10)))</formula>
    </cfRule>
    <cfRule type="containsText" dxfId="2" priority="2" operator="containsText" text="TRUE">
      <formula>NOT(ISERROR(SEARCH("TRUE",F10)))</formula>
    </cfRule>
  </conditionalFormatting>
  <conditionalFormatting sqref="F60:U60 F102:U102">
    <cfRule type="containsText" dxfId="1" priority="3" operator="containsText" text="FALSE">
      <formula>NOT(ISERROR(SEARCH("FALSE",F60)))</formula>
    </cfRule>
    <cfRule type="containsText" dxfId="0" priority="4" operator="containsText" text="TRUE">
      <formula>NOT(ISERROR(SEARCH("TRUE",F60)))</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F6C5B-9BF5-48A4-92E4-A80D08ED5DAE}">
  <sheetPr codeName="Sheet17">
    <tabColor rgb="FFFFC000"/>
  </sheetPr>
  <dimension ref="A1:D58"/>
  <sheetViews>
    <sheetView workbookViewId="0">
      <selection activeCell="B20" sqref="B20:L27"/>
    </sheetView>
  </sheetViews>
  <sheetFormatPr defaultColWidth="9.140625" defaultRowHeight="12.75" x14ac:dyDescent="0.2"/>
  <cols>
    <col min="1" max="1" width="10.28515625" style="380" bestFit="1" customWidth="1"/>
    <col min="2" max="2" width="11.5703125" style="380" bestFit="1" customWidth="1"/>
    <col min="3" max="3" width="14.28515625" style="380" customWidth="1"/>
    <col min="4" max="4" width="208.28515625" style="380" customWidth="1"/>
    <col min="5" max="16384" width="9.140625" style="380"/>
  </cols>
  <sheetData>
    <row r="1" spans="1:4" x14ac:dyDescent="0.2">
      <c r="A1" s="379" t="s">
        <v>668</v>
      </c>
      <c r="B1" s="379" t="s">
        <v>669</v>
      </c>
      <c r="C1" s="379" t="s">
        <v>670</v>
      </c>
      <c r="D1" s="379" t="s">
        <v>671</v>
      </c>
    </row>
    <row r="2" spans="1:4" s="383" customFormat="1" x14ac:dyDescent="0.2">
      <c r="A2" s="381">
        <f>Intro!$E$71</f>
        <v>0</v>
      </c>
      <c r="B2" s="382" t="s">
        <v>672</v>
      </c>
      <c r="C2" s="382"/>
      <c r="D2" s="382"/>
    </row>
    <row r="3" spans="1:4" x14ac:dyDescent="0.2">
      <c r="A3" s="381">
        <f>A2</f>
        <v>0</v>
      </c>
      <c r="B3" s="384"/>
      <c r="C3" s="380" t="s">
        <v>673</v>
      </c>
      <c r="D3" s="385">
        <f>Public!B30</f>
        <v>0</v>
      </c>
    </row>
    <row r="4" spans="1:4" x14ac:dyDescent="0.2">
      <c r="A4" s="381">
        <f t="shared" ref="A4:A58" si="0">A3</f>
        <v>0</v>
      </c>
      <c r="B4" s="384"/>
      <c r="C4" s="380" t="s">
        <v>674</v>
      </c>
      <c r="D4" s="385">
        <f>Public!B74</f>
        <v>0</v>
      </c>
    </row>
    <row r="5" spans="1:4" x14ac:dyDescent="0.2">
      <c r="A5" s="381">
        <f t="shared" si="0"/>
        <v>0</v>
      </c>
      <c r="B5" s="384"/>
      <c r="C5" s="380" t="s">
        <v>675</v>
      </c>
      <c r="D5" s="385">
        <f>Public!B90</f>
        <v>0</v>
      </c>
    </row>
    <row r="6" spans="1:4" x14ac:dyDescent="0.2">
      <c r="A6" s="381">
        <f t="shared" si="0"/>
        <v>0</v>
      </c>
      <c r="B6" s="384"/>
      <c r="C6" s="380" t="s">
        <v>676</v>
      </c>
      <c r="D6" s="385">
        <f>Public!B104</f>
        <v>0</v>
      </c>
    </row>
    <row r="7" spans="1:4" x14ac:dyDescent="0.2">
      <c r="A7" s="381">
        <f t="shared" si="0"/>
        <v>0</v>
      </c>
      <c r="B7" s="384"/>
      <c r="C7" s="380" t="s">
        <v>677</v>
      </c>
      <c r="D7" s="385">
        <f>Public!B119</f>
        <v>0</v>
      </c>
    </row>
    <row r="8" spans="1:4" x14ac:dyDescent="0.2">
      <c r="A8" s="381">
        <f t="shared" si="0"/>
        <v>0</v>
      </c>
      <c r="B8" s="384"/>
      <c r="C8" s="380" t="s">
        <v>678</v>
      </c>
      <c r="D8" s="385">
        <f>Public!B138</f>
        <v>0</v>
      </c>
    </row>
    <row r="9" spans="1:4" x14ac:dyDescent="0.2">
      <c r="A9" s="381">
        <f t="shared" si="0"/>
        <v>0</v>
      </c>
      <c r="B9" s="384"/>
      <c r="C9" s="380" t="s">
        <v>679</v>
      </c>
      <c r="D9" s="385">
        <f>Public!H132</f>
        <v>0</v>
      </c>
    </row>
    <row r="10" spans="1:4" x14ac:dyDescent="0.2">
      <c r="A10" s="381">
        <f t="shared" si="0"/>
        <v>0</v>
      </c>
      <c r="B10" s="384"/>
      <c r="C10" s="380" t="s">
        <v>680</v>
      </c>
      <c r="D10" s="385">
        <f>Public!H133</f>
        <v>0</v>
      </c>
    </row>
    <row r="11" spans="1:4" x14ac:dyDescent="0.2">
      <c r="A11" s="381">
        <f t="shared" si="0"/>
        <v>0</v>
      </c>
      <c r="B11" s="384"/>
      <c r="C11" s="380" t="s">
        <v>681</v>
      </c>
      <c r="D11" s="385">
        <f>Public!H134</f>
        <v>0</v>
      </c>
    </row>
    <row r="12" spans="1:4" x14ac:dyDescent="0.2">
      <c r="A12" s="381">
        <f t="shared" si="0"/>
        <v>0</v>
      </c>
      <c r="B12" s="384"/>
      <c r="C12" s="380" t="s">
        <v>682</v>
      </c>
      <c r="D12" s="385">
        <f>Public!D154</f>
        <v>0</v>
      </c>
    </row>
    <row r="13" spans="1:4" x14ac:dyDescent="0.2">
      <c r="A13" s="381">
        <f t="shared" si="0"/>
        <v>0</v>
      </c>
      <c r="B13" s="384"/>
      <c r="C13" s="380" t="s">
        <v>683</v>
      </c>
      <c r="D13" s="385">
        <f>Public!D159</f>
        <v>0</v>
      </c>
    </row>
    <row r="14" spans="1:4" x14ac:dyDescent="0.2">
      <c r="A14" s="381">
        <f t="shared" si="0"/>
        <v>0</v>
      </c>
      <c r="B14" s="384"/>
      <c r="C14" s="380" t="s">
        <v>684</v>
      </c>
      <c r="D14" s="385">
        <f>Public!D164</f>
        <v>0</v>
      </c>
    </row>
    <row r="15" spans="1:4" x14ac:dyDescent="0.2">
      <c r="A15" s="381">
        <f t="shared" si="0"/>
        <v>0</v>
      </c>
      <c r="B15" s="384"/>
      <c r="C15" s="380" t="s">
        <v>685</v>
      </c>
      <c r="D15" s="385">
        <f>Public!B175</f>
        <v>0</v>
      </c>
    </row>
    <row r="16" spans="1:4" x14ac:dyDescent="0.2">
      <c r="A16" s="381">
        <f t="shared" si="0"/>
        <v>0</v>
      </c>
      <c r="B16" s="384"/>
      <c r="C16" s="380" t="s">
        <v>686</v>
      </c>
      <c r="D16" s="385">
        <f>Public!B189</f>
        <v>0</v>
      </c>
    </row>
    <row r="17" spans="1:4" x14ac:dyDescent="0.2">
      <c r="A17" s="381">
        <f t="shared" si="0"/>
        <v>0</v>
      </c>
      <c r="B17" s="384"/>
      <c r="C17" s="380" t="s">
        <v>687</v>
      </c>
      <c r="D17" s="385">
        <f>Public!B202</f>
        <v>0</v>
      </c>
    </row>
    <row r="18" spans="1:4" x14ac:dyDescent="0.2">
      <c r="A18" s="381">
        <f t="shared" si="0"/>
        <v>0</v>
      </c>
      <c r="B18" s="384"/>
      <c r="C18" s="380" t="s">
        <v>688</v>
      </c>
      <c r="D18" s="386">
        <f>Public!E215</f>
        <v>0</v>
      </c>
    </row>
    <row r="19" spans="1:4" x14ac:dyDescent="0.2">
      <c r="A19" s="381">
        <f t="shared" si="0"/>
        <v>0</v>
      </c>
      <c r="B19" s="384"/>
      <c r="C19" s="380" t="s">
        <v>689</v>
      </c>
      <c r="D19" s="385">
        <f>Public!B217</f>
        <v>0</v>
      </c>
    </row>
    <row r="20" spans="1:4" x14ac:dyDescent="0.2">
      <c r="A20" s="381">
        <f t="shared" si="0"/>
        <v>0</v>
      </c>
      <c r="B20" s="384"/>
      <c r="C20" s="380" t="s">
        <v>690</v>
      </c>
      <c r="D20" s="385">
        <f>Public!B230</f>
        <v>0</v>
      </c>
    </row>
    <row r="21" spans="1:4" x14ac:dyDescent="0.2">
      <c r="A21" s="381">
        <f t="shared" si="0"/>
        <v>0</v>
      </c>
      <c r="B21" s="384"/>
      <c r="C21" s="380" t="s">
        <v>691</v>
      </c>
      <c r="D21" s="385">
        <f>Public!B243</f>
        <v>0</v>
      </c>
    </row>
    <row r="22" spans="1:4" x14ac:dyDescent="0.2">
      <c r="A22" s="381">
        <f t="shared" si="0"/>
        <v>0</v>
      </c>
      <c r="B22" s="384"/>
      <c r="C22" s="380" t="s">
        <v>692</v>
      </c>
      <c r="D22" s="385">
        <f>Public!B257</f>
        <v>0</v>
      </c>
    </row>
    <row r="23" spans="1:4" x14ac:dyDescent="0.2">
      <c r="A23" s="381">
        <f t="shared" si="0"/>
        <v>0</v>
      </c>
      <c r="B23" s="384"/>
      <c r="C23" s="380" t="s">
        <v>693</v>
      </c>
      <c r="D23" s="385">
        <f>Public!B272</f>
        <v>0</v>
      </c>
    </row>
    <row r="24" spans="1:4" x14ac:dyDescent="0.2">
      <c r="A24" s="381">
        <f t="shared" si="0"/>
        <v>0</v>
      </c>
      <c r="B24" s="384"/>
      <c r="C24" s="380" t="s">
        <v>694</v>
      </c>
      <c r="D24" s="385">
        <f>Public!B285</f>
        <v>0</v>
      </c>
    </row>
    <row r="25" spans="1:4" x14ac:dyDescent="0.2">
      <c r="A25" s="381">
        <f t="shared" si="0"/>
        <v>0</v>
      </c>
      <c r="B25" s="384"/>
      <c r="C25" s="380" t="s">
        <v>695</v>
      </c>
      <c r="D25" s="385">
        <f>Public!B299</f>
        <v>0</v>
      </c>
    </row>
    <row r="26" spans="1:4" x14ac:dyDescent="0.2">
      <c r="A26" s="381">
        <f t="shared" si="0"/>
        <v>0</v>
      </c>
      <c r="B26" s="384"/>
      <c r="C26" s="380" t="s">
        <v>696</v>
      </c>
      <c r="D26" s="385">
        <f>Public!B313</f>
        <v>0</v>
      </c>
    </row>
    <row r="27" spans="1:4" x14ac:dyDescent="0.2">
      <c r="A27" s="381">
        <f t="shared" si="0"/>
        <v>0</v>
      </c>
      <c r="B27" s="384"/>
      <c r="C27" s="380" t="s">
        <v>697</v>
      </c>
      <c r="D27" s="385">
        <f>Public!B332</f>
        <v>0</v>
      </c>
    </row>
    <row r="28" spans="1:4" x14ac:dyDescent="0.2">
      <c r="A28" s="381">
        <f t="shared" si="0"/>
        <v>0</v>
      </c>
      <c r="B28" s="384"/>
      <c r="C28" s="380" t="s">
        <v>698</v>
      </c>
      <c r="D28" s="385">
        <f>Public!H326</f>
        <v>0</v>
      </c>
    </row>
    <row r="29" spans="1:4" x14ac:dyDescent="0.2">
      <c r="A29" s="381">
        <f t="shared" si="0"/>
        <v>0</v>
      </c>
      <c r="B29" s="384"/>
      <c r="C29" s="380" t="s">
        <v>699</v>
      </c>
      <c r="D29" s="385">
        <f>Public!H327</f>
        <v>0</v>
      </c>
    </row>
    <row r="30" spans="1:4" x14ac:dyDescent="0.2">
      <c r="A30" s="381">
        <f t="shared" si="0"/>
        <v>0</v>
      </c>
      <c r="B30" s="384"/>
      <c r="C30" s="380" t="s">
        <v>700</v>
      </c>
      <c r="D30" s="385">
        <f>Public!H328</f>
        <v>0</v>
      </c>
    </row>
    <row r="31" spans="1:4" x14ac:dyDescent="0.2">
      <c r="A31" s="381">
        <f t="shared" si="0"/>
        <v>0</v>
      </c>
      <c r="B31" s="384"/>
      <c r="C31" s="380" t="s">
        <v>701</v>
      </c>
      <c r="D31" s="385">
        <f>Public!B345</f>
        <v>0</v>
      </c>
    </row>
    <row r="32" spans="1:4" x14ac:dyDescent="0.2">
      <c r="A32" s="381">
        <f t="shared" si="0"/>
        <v>0</v>
      </c>
      <c r="B32" s="384"/>
      <c r="C32" s="380" t="s">
        <v>702</v>
      </c>
      <c r="D32" s="385">
        <f>Public!B361</f>
        <v>0</v>
      </c>
    </row>
    <row r="33" spans="1:4" x14ac:dyDescent="0.2">
      <c r="A33" s="381">
        <f t="shared" si="0"/>
        <v>0</v>
      </c>
      <c r="B33" s="384"/>
      <c r="C33" s="380" t="s">
        <v>703</v>
      </c>
      <c r="D33" s="385">
        <f>Public!B375</f>
        <v>0</v>
      </c>
    </row>
    <row r="34" spans="1:4" x14ac:dyDescent="0.2">
      <c r="A34" s="381">
        <f>A33</f>
        <v>0</v>
      </c>
      <c r="B34" s="384"/>
      <c r="C34" s="380" t="s">
        <v>704</v>
      </c>
      <c r="D34" s="385">
        <f>Public!B389</f>
        <v>0</v>
      </c>
    </row>
    <row r="35" spans="1:4" x14ac:dyDescent="0.2">
      <c r="A35" s="381">
        <f>A34</f>
        <v>0</v>
      </c>
      <c r="B35" s="382" t="s">
        <v>705</v>
      </c>
      <c r="D35" s="385"/>
    </row>
    <row r="36" spans="1:4" x14ac:dyDescent="0.2">
      <c r="A36" s="381">
        <f t="shared" si="0"/>
        <v>0</v>
      </c>
      <c r="B36" s="380" t="s">
        <v>131</v>
      </c>
      <c r="C36" s="385">
        <f>AddPub!C13</f>
        <v>0</v>
      </c>
      <c r="D36" s="385">
        <f>AddPub!D13</f>
        <v>0</v>
      </c>
    </row>
    <row r="37" spans="1:4" x14ac:dyDescent="0.2">
      <c r="A37" s="381">
        <f t="shared" si="0"/>
        <v>0</v>
      </c>
      <c r="B37" s="380" t="s">
        <v>133</v>
      </c>
      <c r="C37" s="385">
        <f>AddPub!C23</f>
        <v>0</v>
      </c>
      <c r="D37" s="385">
        <f>AddPub!D23</f>
        <v>0</v>
      </c>
    </row>
    <row r="38" spans="1:4" x14ac:dyDescent="0.2">
      <c r="A38" s="381">
        <f t="shared" si="0"/>
        <v>0</v>
      </c>
      <c r="B38" s="380" t="s">
        <v>135</v>
      </c>
      <c r="C38" s="385">
        <f>AddPub!C33</f>
        <v>0</v>
      </c>
      <c r="D38" s="385">
        <f>AddPub!D33</f>
        <v>0</v>
      </c>
    </row>
    <row r="39" spans="1:4" x14ac:dyDescent="0.2">
      <c r="A39" s="381">
        <f t="shared" si="0"/>
        <v>0</v>
      </c>
      <c r="B39" s="380" t="s">
        <v>137</v>
      </c>
      <c r="C39" s="385">
        <f>AddPub!C43</f>
        <v>0</v>
      </c>
      <c r="D39" s="385">
        <f>AddPub!D43</f>
        <v>0</v>
      </c>
    </row>
    <row r="40" spans="1:4" x14ac:dyDescent="0.2">
      <c r="A40" s="381">
        <f t="shared" si="0"/>
        <v>0</v>
      </c>
      <c r="B40" s="380" t="s">
        <v>139</v>
      </c>
      <c r="C40" s="385">
        <f>AddPub!C53</f>
        <v>0</v>
      </c>
      <c r="D40" s="385">
        <f>AddPub!D53</f>
        <v>0</v>
      </c>
    </row>
    <row r="41" spans="1:4" x14ac:dyDescent="0.2">
      <c r="A41" s="381">
        <f t="shared" si="0"/>
        <v>0</v>
      </c>
      <c r="B41" s="382" t="s">
        <v>706</v>
      </c>
    </row>
    <row r="42" spans="1:4" x14ac:dyDescent="0.2">
      <c r="A42" s="381">
        <f t="shared" si="0"/>
        <v>0</v>
      </c>
      <c r="C42" s="380" t="s">
        <v>707</v>
      </c>
      <c r="D42" s="385">
        <f>Pro!B23</f>
        <v>0</v>
      </c>
    </row>
    <row r="43" spans="1:4" x14ac:dyDescent="0.2">
      <c r="A43" s="381">
        <f t="shared" si="0"/>
        <v>0</v>
      </c>
      <c r="C43" s="380" t="s">
        <v>673</v>
      </c>
      <c r="D43" s="385">
        <f>Pro!B37</f>
        <v>0</v>
      </c>
    </row>
    <row r="44" spans="1:4" x14ac:dyDescent="0.2">
      <c r="A44" s="381">
        <f t="shared" si="0"/>
        <v>0</v>
      </c>
      <c r="C44" s="380" t="s">
        <v>708</v>
      </c>
      <c r="D44" s="385">
        <f>Pro!B53</f>
        <v>0</v>
      </c>
    </row>
    <row r="45" spans="1:4" x14ac:dyDescent="0.2">
      <c r="A45" s="381">
        <f>A44</f>
        <v>0</v>
      </c>
      <c r="C45" s="380" t="s">
        <v>674</v>
      </c>
      <c r="D45" s="385">
        <f>Pro!B73</f>
        <v>0</v>
      </c>
    </row>
    <row r="46" spans="1:4" x14ac:dyDescent="0.2">
      <c r="A46" s="381">
        <f t="shared" ref="A46" si="1">A45</f>
        <v>0</v>
      </c>
      <c r="C46" s="380" t="s">
        <v>677</v>
      </c>
      <c r="D46" s="385">
        <f>Pro!B118</f>
        <v>0</v>
      </c>
    </row>
    <row r="47" spans="1:4" x14ac:dyDescent="0.2">
      <c r="A47" s="381">
        <f>A46</f>
        <v>0</v>
      </c>
      <c r="C47" s="380" t="s">
        <v>709</v>
      </c>
      <c r="D47" s="385">
        <f>Pro!B132</f>
        <v>0</v>
      </c>
    </row>
    <row r="48" spans="1:4" x14ac:dyDescent="0.2">
      <c r="A48" s="381">
        <f>A47</f>
        <v>0</v>
      </c>
      <c r="B48" s="387" t="s">
        <v>710</v>
      </c>
      <c r="D48" s="385"/>
    </row>
    <row r="49" spans="1:4" x14ac:dyDescent="0.2">
      <c r="A49" s="381">
        <f t="shared" si="0"/>
        <v>0</v>
      </c>
      <c r="B49" s="387"/>
      <c r="C49" s="380" t="s">
        <v>711</v>
      </c>
      <c r="D49" s="385">
        <f>'Invent-Stock'!B55</f>
        <v>0</v>
      </c>
    </row>
    <row r="50" spans="1:4" x14ac:dyDescent="0.2">
      <c r="A50" s="381">
        <f t="shared" si="0"/>
        <v>0</v>
      </c>
      <c r="C50" s="380" t="s">
        <v>712</v>
      </c>
      <c r="D50" s="385">
        <f>'Invent-Stock'!B69</f>
        <v>0</v>
      </c>
    </row>
    <row r="51" spans="1:4" x14ac:dyDescent="0.2">
      <c r="A51" s="381">
        <f t="shared" si="0"/>
        <v>0</v>
      </c>
      <c r="C51" s="380" t="s">
        <v>674</v>
      </c>
      <c r="D51" s="385">
        <f>'Invent-Stock'!B83</f>
        <v>0</v>
      </c>
    </row>
    <row r="52" spans="1:4" x14ac:dyDescent="0.2">
      <c r="A52" s="381">
        <f t="shared" si="0"/>
        <v>0</v>
      </c>
      <c r="C52" s="380" t="s">
        <v>675</v>
      </c>
      <c r="D52" s="385">
        <f>'Invent-Stock'!B96</f>
        <v>0</v>
      </c>
    </row>
    <row r="53" spans="1:4" x14ac:dyDescent="0.2">
      <c r="A53" s="381">
        <f t="shared" si="0"/>
        <v>0</v>
      </c>
      <c r="B53" s="382" t="s">
        <v>713</v>
      </c>
    </row>
    <row r="54" spans="1:4" x14ac:dyDescent="0.2">
      <c r="A54" s="381">
        <f t="shared" si="0"/>
        <v>0</v>
      </c>
      <c r="B54" s="380" t="s">
        <v>131</v>
      </c>
      <c r="C54" s="385">
        <f>AddPro!C13</f>
        <v>0</v>
      </c>
      <c r="D54" s="385">
        <f>AddPro!D13</f>
        <v>0</v>
      </c>
    </row>
    <row r="55" spans="1:4" x14ac:dyDescent="0.2">
      <c r="A55" s="381">
        <f t="shared" si="0"/>
        <v>0</v>
      </c>
      <c r="B55" s="380" t="s">
        <v>133</v>
      </c>
      <c r="C55" s="385">
        <f>AddPro!C23</f>
        <v>0</v>
      </c>
      <c r="D55" s="385">
        <f>AddPro!D23</f>
        <v>0</v>
      </c>
    </row>
    <row r="56" spans="1:4" x14ac:dyDescent="0.2">
      <c r="A56" s="381">
        <f t="shared" si="0"/>
        <v>0</v>
      </c>
      <c r="B56" s="380" t="s">
        <v>135</v>
      </c>
      <c r="C56" s="385">
        <f>AddPro!C33</f>
        <v>0</v>
      </c>
      <c r="D56" s="385">
        <f>AddPro!D33</f>
        <v>0</v>
      </c>
    </row>
    <row r="57" spans="1:4" x14ac:dyDescent="0.2">
      <c r="A57" s="381">
        <f t="shared" si="0"/>
        <v>0</v>
      </c>
      <c r="B57" s="380" t="s">
        <v>137</v>
      </c>
      <c r="C57" s="385">
        <f>AddPro!C43</f>
        <v>0</v>
      </c>
      <c r="D57" s="385">
        <f>AddPro!D43</f>
        <v>0</v>
      </c>
    </row>
    <row r="58" spans="1:4" x14ac:dyDescent="0.2">
      <c r="A58" s="381">
        <f t="shared" si="0"/>
        <v>0</v>
      </c>
      <c r="B58" s="380" t="s">
        <v>139</v>
      </c>
      <c r="C58" s="385">
        <f>AddPro!C53</f>
        <v>0</v>
      </c>
      <c r="D58" s="385">
        <f>AddPro!D53</f>
        <v>0</v>
      </c>
    </row>
  </sheetData>
  <sheetProtection algorithmName="SHA-512" hashValue="52jJncnnyY4HZjWdmxr6zBqe7VPt3LsTbFjQjJC7onDlwT9DGZ/I9rZdkVfsmA7NDJnbYBxIyb9LiRFsmKX4Ug==" saltValue="DnANI4FH2ktng0iDSuMqPw==" spinCount="100000" sheet="1" objects="1" scenarios="1" selectLockedCells="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188D7-A6D5-4AC4-A2E0-4DA892EA5CFF}">
  <sheetPr codeName="Sheet18">
    <tabColor rgb="FFFFC000"/>
  </sheetPr>
  <dimension ref="A1:N11"/>
  <sheetViews>
    <sheetView workbookViewId="0">
      <selection activeCell="B20" sqref="B20:L27"/>
    </sheetView>
  </sheetViews>
  <sheetFormatPr defaultRowHeight="15" x14ac:dyDescent="0.25"/>
  <cols>
    <col min="1" max="1" width="11.85546875" customWidth="1"/>
    <col min="2" max="2" width="7.28515625" bestFit="1" customWidth="1"/>
    <col min="3" max="3" width="22.140625" bestFit="1" customWidth="1"/>
    <col min="4" max="4" width="19.7109375" bestFit="1" customWidth="1"/>
    <col min="5" max="5" width="21.140625" bestFit="1" customWidth="1"/>
    <col min="6" max="6" width="10.7109375" bestFit="1" customWidth="1"/>
    <col min="7" max="7" width="21.140625" bestFit="1" customWidth="1"/>
    <col min="8" max="8" width="19.42578125" bestFit="1" customWidth="1"/>
    <col min="9" max="9" width="19" bestFit="1" customWidth="1"/>
    <col min="10" max="10" width="20.28515625" customWidth="1"/>
    <col min="11" max="11" width="29.140625" customWidth="1"/>
    <col min="12" max="12" width="38.5703125" customWidth="1"/>
    <col min="13" max="14" width="37" customWidth="1"/>
  </cols>
  <sheetData>
    <row r="1" spans="1:14" s="389" customFormat="1" ht="69" customHeight="1" x14ac:dyDescent="0.25">
      <c r="A1" s="388" t="s">
        <v>599</v>
      </c>
      <c r="B1" s="388" t="s">
        <v>564</v>
      </c>
      <c r="C1" s="388" t="s">
        <v>565</v>
      </c>
      <c r="D1" s="388" t="s">
        <v>567</v>
      </c>
      <c r="E1" s="388" t="s">
        <v>569</v>
      </c>
      <c r="F1" s="388" t="s">
        <v>571</v>
      </c>
      <c r="G1" s="388" t="s">
        <v>573</v>
      </c>
      <c r="H1" s="388" t="s">
        <v>575</v>
      </c>
      <c r="I1" s="388" t="s">
        <v>577</v>
      </c>
      <c r="J1" s="388" t="s">
        <v>579</v>
      </c>
      <c r="K1" s="388" t="s">
        <v>581</v>
      </c>
      <c r="L1" s="388" t="s">
        <v>583</v>
      </c>
      <c r="M1" s="388" t="s">
        <v>585</v>
      </c>
      <c r="N1" s="388" t="s">
        <v>598</v>
      </c>
    </row>
    <row r="2" spans="1:14" x14ac:dyDescent="0.25">
      <c r="A2">
        <f>Intro!$E$71</f>
        <v>0</v>
      </c>
      <c r="B2">
        <v>1</v>
      </c>
      <c r="C2">
        <f>'Projects - Projets'!C13</f>
        <v>0</v>
      </c>
      <c r="D2">
        <f>'Projects - Projets'!E13</f>
        <v>0</v>
      </c>
      <c r="E2">
        <f>'Projects - Projets'!G13</f>
        <v>0</v>
      </c>
      <c r="F2">
        <f>'Projects - Projets'!I13</f>
        <v>0</v>
      </c>
      <c r="G2" s="390">
        <f>'Projects - Projets'!K13</f>
        <v>0</v>
      </c>
      <c r="H2">
        <f>'Projects - Projets'!C24</f>
        <v>0</v>
      </c>
      <c r="I2">
        <f>'Projects - Projets'!E24</f>
        <v>0</v>
      </c>
      <c r="J2" s="391">
        <f>'Projects - Projets'!G24</f>
        <v>0</v>
      </c>
      <c r="K2">
        <f>'Projects - Projets'!I24/1000</f>
        <v>0</v>
      </c>
      <c r="L2" s="390">
        <f>'Projects - Projets'!K24</f>
        <v>0</v>
      </c>
      <c r="M2">
        <f>'Projects - Projets'!C35</f>
        <v>0</v>
      </c>
      <c r="N2">
        <f>'Projects - Projets'!K35</f>
        <v>0</v>
      </c>
    </row>
    <row r="3" spans="1:14" x14ac:dyDescent="0.25">
      <c r="A3">
        <f>A2</f>
        <v>0</v>
      </c>
      <c r="B3">
        <v>2</v>
      </c>
      <c r="C3">
        <f>'Projects - Projets'!C14</f>
        <v>0</v>
      </c>
      <c r="D3">
        <f>'Projects - Projets'!E14</f>
        <v>0</v>
      </c>
      <c r="E3">
        <f>'Projects - Projets'!G14</f>
        <v>0</v>
      </c>
      <c r="F3">
        <f>'Projects - Projets'!I14</f>
        <v>0</v>
      </c>
      <c r="G3" s="390">
        <f>'Projects - Projets'!K14</f>
        <v>0</v>
      </c>
      <c r="H3">
        <f>'Projects - Projets'!C25</f>
        <v>0</v>
      </c>
      <c r="I3">
        <f>'Projects - Projets'!E25</f>
        <v>0</v>
      </c>
      <c r="J3" s="391">
        <f>'Projects - Projets'!G25</f>
        <v>0</v>
      </c>
      <c r="K3">
        <f>'Projects - Projets'!I25/1000</f>
        <v>0</v>
      </c>
      <c r="L3" s="390">
        <f>'Projects - Projets'!K25</f>
        <v>0</v>
      </c>
      <c r="M3">
        <f>'Projects - Projets'!C36</f>
        <v>0</v>
      </c>
      <c r="N3">
        <f>'Projects - Projets'!K36</f>
        <v>0</v>
      </c>
    </row>
    <row r="4" spans="1:14" x14ac:dyDescent="0.25">
      <c r="A4">
        <f t="shared" ref="A4:A11" si="0">A3</f>
        <v>0</v>
      </c>
      <c r="B4">
        <v>3</v>
      </c>
      <c r="C4">
        <f>'Projects - Projets'!C15</f>
        <v>0</v>
      </c>
      <c r="D4">
        <f>'Projects - Projets'!E15</f>
        <v>0</v>
      </c>
      <c r="E4">
        <f>'Projects - Projets'!G15</f>
        <v>0</v>
      </c>
      <c r="F4">
        <f>'Projects - Projets'!I15</f>
        <v>0</v>
      </c>
      <c r="G4" s="390">
        <f>'Projects - Projets'!K15</f>
        <v>0</v>
      </c>
      <c r="H4">
        <f>'Projects - Projets'!C26</f>
        <v>0</v>
      </c>
      <c r="I4">
        <f>'Projects - Projets'!E26</f>
        <v>0</v>
      </c>
      <c r="J4" s="391">
        <f>'Projects - Projets'!G26</f>
        <v>0</v>
      </c>
      <c r="K4">
        <f>'Projects - Projets'!I26/1000</f>
        <v>0</v>
      </c>
      <c r="L4" s="390">
        <f>'Projects - Projets'!K26</f>
        <v>0</v>
      </c>
      <c r="M4">
        <f>'Projects - Projets'!C37</f>
        <v>0</v>
      </c>
      <c r="N4">
        <f>'Projects - Projets'!K37</f>
        <v>0</v>
      </c>
    </row>
    <row r="5" spans="1:14" x14ac:dyDescent="0.25">
      <c r="A5">
        <f t="shared" si="0"/>
        <v>0</v>
      </c>
      <c r="B5">
        <v>4</v>
      </c>
      <c r="C5">
        <f>'Projects - Projets'!C16</f>
        <v>0</v>
      </c>
      <c r="D5">
        <f>'Projects - Projets'!E16</f>
        <v>0</v>
      </c>
      <c r="E5">
        <f>'Projects - Projets'!G16</f>
        <v>0</v>
      </c>
      <c r="F5">
        <f>'Projects - Projets'!I16</f>
        <v>0</v>
      </c>
      <c r="G5" s="390">
        <f>'Projects - Projets'!K16</f>
        <v>0</v>
      </c>
      <c r="H5">
        <f>'Projects - Projets'!C27</f>
        <v>0</v>
      </c>
      <c r="I5">
        <f>'Projects - Projets'!E27</f>
        <v>0</v>
      </c>
      <c r="J5" s="391">
        <f>'Projects - Projets'!G27</f>
        <v>0</v>
      </c>
      <c r="K5">
        <f>'Projects - Projets'!I27/1000</f>
        <v>0</v>
      </c>
      <c r="L5" s="390">
        <f>'Projects - Projets'!K27</f>
        <v>0</v>
      </c>
      <c r="M5">
        <f>'Projects - Projets'!C38</f>
        <v>0</v>
      </c>
      <c r="N5">
        <f>'Projects - Projets'!K38</f>
        <v>0</v>
      </c>
    </row>
    <row r="6" spans="1:14" x14ac:dyDescent="0.25">
      <c r="A6">
        <f t="shared" si="0"/>
        <v>0</v>
      </c>
      <c r="B6">
        <v>5</v>
      </c>
      <c r="C6">
        <f>'Projects - Projets'!C17</f>
        <v>0</v>
      </c>
      <c r="D6">
        <f>'Projects - Projets'!E17</f>
        <v>0</v>
      </c>
      <c r="E6">
        <f>'Projects - Projets'!G17</f>
        <v>0</v>
      </c>
      <c r="F6">
        <f>'Projects - Projets'!I17</f>
        <v>0</v>
      </c>
      <c r="G6" s="390">
        <f>'Projects - Projets'!K17</f>
        <v>0</v>
      </c>
      <c r="H6">
        <f>'Projects - Projets'!C28</f>
        <v>0</v>
      </c>
      <c r="I6">
        <f>'Projects - Projets'!E28</f>
        <v>0</v>
      </c>
      <c r="J6" s="391">
        <f>'Projects - Projets'!G28</f>
        <v>0</v>
      </c>
      <c r="K6">
        <f>'Projects - Projets'!I28/1000</f>
        <v>0</v>
      </c>
      <c r="L6" s="390">
        <f>'Projects - Projets'!K28</f>
        <v>0</v>
      </c>
      <c r="M6">
        <f>'Projects - Projets'!C39</f>
        <v>0</v>
      </c>
      <c r="N6">
        <f>'Projects - Projets'!K39</f>
        <v>0</v>
      </c>
    </row>
    <row r="7" spans="1:14" x14ac:dyDescent="0.25">
      <c r="A7">
        <f t="shared" si="0"/>
        <v>0</v>
      </c>
      <c r="B7">
        <v>6</v>
      </c>
      <c r="C7">
        <f>'Projects - Projets'!C18</f>
        <v>0</v>
      </c>
      <c r="D7">
        <f>'Projects - Projets'!E18</f>
        <v>0</v>
      </c>
      <c r="E7">
        <f>'Projects - Projets'!G18</f>
        <v>0</v>
      </c>
      <c r="F7">
        <f>'Projects - Projets'!I18</f>
        <v>0</v>
      </c>
      <c r="G7" s="390">
        <f>'Projects - Projets'!K18</f>
        <v>0</v>
      </c>
      <c r="H7">
        <f>'Projects - Projets'!C29</f>
        <v>0</v>
      </c>
      <c r="I7">
        <f>'Projects - Projets'!E29</f>
        <v>0</v>
      </c>
      <c r="J7" s="391">
        <f>'Projects - Projets'!G29</f>
        <v>0</v>
      </c>
      <c r="K7">
        <f>'Projects - Projets'!I29/1000</f>
        <v>0</v>
      </c>
      <c r="L7" s="390">
        <f>'Projects - Projets'!K29</f>
        <v>0</v>
      </c>
      <c r="M7">
        <f>'Projects - Projets'!C40</f>
        <v>0</v>
      </c>
      <c r="N7">
        <f>'Projects - Projets'!K40</f>
        <v>0</v>
      </c>
    </row>
    <row r="8" spans="1:14" x14ac:dyDescent="0.25">
      <c r="A8">
        <f t="shared" si="0"/>
        <v>0</v>
      </c>
      <c r="B8">
        <v>7</v>
      </c>
      <c r="C8">
        <f>'Projects - Projets'!C19</f>
        <v>0</v>
      </c>
      <c r="D8">
        <f>'Projects - Projets'!E19</f>
        <v>0</v>
      </c>
      <c r="E8">
        <f>'Projects - Projets'!G19</f>
        <v>0</v>
      </c>
      <c r="F8">
        <f>'Projects - Projets'!I19</f>
        <v>0</v>
      </c>
      <c r="G8" s="390">
        <f>'Projects - Projets'!K19</f>
        <v>0</v>
      </c>
      <c r="H8">
        <f>'Projects - Projets'!C30</f>
        <v>0</v>
      </c>
      <c r="I8">
        <f>'Projects - Projets'!E30</f>
        <v>0</v>
      </c>
      <c r="J8" s="391">
        <f>'Projects - Projets'!G30</f>
        <v>0</v>
      </c>
      <c r="K8">
        <f>'Projects - Projets'!I30/1000</f>
        <v>0</v>
      </c>
      <c r="L8" s="390">
        <f>'Projects - Projets'!K30</f>
        <v>0</v>
      </c>
      <c r="M8">
        <f>'Projects - Projets'!C41</f>
        <v>0</v>
      </c>
      <c r="N8">
        <f>'Projects - Projets'!K41</f>
        <v>0</v>
      </c>
    </row>
    <row r="9" spans="1:14" x14ac:dyDescent="0.25">
      <c r="A9">
        <f t="shared" si="0"/>
        <v>0</v>
      </c>
      <c r="B9">
        <v>8</v>
      </c>
      <c r="C9">
        <f>'Projects - Projets'!C20</f>
        <v>0</v>
      </c>
      <c r="D9">
        <f>'Projects - Projets'!E20</f>
        <v>0</v>
      </c>
      <c r="E9">
        <f>'Projects - Projets'!G20</f>
        <v>0</v>
      </c>
      <c r="F9">
        <f>'Projects - Projets'!I20</f>
        <v>0</v>
      </c>
      <c r="G9" s="390">
        <f>'Projects - Projets'!K20</f>
        <v>0</v>
      </c>
      <c r="H9">
        <f>'Projects - Projets'!C31</f>
        <v>0</v>
      </c>
      <c r="I9">
        <f>'Projects - Projets'!E31</f>
        <v>0</v>
      </c>
      <c r="J9" s="391">
        <f>'Projects - Projets'!G31</f>
        <v>0</v>
      </c>
      <c r="K9">
        <f>'Projects - Projets'!I31/1000</f>
        <v>0</v>
      </c>
      <c r="L9" s="390">
        <f>'Projects - Projets'!K31</f>
        <v>0</v>
      </c>
      <c r="M9">
        <f>'Projects - Projets'!C42</f>
        <v>0</v>
      </c>
      <c r="N9">
        <f>'Projects - Projets'!K42</f>
        <v>0</v>
      </c>
    </row>
    <row r="10" spans="1:14" x14ac:dyDescent="0.25">
      <c r="A10">
        <f t="shared" si="0"/>
        <v>0</v>
      </c>
      <c r="B10">
        <v>9</v>
      </c>
      <c r="C10">
        <f>'Projects - Projets'!C21</f>
        <v>0</v>
      </c>
      <c r="D10">
        <f>'Projects - Projets'!E21</f>
        <v>0</v>
      </c>
      <c r="E10">
        <f>'Projects - Projets'!G21</f>
        <v>0</v>
      </c>
      <c r="F10">
        <f>'Projects - Projets'!I21</f>
        <v>0</v>
      </c>
      <c r="G10" s="390">
        <f>'Projects - Projets'!K21</f>
        <v>0</v>
      </c>
      <c r="H10">
        <f>'Projects - Projets'!C32</f>
        <v>0</v>
      </c>
      <c r="I10">
        <f>'Projects - Projets'!E32</f>
        <v>0</v>
      </c>
      <c r="J10" s="391">
        <f>'Projects - Projets'!G32</f>
        <v>0</v>
      </c>
      <c r="K10">
        <f>'Projects - Projets'!I32/1000</f>
        <v>0</v>
      </c>
      <c r="L10" s="390">
        <f>'Projects - Projets'!K32</f>
        <v>0</v>
      </c>
      <c r="M10">
        <f>'Projects - Projets'!C43</f>
        <v>0</v>
      </c>
      <c r="N10">
        <f>'Projects - Projets'!K43</f>
        <v>0</v>
      </c>
    </row>
    <row r="11" spans="1:14" x14ac:dyDescent="0.25">
      <c r="A11">
        <f t="shared" si="0"/>
        <v>0</v>
      </c>
      <c r="B11">
        <v>10</v>
      </c>
      <c r="C11">
        <f>'Projects - Projets'!C22</f>
        <v>0</v>
      </c>
      <c r="D11">
        <f>'Projects - Projets'!E22</f>
        <v>0</v>
      </c>
      <c r="E11">
        <f>'Projects - Projets'!G22</f>
        <v>0</v>
      </c>
      <c r="F11">
        <f>'Projects - Projets'!I22</f>
        <v>0</v>
      </c>
      <c r="G11" s="390">
        <f>'Projects - Projets'!K22</f>
        <v>0</v>
      </c>
      <c r="H11">
        <f>'Projects - Projets'!C33</f>
        <v>0</v>
      </c>
      <c r="I11">
        <f>'Projects - Projets'!E33</f>
        <v>0</v>
      </c>
      <c r="J11" s="391">
        <f>'Projects - Projets'!G33</f>
        <v>0</v>
      </c>
      <c r="K11">
        <f>'Projects - Projets'!I33/1000</f>
        <v>0</v>
      </c>
      <c r="L11" s="390">
        <f>'Projects - Projets'!K33</f>
        <v>0</v>
      </c>
      <c r="M11">
        <f>'Projects - Projets'!C44</f>
        <v>0</v>
      </c>
      <c r="N11">
        <f>'Projects - Projets'!K44</f>
        <v>0</v>
      </c>
    </row>
  </sheetData>
  <sheetProtection algorithmName="SHA-512" hashValue="m1WhhcHsz9xo1+BY+xLY5tBcuxCsUyyM8WPStra1in9PEplH77v+t866amXxXmiNIEnXJKsQNRGJGaG54K5f+g==" saltValue="Yj1xNB4ZxzrFoGOSIi3ekw==" spinCount="100000"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3">
    <tabColor rgb="FF00B0F0"/>
    <pageSetUpPr fitToPage="1"/>
  </sheetPr>
  <dimension ref="A1:R53"/>
  <sheetViews>
    <sheetView showGridLines="0" topLeftCell="A16" zoomScaleNormal="100" zoomScaleSheetLayoutView="100" workbookViewId="0">
      <selection activeCell="M26" sqref="M26"/>
    </sheetView>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8" width="9.140625" style="9" customWidth="1"/>
    <col min="19" max="16384" width="9.140625" style="9"/>
  </cols>
  <sheetData>
    <row r="1" spans="1:16" x14ac:dyDescent="0.25">
      <c r="O1" s="9" t="s">
        <v>445</v>
      </c>
      <c r="P1" s="9" t="s">
        <v>445</v>
      </c>
    </row>
    <row r="2" spans="1:16" x14ac:dyDescent="0.25">
      <c r="B2" s="11" t="s">
        <v>66</v>
      </c>
      <c r="C2" s="11"/>
      <c r="D2" s="11"/>
      <c r="O2" s="10" t="s">
        <v>93</v>
      </c>
      <c r="P2" s="10" t="s">
        <v>109</v>
      </c>
    </row>
    <row r="3" spans="1:16" x14ac:dyDescent="0.25">
      <c r="B3" s="12"/>
      <c r="C3" s="12"/>
      <c r="D3" s="12"/>
      <c r="O3" s="2"/>
      <c r="P3" s="37"/>
    </row>
    <row r="4" spans="1:16" s="2" customFormat="1" x14ac:dyDescent="0.25">
      <c r="A4" s="4"/>
      <c r="B4" s="434" t="str">
        <f>IF(Intro!$G$21="English",O4,P4)</f>
        <v>IMPORTERS' QUESTIONNAIRE</v>
      </c>
      <c r="C4" s="435"/>
      <c r="D4" s="435"/>
      <c r="E4" s="435"/>
      <c r="F4" s="435"/>
      <c r="G4" s="435"/>
      <c r="H4" s="435"/>
      <c r="I4" s="435"/>
      <c r="J4" s="435"/>
      <c r="K4" s="435"/>
      <c r="L4" s="436"/>
      <c r="M4" s="5"/>
      <c r="N4" s="5"/>
      <c r="O4" s="18" t="s">
        <v>299</v>
      </c>
      <c r="P4" s="87" t="s">
        <v>300</v>
      </c>
    </row>
    <row r="5" spans="1:16" s="2" customFormat="1" x14ac:dyDescent="0.25">
      <c r="A5" s="4"/>
      <c r="B5" s="437" t="str">
        <f>Intro!B5</f>
        <v>NQ-2026-005</v>
      </c>
      <c r="C5" s="438"/>
      <c r="D5" s="438"/>
      <c r="E5" s="438"/>
      <c r="F5" s="438"/>
      <c r="G5" s="438"/>
      <c r="H5" s="438"/>
      <c r="I5" s="438"/>
      <c r="J5" s="438"/>
      <c r="K5" s="438"/>
      <c r="L5" s="439"/>
      <c r="M5" s="5"/>
      <c r="N5" s="5"/>
      <c r="O5" s="18"/>
      <c r="P5" s="8"/>
    </row>
    <row r="6" spans="1:16" s="6" customFormat="1" x14ac:dyDescent="0.25">
      <c r="A6" s="4"/>
      <c r="B6" s="440" t="str">
        <f>UPPER(IF(Intro!$G$21="English",Variables!B3,Variables!C3))</f>
        <v>CERTAIN STEEL RACKS</v>
      </c>
      <c r="C6" s="441"/>
      <c r="D6" s="441"/>
      <c r="E6" s="441"/>
      <c r="F6" s="441"/>
      <c r="G6" s="441"/>
      <c r="H6" s="441"/>
      <c r="I6" s="441"/>
      <c r="J6" s="441"/>
      <c r="K6" s="441"/>
      <c r="L6" s="442"/>
      <c r="M6" s="18"/>
      <c r="N6" s="18"/>
      <c r="O6" s="14"/>
      <c r="P6" s="26"/>
    </row>
    <row r="7" spans="1:16" s="6" customFormat="1" x14ac:dyDescent="0.25">
      <c r="A7" s="4"/>
      <c r="B7" s="13"/>
      <c r="C7" s="13"/>
      <c r="D7" s="13"/>
      <c r="E7" s="3"/>
      <c r="F7" s="3"/>
      <c r="G7" s="3"/>
      <c r="H7" s="3"/>
      <c r="I7" s="3"/>
      <c r="J7" s="3"/>
      <c r="K7" s="3"/>
      <c r="L7" s="3"/>
      <c r="O7" s="14"/>
      <c r="P7" s="26"/>
    </row>
    <row r="8" spans="1:16" s="2" customFormat="1" x14ac:dyDescent="0.25">
      <c r="A8" s="4"/>
      <c r="B8" s="407" t="str">
        <f>UPPER(IF(Intro!$G$21="English",O8,P8))</f>
        <v>QUESTIONNAIRE OUTLINE</v>
      </c>
      <c r="C8" s="408"/>
      <c r="D8" s="408" t="str">
        <f>UPPER(IF(Intro!$G$21="English",P8,Q8))</f>
        <v>APERÇU DU QUESTIONNAIRE</v>
      </c>
      <c r="E8" s="408" t="str">
        <f>UPPER(IF(Intro!$G$21="English",Q8,R8))</f>
        <v/>
      </c>
      <c r="F8" s="408" t="str">
        <f>UPPER(IF(Intro!$G$21="English",R8,S8))</f>
        <v/>
      </c>
      <c r="G8" s="408" t="str">
        <f>UPPER(IF(Intro!$G$21="English",S8,T8))</f>
        <v/>
      </c>
      <c r="H8" s="408" t="str">
        <f>UPPER(IF(Intro!$G$21="English",T8,U8))</f>
        <v/>
      </c>
      <c r="I8" s="408" t="str">
        <f>UPPER(IF(Intro!$G$21="English",U8,V8))</f>
        <v/>
      </c>
      <c r="J8" s="408" t="str">
        <f>UPPER(IF(Intro!$G$21="English",V8,W8))</f>
        <v/>
      </c>
      <c r="K8" s="408" t="str">
        <f>UPPER(IF(Intro!$G$21="English",W8,X8))</f>
        <v/>
      </c>
      <c r="L8" s="409" t="str">
        <f>UPPER(IF(Intro!$G$21="English",X8,Y8))</f>
        <v/>
      </c>
      <c r="M8" s="6"/>
      <c r="N8" s="5"/>
      <c r="O8" s="88" t="s">
        <v>301</v>
      </c>
      <c r="P8" s="88" t="s">
        <v>302</v>
      </c>
    </row>
    <row r="9" spans="1:16" x14ac:dyDescent="0.25">
      <c r="B9" s="15"/>
      <c r="C9" s="32"/>
      <c r="D9" s="32"/>
      <c r="E9" s="33"/>
      <c r="F9" s="33"/>
      <c r="G9" s="33"/>
      <c r="H9" s="33"/>
      <c r="I9" s="33"/>
      <c r="J9" s="33"/>
      <c r="K9" s="33"/>
      <c r="L9" s="16"/>
      <c r="M9" s="9"/>
    </row>
    <row r="10" spans="1:16" s="34" customFormat="1" x14ac:dyDescent="0.25">
      <c r="A10" s="43"/>
      <c r="B10" s="401" t="str">
        <f>IF(Intro!$G$21="English",O10,P10)</f>
        <v xml:space="preserve">This questionnaire is divided into two parts:
</v>
      </c>
      <c r="C10" s="402"/>
      <c r="D10" s="402"/>
      <c r="E10" s="402"/>
      <c r="F10" s="402"/>
      <c r="G10" s="402"/>
      <c r="H10" s="402"/>
      <c r="I10" s="402"/>
      <c r="J10" s="402"/>
      <c r="K10" s="402"/>
      <c r="L10" s="403"/>
      <c r="O10" s="9" t="s">
        <v>113</v>
      </c>
      <c r="P10" s="9" t="s">
        <v>114</v>
      </c>
    </row>
    <row r="11" spans="1:16" s="34" customFormat="1" x14ac:dyDescent="0.25">
      <c r="A11" s="43"/>
      <c r="B11" s="55"/>
      <c r="C11" s="56"/>
      <c r="D11" s="56"/>
      <c r="E11" s="56"/>
      <c r="F11" s="56"/>
      <c r="G11" s="56"/>
      <c r="H11" s="56"/>
      <c r="I11" s="56"/>
      <c r="J11" s="56"/>
      <c r="K11" s="56"/>
      <c r="L11" s="57"/>
      <c r="O11" s="9"/>
      <c r="P11" s="9"/>
    </row>
    <row r="12" spans="1:16" s="34" customFormat="1" x14ac:dyDescent="0.25">
      <c r="A12" s="43"/>
      <c r="B12" s="401" t="str">
        <f>IF(Intro!$G$21="English",O12,P12)</f>
        <v xml:space="preserve">PART I (Blue Tabs) - Information requested in this part is public. Requests to treat any of this information as confidential must be fully justified in writing and accompanied by a redacted version for the public record.
</v>
      </c>
      <c r="C12" s="402"/>
      <c r="D12" s="402"/>
      <c r="E12" s="402"/>
      <c r="F12" s="402"/>
      <c r="G12" s="402"/>
      <c r="H12" s="402"/>
      <c r="I12" s="402"/>
      <c r="J12" s="402"/>
      <c r="K12" s="402"/>
      <c r="L12" s="403"/>
      <c r="O12" s="9" t="s">
        <v>115</v>
      </c>
      <c r="P12" s="9" t="s">
        <v>116</v>
      </c>
    </row>
    <row r="13" spans="1:16" s="34" customFormat="1" x14ac:dyDescent="0.25">
      <c r="A13" s="43"/>
      <c r="B13" s="401"/>
      <c r="C13" s="402"/>
      <c r="D13" s="402"/>
      <c r="E13" s="402"/>
      <c r="F13" s="402"/>
      <c r="G13" s="402"/>
      <c r="H13" s="402"/>
      <c r="I13" s="402"/>
      <c r="J13" s="402"/>
      <c r="K13" s="402"/>
      <c r="L13" s="403"/>
      <c r="O13" s="9"/>
      <c r="P13" s="9"/>
    </row>
    <row r="14" spans="1:16" s="34" customFormat="1" x14ac:dyDescent="0.25">
      <c r="A14" s="43"/>
      <c r="B14" s="55"/>
      <c r="C14" s="56"/>
      <c r="D14" s="56"/>
      <c r="E14" s="56"/>
      <c r="F14" s="56"/>
      <c r="G14" s="56"/>
      <c r="H14" s="56"/>
      <c r="I14" s="56"/>
      <c r="J14" s="56"/>
      <c r="K14" s="56"/>
      <c r="L14" s="57"/>
      <c r="O14" s="9"/>
      <c r="P14" s="9"/>
    </row>
    <row r="15" spans="1:16" s="34" customFormat="1" x14ac:dyDescent="0.25">
      <c r="A15" s="43"/>
      <c r="B15" s="401"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402"/>
      <c r="D15" s="402"/>
      <c r="E15" s="402"/>
      <c r="F15" s="402"/>
      <c r="G15" s="402"/>
      <c r="H15" s="402"/>
      <c r="I15" s="402"/>
      <c r="J15" s="402"/>
      <c r="K15" s="402"/>
      <c r="L15" s="403"/>
      <c r="O15" s="9" t="s">
        <v>117</v>
      </c>
      <c r="P15" s="9" t="s">
        <v>118</v>
      </c>
    </row>
    <row r="16" spans="1:16" s="34" customFormat="1" x14ac:dyDescent="0.25">
      <c r="A16" s="43"/>
      <c r="B16" s="401"/>
      <c r="C16" s="402"/>
      <c r="D16" s="402"/>
      <c r="E16" s="402"/>
      <c r="F16" s="402"/>
      <c r="G16" s="402"/>
      <c r="H16" s="402"/>
      <c r="I16" s="402"/>
      <c r="J16" s="402"/>
      <c r="K16" s="402"/>
      <c r="L16" s="403"/>
      <c r="O16" s="9"/>
      <c r="P16" s="9"/>
    </row>
    <row r="17" spans="1:16" s="34" customFormat="1" x14ac:dyDescent="0.25">
      <c r="A17" s="43"/>
      <c r="B17" s="44"/>
      <c r="C17" s="45"/>
      <c r="D17" s="45"/>
      <c r="E17" s="45"/>
      <c r="F17" s="45"/>
      <c r="G17" s="45"/>
      <c r="H17" s="45"/>
      <c r="I17" s="45"/>
      <c r="J17" s="45"/>
      <c r="K17" s="45"/>
      <c r="L17" s="46"/>
      <c r="O17" s="9"/>
      <c r="P17" s="9"/>
    </row>
    <row r="18" spans="1:16" s="6" customFormat="1" x14ac:dyDescent="0.25">
      <c r="A18" s="4"/>
      <c r="B18" s="13"/>
      <c r="C18" s="13"/>
      <c r="D18" s="13"/>
      <c r="E18" s="3"/>
      <c r="F18" s="3"/>
      <c r="G18" s="3"/>
      <c r="H18" s="3"/>
      <c r="I18" s="3"/>
      <c r="J18" s="3"/>
      <c r="K18" s="3"/>
      <c r="L18" s="3"/>
      <c r="O18" s="14"/>
      <c r="P18" s="26"/>
    </row>
    <row r="19" spans="1:16" s="2" customFormat="1" x14ac:dyDescent="0.25">
      <c r="A19" s="4"/>
      <c r="B19" s="407" t="str">
        <f>UPPER(IF(Intro!$G$21="English",O19,P19))</f>
        <v>ADDITIONAL PRODUCT INFORMATION</v>
      </c>
      <c r="C19" s="408"/>
      <c r="D19" s="408" t="str">
        <f>UPPER(IF(Intro!$G$21="English",P19,Q19))</f>
        <v>RENSEIGNEMENTS ADDITIONNELS SUR LE PRODUIT</v>
      </c>
      <c r="E19" s="408" t="str">
        <f>UPPER(IF(Intro!$G$21="English",Q19,R19))</f>
        <v/>
      </c>
      <c r="F19" s="408" t="str">
        <f>UPPER(IF(Intro!$G$21="English",R19,S19))</f>
        <v/>
      </c>
      <c r="G19" s="408" t="str">
        <f>UPPER(IF(Intro!$G$21="English",S19,T19))</f>
        <v/>
      </c>
      <c r="H19" s="408" t="str">
        <f>UPPER(IF(Intro!$G$21="English",T19,U19))</f>
        <v/>
      </c>
      <c r="I19" s="408" t="str">
        <f>UPPER(IF(Intro!$G$21="English",U19,V19))</f>
        <v/>
      </c>
      <c r="J19" s="408" t="str">
        <f>UPPER(IF(Intro!$G$21="English",V19,W19))</f>
        <v/>
      </c>
      <c r="K19" s="408" t="str">
        <f>UPPER(IF(Intro!$G$21="English",W19,X19))</f>
        <v/>
      </c>
      <c r="L19" s="409" t="str">
        <f>UPPER(IF(Intro!$G$21="English",X19,Y19))</f>
        <v/>
      </c>
      <c r="M19" s="6"/>
      <c r="N19" s="5"/>
      <c r="O19" s="89" t="s">
        <v>303</v>
      </c>
      <c r="P19" s="89" t="s">
        <v>304</v>
      </c>
    </row>
    <row r="20" spans="1:16" x14ac:dyDescent="0.25">
      <c r="B20" s="15"/>
      <c r="C20" s="32"/>
      <c r="D20" s="32"/>
      <c r="E20" s="33"/>
      <c r="F20" s="33"/>
      <c r="G20" s="33"/>
      <c r="H20" s="33"/>
      <c r="I20" s="33"/>
      <c r="J20" s="33"/>
      <c r="K20" s="33"/>
      <c r="L20" s="16"/>
      <c r="M20" s="9"/>
    </row>
    <row r="21" spans="1:16" s="34" customFormat="1" x14ac:dyDescent="0.25">
      <c r="A21" s="43"/>
      <c r="B21" s="534" t="str">
        <f>IF(Intro!$G$21="English",HYPERLINK(Variables!B17),HYPERLINK(Variables!C17))</f>
        <v>https://www.cbsa-asfc.gc.ca/sima-lmsi/i-e/rack2026/rack2026-in-eng.html#3-2</v>
      </c>
      <c r="C21" s="535"/>
      <c r="D21" s="535"/>
      <c r="E21" s="535"/>
      <c r="F21" s="535"/>
      <c r="G21" s="535"/>
      <c r="H21" s="535"/>
      <c r="I21" s="535"/>
      <c r="J21" s="535"/>
      <c r="K21" s="535"/>
      <c r="L21" s="536"/>
      <c r="O21" s="9"/>
      <c r="P21" s="36"/>
    </row>
    <row r="22" spans="1:16" s="34" customFormat="1" x14ac:dyDescent="0.25">
      <c r="A22" s="43"/>
      <c r="B22" s="44"/>
      <c r="C22" s="45"/>
      <c r="D22" s="45"/>
      <c r="E22" s="45"/>
      <c r="F22" s="45"/>
      <c r="G22" s="45"/>
      <c r="H22" s="45"/>
      <c r="I22" s="45"/>
      <c r="J22" s="45"/>
      <c r="K22" s="45"/>
      <c r="L22" s="46"/>
      <c r="O22" s="9"/>
      <c r="P22" s="9"/>
    </row>
    <row r="23" spans="1:16" s="6" customFormat="1" x14ac:dyDescent="0.25">
      <c r="A23" s="4"/>
      <c r="B23" s="13"/>
      <c r="C23" s="13"/>
      <c r="D23" s="13"/>
      <c r="E23" s="3"/>
      <c r="F23" s="3"/>
      <c r="G23" s="3"/>
      <c r="H23" s="3"/>
      <c r="I23" s="3"/>
      <c r="J23" s="3"/>
      <c r="K23" s="3"/>
      <c r="L23" s="3"/>
      <c r="O23" s="14"/>
      <c r="P23" s="26"/>
    </row>
    <row r="24" spans="1:16" s="2" customFormat="1" x14ac:dyDescent="0.25">
      <c r="A24" s="4"/>
      <c r="B24" s="407" t="str">
        <f>UPPER(IF(Intro!$G$21="English",O24,P24))</f>
        <v>CUSTOMS TARIFF</v>
      </c>
      <c r="C24" s="408"/>
      <c r="D24" s="408" t="str">
        <f>UPPER(IF(Intro!$G$21="English",P24,Q24))</f>
        <v>TARIF DES DOUANES</v>
      </c>
      <c r="E24" s="408" t="str">
        <f>UPPER(IF(Intro!$G$21="English",Q24,R24))</f>
        <v/>
      </c>
      <c r="F24" s="408" t="str">
        <f>UPPER(IF(Intro!$G$21="English",R24,S24))</f>
        <v/>
      </c>
      <c r="G24" s="408" t="str">
        <f>UPPER(IF(Intro!$G$21="English",S24,T24))</f>
        <v/>
      </c>
      <c r="H24" s="408" t="str">
        <f>UPPER(IF(Intro!$G$21="English",T24,U24))</f>
        <v/>
      </c>
      <c r="I24" s="408" t="str">
        <f>UPPER(IF(Intro!$G$21="English",U24,V24))</f>
        <v/>
      </c>
      <c r="J24" s="408" t="str">
        <f>UPPER(IF(Intro!$G$21="English",V24,W24))</f>
        <v/>
      </c>
      <c r="K24" s="408" t="str">
        <f>UPPER(IF(Intro!$G$21="English",W24,X24))</f>
        <v/>
      </c>
      <c r="L24" s="409" t="str">
        <f>UPPER(IF(Intro!$G$21="English",X24,Y24))</f>
        <v/>
      </c>
      <c r="M24" s="6"/>
      <c r="N24" s="5"/>
      <c r="O24" s="18" t="s">
        <v>67</v>
      </c>
      <c r="P24" s="8" t="s">
        <v>68</v>
      </c>
    </row>
    <row r="25" spans="1:16" x14ac:dyDescent="0.25">
      <c r="B25" s="15"/>
      <c r="C25" s="32"/>
      <c r="D25" s="32"/>
      <c r="E25" s="33"/>
      <c r="F25" s="33"/>
      <c r="G25" s="33"/>
      <c r="H25" s="33"/>
      <c r="I25" s="33"/>
      <c r="J25" s="33"/>
      <c r="K25" s="33"/>
      <c r="L25" s="16"/>
      <c r="M25" s="9"/>
    </row>
    <row r="26" spans="1:16" s="34" customFormat="1" x14ac:dyDescent="0.25">
      <c r="A26" s="43"/>
      <c r="B26" s="398" t="str">
        <f>IF(Intro!$G$21="English",O26,P26)</f>
        <v>The goods are commonly classified in the Customs Tariff under the following Harmonized Commodity Description and Coding System (HS) numbers:</v>
      </c>
      <c r="C26" s="399"/>
      <c r="D26" s="399"/>
      <c r="E26" s="399"/>
      <c r="F26" s="399"/>
      <c r="G26" s="399"/>
      <c r="H26" s="399"/>
      <c r="I26" s="399"/>
      <c r="J26" s="399"/>
      <c r="K26" s="399"/>
      <c r="L26" s="400"/>
      <c r="O26" s="9" t="s">
        <v>508</v>
      </c>
      <c r="P26" s="9" t="s">
        <v>334</v>
      </c>
    </row>
    <row r="27" spans="1:16" x14ac:dyDescent="0.25">
      <c r="B27" s="92"/>
      <c r="C27" s="56"/>
      <c r="D27" s="60"/>
      <c r="E27" s="60"/>
      <c r="F27" s="60"/>
      <c r="G27" s="60"/>
      <c r="H27" s="60"/>
      <c r="I27" s="60"/>
      <c r="J27" s="60"/>
      <c r="K27" s="60"/>
      <c r="L27" s="61"/>
      <c r="M27" s="9"/>
    </row>
    <row r="28" spans="1:16" s="34" customFormat="1" x14ac:dyDescent="0.25">
      <c r="A28" s="43"/>
      <c r="B28" s="398" t="str">
        <f>IF(Intro!$G$21="English",O28,P28)</f>
        <v>Prior to January 1, 2026:</v>
      </c>
      <c r="C28" s="399"/>
      <c r="D28" s="537" t="str">
        <f>Variables!B20</f>
        <v>7326.90.90.90, 9403.20.00.70, 7308.90.00.60, 7308.90.00.99</v>
      </c>
      <c r="E28" s="526"/>
      <c r="F28" s="526"/>
      <c r="G28" s="526"/>
      <c r="H28" s="526"/>
      <c r="I28" s="526"/>
      <c r="J28" s="527"/>
      <c r="K28" s="60"/>
      <c r="L28" s="61"/>
      <c r="O28" s="9" t="str">
        <f>"Prior to "&amp;Variables!B19&amp;":"</f>
        <v>Prior to January 1, 2026:</v>
      </c>
      <c r="P28" s="9" t="str">
        <f>"Avant le "&amp;Variables!C19&amp;" :"</f>
        <v>Avant le 1er janvier 2026 :</v>
      </c>
    </row>
    <row r="29" spans="1:16" s="34" customFormat="1" x14ac:dyDescent="0.25">
      <c r="A29" s="43"/>
      <c r="B29" s="398"/>
      <c r="C29" s="399"/>
      <c r="D29" s="528"/>
      <c r="E29" s="529"/>
      <c r="F29" s="529"/>
      <c r="G29" s="529"/>
      <c r="H29" s="529"/>
      <c r="I29" s="529"/>
      <c r="J29" s="530"/>
      <c r="K29" s="60"/>
      <c r="L29" s="61"/>
      <c r="O29" s="9"/>
      <c r="P29" s="9"/>
    </row>
    <row r="30" spans="1:16" s="34" customFormat="1" x14ac:dyDescent="0.25">
      <c r="A30" s="43"/>
      <c r="B30" s="398"/>
      <c r="C30" s="399"/>
      <c r="D30" s="531"/>
      <c r="E30" s="532"/>
      <c r="F30" s="532"/>
      <c r="G30" s="532"/>
      <c r="H30" s="532"/>
      <c r="I30" s="532"/>
      <c r="J30" s="533"/>
      <c r="K30" s="60"/>
      <c r="L30" s="61"/>
      <c r="O30" s="9"/>
      <c r="P30" s="9"/>
    </row>
    <row r="31" spans="1:16" x14ac:dyDescent="0.25">
      <c r="B31" s="93"/>
      <c r="C31" s="94"/>
      <c r="D31" s="60"/>
      <c r="E31" s="60"/>
      <c r="F31" s="60"/>
      <c r="G31" s="60"/>
      <c r="H31" s="60"/>
      <c r="I31" s="60"/>
      <c r="J31" s="60"/>
      <c r="K31" s="60"/>
      <c r="L31" s="61"/>
      <c r="M31" s="9"/>
    </row>
    <row r="32" spans="1:16" s="34" customFormat="1" x14ac:dyDescent="0.25">
      <c r="A32" s="43"/>
      <c r="B32" s="398" t="str">
        <f>IF(Intro!$G$21="English",O32,P32)</f>
        <v>Beginning January 1, 2026:</v>
      </c>
      <c r="C32" s="399"/>
      <c r="D32" s="525" t="str">
        <f>Variables!B21</f>
        <v xml:space="preserve">7308.90.00.60, 7308.90.00.61, 7308.90.00.62, 7308.90.00.63, 7308.90.00.64, 7308.90.00.68, 7308.90.00.69, 7308.90.00.70, 7308.90.00.99, 7326.90.90.90, 9403.20.00.70
</v>
      </c>
      <c r="E32" s="526"/>
      <c r="F32" s="526"/>
      <c r="G32" s="526"/>
      <c r="H32" s="526"/>
      <c r="I32" s="526"/>
      <c r="J32" s="527"/>
      <c r="K32" s="60"/>
      <c r="L32" s="61"/>
      <c r="O32" s="9" t="str">
        <f>"Beginning "&amp;Variables!B19&amp;":"</f>
        <v>Beginning January 1, 2026:</v>
      </c>
      <c r="P32" s="9" t="str">
        <f>"À partir du "&amp;Variables!C19&amp;" :"</f>
        <v>À partir du 1er janvier 2026 :</v>
      </c>
    </row>
    <row r="33" spans="1:18" s="34" customFormat="1" x14ac:dyDescent="0.25">
      <c r="A33" s="43"/>
      <c r="B33" s="398"/>
      <c r="C33" s="399"/>
      <c r="D33" s="528"/>
      <c r="E33" s="529"/>
      <c r="F33" s="529"/>
      <c r="G33" s="529"/>
      <c r="H33" s="529"/>
      <c r="I33" s="529"/>
      <c r="J33" s="530"/>
      <c r="K33" s="60"/>
      <c r="L33" s="61"/>
      <c r="O33" s="9"/>
      <c r="P33" s="9"/>
    </row>
    <row r="34" spans="1:18" s="34" customFormat="1" ht="28.5" customHeight="1" x14ac:dyDescent="0.25">
      <c r="A34" s="43"/>
      <c r="B34" s="398"/>
      <c r="C34" s="399"/>
      <c r="D34" s="531"/>
      <c r="E34" s="532"/>
      <c r="F34" s="532"/>
      <c r="G34" s="532"/>
      <c r="H34" s="532"/>
      <c r="I34" s="532"/>
      <c r="J34" s="533"/>
      <c r="K34" s="60"/>
      <c r="L34" s="61"/>
      <c r="O34" s="9"/>
      <c r="P34" s="9"/>
    </row>
    <row r="35" spans="1:18" s="34" customFormat="1" x14ac:dyDescent="0.25">
      <c r="A35" s="43"/>
      <c r="B35" s="141"/>
      <c r="C35" s="94"/>
      <c r="D35" s="167"/>
      <c r="E35" s="167"/>
      <c r="F35" s="167"/>
      <c r="G35" s="167"/>
      <c r="H35" s="167"/>
      <c r="I35" s="167"/>
      <c r="J35" s="167"/>
      <c r="K35" s="60"/>
      <c r="L35" s="61"/>
      <c r="O35" s="9"/>
      <c r="P35" s="9"/>
    </row>
    <row r="36" spans="1:18" s="34" customFormat="1" x14ac:dyDescent="0.25">
      <c r="A36" s="43"/>
      <c r="B36" s="398" t="str">
        <f>IF(Intro!$G$21="English",O36,P36)</f>
        <v>These tariff classification numbers may include other products than the goods, and the goods may also fall under additional tariff classification numbers.</v>
      </c>
      <c r="C36" s="399"/>
      <c r="D36" s="399"/>
      <c r="E36" s="399"/>
      <c r="F36" s="399"/>
      <c r="G36" s="399"/>
      <c r="H36" s="399"/>
      <c r="I36" s="399"/>
      <c r="J36" s="399"/>
      <c r="K36" s="399"/>
      <c r="L36" s="400"/>
      <c r="O36" s="9" t="s">
        <v>495</v>
      </c>
      <c r="P36" s="9" t="s">
        <v>496</v>
      </c>
    </row>
    <row r="37" spans="1:18" s="34" customFormat="1" x14ac:dyDescent="0.25">
      <c r="A37" s="43"/>
      <c r="B37" s="44"/>
      <c r="C37" s="45"/>
      <c r="D37" s="45"/>
      <c r="E37" s="45"/>
      <c r="F37" s="45"/>
      <c r="G37" s="45"/>
      <c r="H37" s="45"/>
      <c r="I37" s="45"/>
      <c r="J37" s="45"/>
      <c r="K37" s="45"/>
      <c r="L37" s="46"/>
      <c r="O37" s="9"/>
      <c r="P37" s="9"/>
    </row>
    <row r="38" spans="1:18" s="6" customFormat="1" x14ac:dyDescent="0.25">
      <c r="A38" s="4"/>
      <c r="B38" s="13"/>
      <c r="C38" s="13"/>
      <c r="D38" s="13"/>
      <c r="E38" s="3"/>
      <c r="F38" s="3"/>
      <c r="G38" s="3"/>
      <c r="H38" s="3"/>
      <c r="I38" s="3"/>
      <c r="J38" s="3"/>
      <c r="K38" s="3"/>
      <c r="L38" s="3"/>
      <c r="O38" s="14"/>
      <c r="P38" s="26"/>
    </row>
    <row r="39" spans="1:18" s="2" customFormat="1" x14ac:dyDescent="0.25">
      <c r="A39" s="4"/>
      <c r="B39" s="503" t="str">
        <f>UPPER(IF(Intro!$G$21="English",O39,P39))</f>
        <v>GLOSSARY</v>
      </c>
      <c r="C39" s="503"/>
      <c r="D39" s="503" t="s">
        <v>194</v>
      </c>
      <c r="E39" s="503" t="s">
        <v>195</v>
      </c>
      <c r="F39" s="503" t="s">
        <v>195</v>
      </c>
      <c r="G39" s="503" t="s">
        <v>195</v>
      </c>
      <c r="H39" s="503" t="s">
        <v>195</v>
      </c>
      <c r="I39" s="503" t="s">
        <v>195</v>
      </c>
      <c r="J39" s="503" t="s">
        <v>195</v>
      </c>
      <c r="K39" s="503" t="s">
        <v>195</v>
      </c>
      <c r="L39" s="503" t="s">
        <v>195</v>
      </c>
      <c r="M39" s="6"/>
      <c r="N39" s="5"/>
      <c r="O39" s="18" t="s">
        <v>305</v>
      </c>
      <c r="P39" s="18" t="s">
        <v>194</v>
      </c>
    </row>
    <row r="40" spans="1:18" s="2" customFormat="1" x14ac:dyDescent="0.25">
      <c r="A40" s="4"/>
      <c r="B40" s="521" t="str">
        <f>IF(Intro!$G$21="English",O40,P40)</f>
        <v>Delivery costs</v>
      </c>
      <c r="C40" s="522"/>
      <c r="D40" s="523" t="str">
        <f>IF(Intro!$G$21="English",O41,P41)</f>
        <v>The costs of freight, handling, and insurance to your Canadian warehouse and, where applicable, all import costs such as customs and other duties (including anti-dumping and countervailing duties), brokerage fees and surcharges.</v>
      </c>
      <c r="E40" s="523"/>
      <c r="F40" s="523"/>
      <c r="G40" s="523"/>
      <c r="H40" s="523"/>
      <c r="I40" s="523"/>
      <c r="J40" s="523"/>
      <c r="K40" s="523"/>
      <c r="L40" s="524"/>
      <c r="M40" s="6"/>
      <c r="N40" s="5"/>
      <c r="O40" s="9" t="s">
        <v>446</v>
      </c>
      <c r="P40" s="9" t="s">
        <v>447</v>
      </c>
    </row>
    <row r="41" spans="1:18" s="2" customFormat="1" x14ac:dyDescent="0.25">
      <c r="A41" s="4"/>
      <c r="B41" s="508"/>
      <c r="C41" s="509"/>
      <c r="D41" s="504"/>
      <c r="E41" s="504"/>
      <c r="F41" s="504"/>
      <c r="G41" s="504"/>
      <c r="H41" s="504"/>
      <c r="I41" s="504"/>
      <c r="J41" s="504"/>
      <c r="K41" s="504"/>
      <c r="L41" s="505"/>
      <c r="M41" s="6"/>
      <c r="N41" s="5"/>
      <c r="O41" s="9" t="s">
        <v>448</v>
      </c>
      <c r="P41" s="8" t="s">
        <v>449</v>
      </c>
    </row>
    <row r="42" spans="1:18" s="2" customFormat="1" x14ac:dyDescent="0.25">
      <c r="A42" s="4"/>
      <c r="B42" s="508"/>
      <c r="C42" s="509"/>
      <c r="D42" s="504"/>
      <c r="E42" s="504"/>
      <c r="F42" s="504"/>
      <c r="G42" s="504"/>
      <c r="H42" s="504"/>
      <c r="I42" s="504"/>
      <c r="J42" s="504"/>
      <c r="K42" s="504"/>
      <c r="L42" s="505"/>
      <c r="M42" s="6"/>
      <c r="N42" s="5"/>
      <c r="O42" s="89"/>
      <c r="P42" s="89"/>
    </row>
    <row r="43" spans="1:18" s="34" customFormat="1" x14ac:dyDescent="0.25">
      <c r="A43" s="43"/>
      <c r="B43" s="519" t="str">
        <f>IF(Intro!$G$21="English",O43,P43)</f>
        <v>Net delivered purchase value (laid-in cost)</v>
      </c>
      <c r="C43" s="520"/>
      <c r="D43" s="512" t="str">
        <f>IF(Intro!$G$21="English",O44,P44)</f>
        <v>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v>
      </c>
      <c r="E43" s="512"/>
      <c r="F43" s="512"/>
      <c r="G43" s="512"/>
      <c r="H43" s="512"/>
      <c r="I43" s="512"/>
      <c r="J43" s="512"/>
      <c r="K43" s="512"/>
      <c r="L43" s="513"/>
      <c r="O43" s="9" t="s">
        <v>182</v>
      </c>
      <c r="P43" s="9" t="s">
        <v>408</v>
      </c>
    </row>
    <row r="44" spans="1:18" s="34" customFormat="1" x14ac:dyDescent="0.25">
      <c r="A44" s="43"/>
      <c r="B44" s="508"/>
      <c r="C44" s="509"/>
      <c r="D44" s="504"/>
      <c r="E44" s="504"/>
      <c r="F44" s="504"/>
      <c r="G44" s="504"/>
      <c r="H44" s="504"/>
      <c r="I44" s="504"/>
      <c r="J44" s="504"/>
      <c r="K44" s="504"/>
      <c r="L44" s="505"/>
      <c r="O44" s="14" t="s">
        <v>267</v>
      </c>
      <c r="P44" s="14" t="s">
        <v>268</v>
      </c>
      <c r="Q44" s="14"/>
      <c r="R44" s="14"/>
    </row>
    <row r="45" spans="1:18" s="34" customFormat="1" x14ac:dyDescent="0.25">
      <c r="A45" s="43"/>
      <c r="B45" s="508"/>
      <c r="C45" s="509"/>
      <c r="D45" s="504"/>
      <c r="E45" s="504"/>
      <c r="F45" s="504"/>
      <c r="G45" s="504"/>
      <c r="H45" s="504"/>
      <c r="I45" s="504"/>
      <c r="J45" s="504"/>
      <c r="K45" s="504"/>
      <c r="L45" s="505"/>
      <c r="O45" s="14"/>
      <c r="P45" s="14"/>
      <c r="Q45" s="14"/>
      <c r="R45" s="14"/>
    </row>
    <row r="46" spans="1:18" s="34" customFormat="1" x14ac:dyDescent="0.25">
      <c r="A46" s="43"/>
      <c r="B46" s="508"/>
      <c r="C46" s="509"/>
      <c r="D46" s="504"/>
      <c r="E46" s="504"/>
      <c r="F46" s="504"/>
      <c r="G46" s="504"/>
      <c r="H46" s="504"/>
      <c r="I46" s="504"/>
      <c r="J46" s="504"/>
      <c r="K46" s="504"/>
      <c r="L46" s="505"/>
      <c r="O46" s="9"/>
      <c r="P46" s="9"/>
      <c r="Q46" s="14"/>
      <c r="R46" s="14"/>
    </row>
    <row r="47" spans="1:18" s="34" customFormat="1" x14ac:dyDescent="0.25">
      <c r="A47" s="43"/>
      <c r="B47" s="508" t="str">
        <f>IF(Intro!$G$21="English",O47,P47)</f>
        <v>Net delivered selling value</v>
      </c>
      <c r="C47" s="509"/>
      <c r="D47" s="504" t="str">
        <f>IF(Intro!$G$21="English",O48,P48)</f>
        <v>The value of your sales net of all discounts (cash, quantity or deferred), allowances, taxes, rebates and incentives, whether or not shown on the invoice. It includes all delivery costs.</v>
      </c>
      <c r="E47" s="504"/>
      <c r="F47" s="504"/>
      <c r="G47" s="504"/>
      <c r="H47" s="504"/>
      <c r="I47" s="504"/>
      <c r="J47" s="504"/>
      <c r="K47" s="504"/>
      <c r="L47" s="505"/>
      <c r="O47" s="9" t="s">
        <v>180</v>
      </c>
      <c r="P47" s="9" t="s">
        <v>181</v>
      </c>
    </row>
    <row r="48" spans="1:18" x14ac:dyDescent="0.25">
      <c r="B48" s="508"/>
      <c r="C48" s="509"/>
      <c r="D48" s="504"/>
      <c r="E48" s="504"/>
      <c r="F48" s="504"/>
      <c r="G48" s="504"/>
      <c r="H48" s="504"/>
      <c r="I48" s="504"/>
      <c r="J48" s="504"/>
      <c r="K48" s="504"/>
      <c r="L48" s="505"/>
      <c r="O48" s="9" t="s">
        <v>450</v>
      </c>
      <c r="P48" s="8" t="s">
        <v>306</v>
      </c>
    </row>
    <row r="49" spans="1:18" x14ac:dyDescent="0.25">
      <c r="B49" s="510"/>
      <c r="C49" s="511"/>
      <c r="D49" s="506"/>
      <c r="E49" s="506"/>
      <c r="F49" s="506"/>
      <c r="G49" s="506"/>
      <c r="H49" s="506"/>
      <c r="I49" s="506"/>
      <c r="J49" s="506"/>
      <c r="K49" s="506"/>
      <c r="L49" s="507"/>
    </row>
    <row r="50" spans="1:18" s="34" customFormat="1" x14ac:dyDescent="0.25">
      <c r="A50" s="43"/>
      <c r="B50" s="508" t="str">
        <f>IF(Intro!$G$21="English",O50,P50)</f>
        <v>Related firms</v>
      </c>
      <c r="C50" s="509"/>
      <c r="D50" s="430" t="str">
        <f>IF(Intro!$G$21="English",O51,P51)</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50" s="430"/>
      <c r="F50" s="430"/>
      <c r="G50" s="430"/>
      <c r="H50" s="430"/>
      <c r="I50" s="430"/>
      <c r="J50" s="430"/>
      <c r="K50" s="430"/>
      <c r="L50" s="514"/>
      <c r="O50" s="9" t="s">
        <v>275</v>
      </c>
      <c r="P50" s="9" t="s">
        <v>276</v>
      </c>
    </row>
    <row r="51" spans="1:18" s="34" customFormat="1" x14ac:dyDescent="0.25">
      <c r="A51" s="43"/>
      <c r="B51" s="508"/>
      <c r="C51" s="509"/>
      <c r="D51" s="430"/>
      <c r="E51" s="430"/>
      <c r="F51" s="430"/>
      <c r="G51" s="430"/>
      <c r="H51" s="430"/>
      <c r="I51" s="430"/>
      <c r="J51" s="430"/>
      <c r="K51" s="430"/>
      <c r="L51" s="514"/>
      <c r="O51" s="9" t="s">
        <v>271</v>
      </c>
      <c r="P51" s="9" t="s">
        <v>272</v>
      </c>
      <c r="Q51" s="9"/>
      <c r="R51" s="9"/>
    </row>
    <row r="52" spans="1:18" s="34" customFormat="1" x14ac:dyDescent="0.25">
      <c r="A52" s="43"/>
      <c r="B52" s="508"/>
      <c r="C52" s="509"/>
      <c r="D52" s="430"/>
      <c r="E52" s="430"/>
      <c r="F52" s="430"/>
      <c r="G52" s="430"/>
      <c r="H52" s="430"/>
      <c r="I52" s="430"/>
      <c r="J52" s="430"/>
      <c r="K52" s="430"/>
      <c r="L52" s="514"/>
      <c r="O52" s="9"/>
      <c r="P52" s="9"/>
      <c r="Q52" s="9"/>
      <c r="R52" s="9"/>
    </row>
    <row r="53" spans="1:18" s="34" customFormat="1" x14ac:dyDescent="0.25">
      <c r="A53" s="43"/>
      <c r="B53" s="517"/>
      <c r="C53" s="518"/>
      <c r="D53" s="515"/>
      <c r="E53" s="515"/>
      <c r="F53" s="515"/>
      <c r="G53" s="515"/>
      <c r="H53" s="515"/>
      <c r="I53" s="515"/>
      <c r="J53" s="515"/>
      <c r="K53" s="515"/>
      <c r="L53" s="516"/>
      <c r="O53" s="9"/>
      <c r="P53" s="9"/>
      <c r="Q53" s="9"/>
      <c r="R53" s="9"/>
    </row>
  </sheetData>
  <sheetProtection algorithmName="SHA-512" hashValue="K6jtV29j2p09G+bVm9ODpsOFufqRwHx7T9vEEbLnahZGkv+IlFTVduRurPRM1kV/9FPWQL7qmYsuQyInX68KMQ==" saltValue="dmGN1wGsCSq+ew4wP79Qxw==" spinCount="100000" sheet="1" objects="1" scenarios="1" selectLockedCells="1"/>
  <mergeCells count="25">
    <mergeCell ref="D32:J34"/>
    <mergeCell ref="B32:C34"/>
    <mergeCell ref="B5:L5"/>
    <mergeCell ref="B4:L4"/>
    <mergeCell ref="B6:L6"/>
    <mergeCell ref="B8:L8"/>
    <mergeCell ref="B10:L10"/>
    <mergeCell ref="B28:C30"/>
    <mergeCell ref="B19:L19"/>
    <mergeCell ref="B21:L21"/>
    <mergeCell ref="B24:L24"/>
    <mergeCell ref="B12:L13"/>
    <mergeCell ref="B15:L16"/>
    <mergeCell ref="B26:L26"/>
    <mergeCell ref="D28:J30"/>
    <mergeCell ref="D50:L53"/>
    <mergeCell ref="B50:C53"/>
    <mergeCell ref="B43:C46"/>
    <mergeCell ref="B40:C42"/>
    <mergeCell ref="D40:L42"/>
    <mergeCell ref="B36:L36"/>
    <mergeCell ref="B39:L39"/>
    <mergeCell ref="D47:L49"/>
    <mergeCell ref="B47:C49"/>
    <mergeCell ref="D43:L46"/>
  </mergeCells>
  <printOptions horizontalCentered="1"/>
  <pageMargins left="0.25" right="0.25" top="0.75" bottom="0.75" header="0.3" footer="0.3"/>
  <pageSetup scale="63" fitToHeight="0" orientation="portrait" r:id="rId1"/>
  <headerFooter>
    <oddFooter>&amp;L&amp;A</oddFooter>
  </headerFooter>
  <rowBreaks count="1" manualBreakCount="1">
    <brk id="38"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4">
    <tabColor rgb="FF00B0F0"/>
    <pageSetUpPr fitToPage="1"/>
  </sheetPr>
  <dimension ref="A1:U397"/>
  <sheetViews>
    <sheetView showGridLines="0" topLeftCell="B4" zoomScaleNormal="100" zoomScaleSheetLayoutView="100" workbookViewId="0">
      <selection activeCell="O4" sqref="O1:P1048576"/>
    </sheetView>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9" width="8.42578125" style="9" customWidth="1"/>
    <col min="20" max="16384" width="9.140625" style="9"/>
  </cols>
  <sheetData>
    <row r="1" spans="1:21" x14ac:dyDescent="0.25">
      <c r="O1" s="9" t="s">
        <v>445</v>
      </c>
      <c r="P1" s="9" t="s">
        <v>445</v>
      </c>
    </row>
    <row r="2" spans="1:21" x14ac:dyDescent="0.25">
      <c r="B2" s="11" t="s">
        <v>66</v>
      </c>
      <c r="C2" s="11"/>
      <c r="O2" s="10" t="s">
        <v>93</v>
      </c>
      <c r="P2" s="10" t="s">
        <v>109</v>
      </c>
    </row>
    <row r="3" spans="1:21" x14ac:dyDescent="0.25">
      <c r="B3" s="12"/>
      <c r="C3" s="12"/>
      <c r="O3" s="2"/>
      <c r="P3" s="2"/>
    </row>
    <row r="4" spans="1:21" s="2" customFormat="1" x14ac:dyDescent="0.25">
      <c r="A4" s="4"/>
      <c r="B4" s="470" t="str">
        <f>Info!B4</f>
        <v>IMPORTERS' QUESTIONNAIRE</v>
      </c>
      <c r="C4" s="471"/>
      <c r="D4" s="471"/>
      <c r="E4" s="471"/>
      <c r="F4" s="471"/>
      <c r="G4" s="471"/>
      <c r="H4" s="471"/>
      <c r="I4" s="471"/>
      <c r="J4" s="471"/>
      <c r="K4" s="471"/>
      <c r="L4" s="472"/>
      <c r="M4" s="5"/>
      <c r="N4" s="5"/>
      <c r="O4" s="18"/>
      <c r="P4" s="18"/>
    </row>
    <row r="5" spans="1:21" s="2" customFormat="1" x14ac:dyDescent="0.25">
      <c r="A5" s="4"/>
      <c r="B5" s="538" t="str">
        <f>Info!B5</f>
        <v>NQ-2026-005</v>
      </c>
      <c r="C5" s="539"/>
      <c r="D5" s="539"/>
      <c r="E5" s="539"/>
      <c r="F5" s="539"/>
      <c r="G5" s="539"/>
      <c r="H5" s="539"/>
      <c r="I5" s="539"/>
      <c r="J5" s="539"/>
      <c r="K5" s="539"/>
      <c r="L5" s="540"/>
      <c r="M5" s="5"/>
      <c r="N5" s="5"/>
      <c r="O5" s="18"/>
      <c r="P5" s="18"/>
    </row>
    <row r="6" spans="1:21" s="6" customFormat="1" x14ac:dyDescent="0.25">
      <c r="A6" s="4"/>
      <c r="B6" s="538" t="str">
        <f>Info!B6</f>
        <v>CERTAIN STEEL RACKS</v>
      </c>
      <c r="C6" s="539"/>
      <c r="D6" s="539"/>
      <c r="E6" s="539"/>
      <c r="F6" s="539"/>
      <c r="G6" s="539"/>
      <c r="H6" s="539"/>
      <c r="I6" s="539"/>
      <c r="J6" s="539"/>
      <c r="K6" s="539"/>
      <c r="L6" s="540"/>
      <c r="M6" s="18"/>
      <c r="N6" s="18"/>
      <c r="O6" s="14"/>
      <c r="P6" s="14"/>
    </row>
    <row r="7" spans="1:21" s="6" customFormat="1" x14ac:dyDescent="0.25">
      <c r="A7" s="4"/>
      <c r="B7" s="127"/>
      <c r="C7" s="128"/>
      <c r="D7" s="128"/>
      <c r="E7" s="128"/>
      <c r="F7" s="128"/>
      <c r="G7" s="128"/>
      <c r="H7" s="128"/>
      <c r="I7" s="128"/>
      <c r="J7" s="128"/>
      <c r="K7" s="128"/>
      <c r="L7" s="129"/>
      <c r="M7" s="18"/>
      <c r="N7" s="18"/>
      <c r="O7" s="19"/>
    </row>
    <row r="8" spans="1:21" s="6" customFormat="1" x14ac:dyDescent="0.25">
      <c r="A8" s="4"/>
      <c r="B8" s="544" t="str">
        <f>IF(Intro!$G$21="English",O8,P8)</f>
        <v>The following questions refer to the goods as defined in the product description on the Intro tab.</v>
      </c>
      <c r="C8" s="545"/>
      <c r="D8" s="545"/>
      <c r="E8" s="545"/>
      <c r="F8" s="545"/>
      <c r="G8" s="545"/>
      <c r="H8" s="545"/>
      <c r="I8" s="545"/>
      <c r="J8" s="545"/>
      <c r="K8" s="545"/>
      <c r="L8" s="546"/>
      <c r="M8" s="18"/>
      <c r="N8" s="18"/>
      <c r="O8" s="14" t="str">
        <f>"The following questions refer to the goods as defined in the product description on the Intro tab."</f>
        <v>The following questions refer to the goods as defined in the product description on the Intro tab.</v>
      </c>
      <c r="P8" s="14" t="str">
        <f>"Les marchandises dans les questions suivantes font référence aux marchandises comme définies dans la description du produit de l'onglet Intro."</f>
        <v>Les marchandises dans les questions suivantes font référence aux marchandises comme définies dans la description du produit de l'onglet Intro.</v>
      </c>
    </row>
    <row r="9" spans="1:21" s="6" customFormat="1" x14ac:dyDescent="0.25">
      <c r="A9" s="4"/>
      <c r="B9" s="544" t="str">
        <f>IF(Intro!$G$21="English",O9,P9)</f>
        <v xml:space="preserve">Product information and a glossary of terms can be found in the Info tab.
</v>
      </c>
      <c r="C9" s="545"/>
      <c r="D9" s="545"/>
      <c r="E9" s="545"/>
      <c r="F9" s="545"/>
      <c r="G9" s="545"/>
      <c r="H9" s="545"/>
      <c r="I9" s="545"/>
      <c r="J9" s="545"/>
      <c r="K9" s="545"/>
      <c r="L9" s="546"/>
      <c r="M9" s="18"/>
      <c r="N9" s="18"/>
      <c r="O9" s="14" t="s">
        <v>119</v>
      </c>
      <c r="P9" s="6" t="s">
        <v>120</v>
      </c>
    </row>
    <row r="10" spans="1:21" s="6" customFormat="1" x14ac:dyDescent="0.25">
      <c r="A10" s="4"/>
      <c r="B10" s="547" t="str">
        <f>IF(Intro!$G$21="English",O10,P10)</f>
        <v xml:space="preserve">Use the AddPub tab if more space is needed.
</v>
      </c>
      <c r="C10" s="548"/>
      <c r="D10" s="548"/>
      <c r="E10" s="548"/>
      <c r="F10" s="548"/>
      <c r="G10" s="548"/>
      <c r="H10" s="548"/>
      <c r="I10" s="548"/>
      <c r="J10" s="548"/>
      <c r="K10" s="548"/>
      <c r="L10" s="549"/>
      <c r="M10" s="18"/>
      <c r="N10" s="18"/>
      <c r="O10" s="14" t="s">
        <v>121</v>
      </c>
      <c r="P10" s="14" t="s">
        <v>122</v>
      </c>
    </row>
    <row r="11" spans="1:21" s="6" customFormat="1" x14ac:dyDescent="0.25">
      <c r="A11" s="4"/>
      <c r="B11" s="13"/>
      <c r="C11" s="13"/>
      <c r="D11" s="3"/>
      <c r="E11" s="3"/>
      <c r="F11" s="3"/>
      <c r="G11" s="3"/>
      <c r="H11" s="3"/>
      <c r="I11" s="3"/>
      <c r="J11" s="3"/>
      <c r="K11" s="3"/>
      <c r="L11" s="3"/>
      <c r="O11" s="14"/>
      <c r="P11" s="14"/>
    </row>
    <row r="12" spans="1:21" x14ac:dyDescent="0.25">
      <c r="B12" s="404" t="str">
        <f>IF(Intro!$G$21="English",O12,P12)</f>
        <v>GENERAL FIRM INFORMATION</v>
      </c>
      <c r="C12" s="405"/>
      <c r="D12" s="405"/>
      <c r="E12" s="405"/>
      <c r="F12" s="405"/>
      <c r="G12" s="405"/>
      <c r="H12" s="405"/>
      <c r="I12" s="405"/>
      <c r="J12" s="405"/>
      <c r="K12" s="405"/>
      <c r="L12" s="406"/>
      <c r="M12" s="34"/>
      <c r="O12" s="89" t="s">
        <v>307</v>
      </c>
      <c r="P12" s="89" t="s">
        <v>308</v>
      </c>
    </row>
    <row r="13" spans="1:21" x14ac:dyDescent="0.25">
      <c r="B13" s="571" t="s">
        <v>12</v>
      </c>
      <c r="C13" s="572"/>
      <c r="D13" s="572"/>
      <c r="E13" s="572"/>
      <c r="F13" s="572"/>
      <c r="G13" s="572"/>
      <c r="H13" s="572"/>
      <c r="I13" s="572"/>
      <c r="J13" s="572"/>
      <c r="K13" s="572"/>
      <c r="L13" s="573"/>
      <c r="M13" s="9"/>
    </row>
    <row r="14" spans="1:21" s="34" customFormat="1" x14ac:dyDescent="0.25">
      <c r="A14" s="43"/>
      <c r="B14" s="47"/>
      <c r="C14" s="78"/>
      <c r="D14" s="78"/>
      <c r="E14" s="78"/>
      <c r="F14" s="78"/>
      <c r="G14" s="78"/>
      <c r="H14" s="78"/>
      <c r="I14" s="78"/>
      <c r="J14" s="78"/>
      <c r="K14" s="78"/>
      <c r="L14" s="48"/>
      <c r="Q14" s="9"/>
      <c r="R14" s="9"/>
      <c r="S14" s="9"/>
      <c r="T14" s="9"/>
      <c r="U14" s="9"/>
    </row>
    <row r="15" spans="1:21" s="34" customFormat="1" x14ac:dyDescent="0.25">
      <c r="A15" s="43"/>
      <c r="B15" s="570" t="str">
        <f>IF(Intro!$G$21="English",O15,P15)</f>
        <v>Select your firm's primary activity with respect to the goods between January 1, 2023 and March 31, 2026 (select only one response):</v>
      </c>
      <c r="C15" s="443"/>
      <c r="D15" s="443"/>
      <c r="E15" s="443"/>
      <c r="F15" s="443"/>
      <c r="G15" s="443"/>
      <c r="H15" s="443"/>
      <c r="I15" s="443"/>
      <c r="J15" s="443"/>
      <c r="K15" s="443"/>
      <c r="L15" s="444"/>
      <c r="O15" s="34" t="str">
        <f>"Select your firm's primary activity with respect to the goods between January 1, "&amp;Variables!B6&amp;" and "&amp;Variables!B7&amp;", "&amp;Variables!B8&amp;" (select only one response):"</f>
        <v>Select your firm's primary activity with respect to the goods between January 1, 2023 and March 31, 2026 (select only one response):</v>
      </c>
      <c r="P15" s="34" t="str">
        <f>"Sélectionnez l'activité principale de votre entreprise concernant les marchandises entre le 1er janvier "&amp;Variables!C6&amp;" et le "&amp;Variables!C7&amp;" "&amp;Variables!C8&amp;" (sélectionnez une seule réponse) :"</f>
        <v>Sélectionnez l'activité principale de votre entreprise concernant les marchandises entre le 1er janvier 2023 et le 31 mars 2026 (sélectionnez une seule réponse) :</v>
      </c>
      <c r="Q15" s="9"/>
      <c r="R15" s="9"/>
      <c r="S15" s="9"/>
      <c r="T15" s="9"/>
      <c r="U15" s="9"/>
    </row>
    <row r="16" spans="1:21" s="34" customFormat="1" ht="14.1" customHeight="1" x14ac:dyDescent="0.25">
      <c r="A16" s="43"/>
      <c r="B16" s="67"/>
      <c r="C16" s="36"/>
      <c r="D16" s="36"/>
      <c r="E16" s="36"/>
      <c r="F16" s="36"/>
      <c r="G16" s="36"/>
      <c r="H16" s="36"/>
      <c r="I16" s="36"/>
      <c r="J16" s="36"/>
      <c r="K16" s="36"/>
      <c r="L16" s="52"/>
      <c r="P16" s="166"/>
      <c r="R16" s="9"/>
      <c r="S16" s="9"/>
      <c r="T16" s="9"/>
      <c r="U16" s="9"/>
    </row>
    <row r="17" spans="1:21" s="34" customFormat="1" ht="14.1" customHeight="1" x14ac:dyDescent="0.25">
      <c r="A17" s="43"/>
      <c r="B17" s="556" t="str">
        <f>IF(Intro!$G$21="English",O17,P17)</f>
        <v>Your firm sold the goods (as a system or as components, whether or not assembled) directly to members of the public (i.e. your firm is a retailer).</v>
      </c>
      <c r="C17" s="557"/>
      <c r="D17" s="557"/>
      <c r="E17" s="557"/>
      <c r="F17" s="557"/>
      <c r="G17" s="557"/>
      <c r="H17" s="557"/>
      <c r="I17" s="557"/>
      <c r="J17" s="558"/>
      <c r="K17" s="396"/>
      <c r="L17" s="52"/>
      <c r="O17" s="166" t="s">
        <v>592</v>
      </c>
      <c r="P17" s="166" t="s">
        <v>594</v>
      </c>
      <c r="R17" s="9"/>
      <c r="S17" s="9"/>
      <c r="T17" s="9"/>
      <c r="U17" s="9"/>
    </row>
    <row r="18" spans="1:21" s="34" customFormat="1" x14ac:dyDescent="0.25">
      <c r="A18" s="43"/>
      <c r="B18" s="559"/>
      <c r="C18" s="560"/>
      <c r="D18" s="560"/>
      <c r="E18" s="560"/>
      <c r="F18" s="560"/>
      <c r="G18" s="560"/>
      <c r="H18" s="560"/>
      <c r="I18" s="560"/>
      <c r="J18" s="561"/>
      <c r="K18" s="397"/>
      <c r="L18" s="52"/>
      <c r="O18" s="166"/>
      <c r="P18" s="166"/>
      <c r="R18" s="9"/>
      <c r="S18" s="9"/>
      <c r="T18" s="9"/>
      <c r="U18" s="9"/>
    </row>
    <row r="19" spans="1:21" s="34" customFormat="1" ht="14.1" customHeight="1" x14ac:dyDescent="0.25">
      <c r="A19" s="43"/>
      <c r="B19" s="556" t="str">
        <f>IF(Intro!$G$21="English",O19,P19)</f>
        <v>Your firm sold the goods (as a system or as components, whether or not assembled) to other businesses (i.e. your firm is a distributor of the goods).</v>
      </c>
      <c r="C19" s="557"/>
      <c r="D19" s="557"/>
      <c r="E19" s="557"/>
      <c r="F19" s="557"/>
      <c r="G19" s="557"/>
      <c r="H19" s="557"/>
      <c r="I19" s="557"/>
      <c r="J19" s="558"/>
      <c r="K19" s="396"/>
      <c r="L19" s="52"/>
      <c r="O19" s="166" t="s">
        <v>593</v>
      </c>
      <c r="P19" s="166" t="s">
        <v>595</v>
      </c>
      <c r="R19" s="9"/>
      <c r="S19" s="9"/>
      <c r="T19" s="9"/>
      <c r="U19" s="9"/>
    </row>
    <row r="20" spans="1:21" s="34" customFormat="1" x14ac:dyDescent="0.25">
      <c r="A20" s="43"/>
      <c r="B20" s="559"/>
      <c r="C20" s="560"/>
      <c r="D20" s="560"/>
      <c r="E20" s="560"/>
      <c r="F20" s="560"/>
      <c r="G20" s="560"/>
      <c r="H20" s="560"/>
      <c r="I20" s="560"/>
      <c r="J20" s="561"/>
      <c r="K20" s="397"/>
      <c r="L20" s="52"/>
      <c r="O20" s="166"/>
      <c r="P20" s="166"/>
      <c r="R20" s="9"/>
      <c r="S20" s="9"/>
      <c r="T20" s="9"/>
      <c r="U20" s="9"/>
    </row>
    <row r="21" spans="1:21" ht="14.1" customHeight="1" x14ac:dyDescent="0.25">
      <c r="B21" s="556" t="str">
        <f>IF(Intro!$G$21="English",O21,P21)</f>
        <v>Your firm used the goods in the production of a different product which your firm then sold (i.e. your firm is an end user of the goods).</v>
      </c>
      <c r="C21" s="557"/>
      <c r="D21" s="557"/>
      <c r="E21" s="557"/>
      <c r="F21" s="557"/>
      <c r="G21" s="557"/>
      <c r="H21" s="557"/>
      <c r="I21" s="557"/>
      <c r="J21" s="558"/>
      <c r="K21" s="396"/>
      <c r="L21" s="52"/>
      <c r="M21" s="9"/>
      <c r="O21" s="166" t="s">
        <v>509</v>
      </c>
      <c r="P21" s="166" t="s">
        <v>510</v>
      </c>
    </row>
    <row r="22" spans="1:21" ht="14.1" customHeight="1" x14ac:dyDescent="0.25">
      <c r="B22" s="559"/>
      <c r="C22" s="560"/>
      <c r="D22" s="560"/>
      <c r="E22" s="560"/>
      <c r="F22" s="560"/>
      <c r="G22" s="560"/>
      <c r="H22" s="560"/>
      <c r="I22" s="560"/>
      <c r="J22" s="561"/>
      <c r="K22" s="397"/>
      <c r="L22" s="52"/>
      <c r="M22" s="9"/>
      <c r="O22" s="166"/>
      <c r="P22" s="166"/>
    </row>
    <row r="23" spans="1:21" ht="14.1" customHeight="1" x14ac:dyDescent="0.25">
      <c r="B23" s="562" t="str">
        <f>IF(Intro!$G$21="English",O23,P23)</f>
        <v>Your firm used the goods for its own purposes and the goods were not sold in any capacity (i.e. your firm is an end user of the goods).</v>
      </c>
      <c r="C23" s="563"/>
      <c r="D23" s="563"/>
      <c r="E23" s="563"/>
      <c r="F23" s="563"/>
      <c r="G23" s="563"/>
      <c r="H23" s="563"/>
      <c r="I23" s="563"/>
      <c r="J23" s="563"/>
      <c r="K23" s="396"/>
      <c r="L23" s="52"/>
      <c r="M23" s="9"/>
      <c r="O23" s="166" t="s">
        <v>511</v>
      </c>
      <c r="P23" s="166" t="s">
        <v>512</v>
      </c>
    </row>
    <row r="24" spans="1:21" ht="14.1" customHeight="1" x14ac:dyDescent="0.25">
      <c r="B24" s="562"/>
      <c r="C24" s="563"/>
      <c r="D24" s="563"/>
      <c r="E24" s="563"/>
      <c r="F24" s="563"/>
      <c r="G24" s="563"/>
      <c r="H24" s="563"/>
      <c r="I24" s="563"/>
      <c r="J24" s="563"/>
      <c r="K24" s="397"/>
      <c r="L24" s="52"/>
      <c r="M24" s="9"/>
      <c r="O24" s="166"/>
      <c r="P24" s="166"/>
    </row>
    <row r="25" spans="1:21" s="34" customFormat="1" x14ac:dyDescent="0.25">
      <c r="A25" s="43"/>
      <c r="B25" s="44"/>
      <c r="C25" s="45"/>
      <c r="D25" s="45"/>
      <c r="E25" s="45"/>
      <c r="F25" s="45"/>
      <c r="G25" s="45"/>
      <c r="H25" s="45"/>
      <c r="I25" s="45"/>
      <c r="J25" s="45"/>
      <c r="K25" s="45"/>
      <c r="L25" s="46"/>
      <c r="N25" s="9"/>
      <c r="O25" s="9"/>
      <c r="P25" s="9"/>
      <c r="T25" s="9"/>
      <c r="U25" s="9"/>
    </row>
    <row r="26" spans="1:21" x14ac:dyDescent="0.25">
      <c r="B26" s="564" t="s">
        <v>15</v>
      </c>
      <c r="C26" s="565"/>
      <c r="D26" s="565"/>
      <c r="E26" s="565"/>
      <c r="F26" s="565"/>
      <c r="G26" s="565"/>
      <c r="H26" s="565"/>
      <c r="I26" s="565"/>
      <c r="J26" s="565"/>
      <c r="K26" s="565"/>
      <c r="L26" s="566"/>
      <c r="M26" s="9"/>
      <c r="P26" s="34"/>
    </row>
    <row r="27" spans="1:21" x14ac:dyDescent="0.25">
      <c r="B27" s="15"/>
      <c r="C27" s="32"/>
      <c r="D27" s="33"/>
      <c r="E27" s="33"/>
      <c r="F27" s="33"/>
      <c r="G27" s="33"/>
      <c r="H27" s="33"/>
      <c r="I27" s="33"/>
      <c r="J27" s="33"/>
      <c r="K27" s="33"/>
      <c r="L27" s="16"/>
      <c r="M27" s="9"/>
    </row>
    <row r="28" spans="1:21" x14ac:dyDescent="0.25">
      <c r="B28" s="401" t="str">
        <f>IF(Intro!$G$21="English",O28,P28)</f>
        <v>Provide a brief history of your firm, with particular emphasis on activities regarding the goods.</v>
      </c>
      <c r="C28" s="402"/>
      <c r="D28" s="402"/>
      <c r="E28" s="402"/>
      <c r="F28" s="402"/>
      <c r="G28" s="402"/>
      <c r="H28" s="402"/>
      <c r="I28" s="402"/>
      <c r="J28" s="402"/>
      <c r="K28" s="402"/>
      <c r="L28" s="403"/>
      <c r="M28" s="9"/>
      <c r="O28" s="17" t="s">
        <v>74</v>
      </c>
      <c r="P28" s="9" t="s">
        <v>75</v>
      </c>
    </row>
    <row r="29" spans="1:21" s="34" customFormat="1" x14ac:dyDescent="0.25">
      <c r="A29" s="43"/>
      <c r="B29" s="47"/>
      <c r="C29" s="78"/>
      <c r="D29" s="78"/>
      <c r="E29" s="78"/>
      <c r="F29" s="78"/>
      <c r="G29" s="78"/>
      <c r="H29" s="78"/>
      <c r="I29" s="78"/>
      <c r="J29" s="78"/>
      <c r="K29" s="78"/>
      <c r="L29" s="48"/>
      <c r="O29" s="9"/>
      <c r="P29" s="9"/>
      <c r="Q29" s="9"/>
      <c r="R29" s="9"/>
      <c r="S29" s="9"/>
      <c r="T29" s="9"/>
      <c r="U29" s="9"/>
    </row>
    <row r="30" spans="1:21" s="10" customFormat="1" x14ac:dyDescent="0.25">
      <c r="A30" s="7"/>
      <c r="B30" s="550"/>
      <c r="C30" s="551"/>
      <c r="D30" s="551"/>
      <c r="E30" s="551"/>
      <c r="F30" s="551"/>
      <c r="G30" s="551"/>
      <c r="H30" s="551"/>
      <c r="I30" s="551"/>
      <c r="J30" s="551"/>
      <c r="K30" s="551"/>
      <c r="L30" s="552"/>
      <c r="M30" s="34"/>
      <c r="Q30" s="9"/>
    </row>
    <row r="31" spans="1:21" s="10" customFormat="1" x14ac:dyDescent="0.25">
      <c r="A31" s="7"/>
      <c r="B31" s="550"/>
      <c r="C31" s="551"/>
      <c r="D31" s="551"/>
      <c r="E31" s="551"/>
      <c r="F31" s="551"/>
      <c r="G31" s="551"/>
      <c r="H31" s="551"/>
      <c r="I31" s="551"/>
      <c r="J31" s="551"/>
      <c r="K31" s="551"/>
      <c r="L31" s="552"/>
      <c r="M31" s="34"/>
      <c r="Q31" s="9"/>
    </row>
    <row r="32" spans="1:21" s="10" customFormat="1" x14ac:dyDescent="0.25">
      <c r="A32" s="7"/>
      <c r="B32" s="550"/>
      <c r="C32" s="551"/>
      <c r="D32" s="551"/>
      <c r="E32" s="551"/>
      <c r="F32" s="551"/>
      <c r="G32" s="551"/>
      <c r="H32" s="551"/>
      <c r="I32" s="551"/>
      <c r="J32" s="551"/>
      <c r="K32" s="551"/>
      <c r="L32" s="552"/>
      <c r="M32" s="34"/>
      <c r="Q32" s="9"/>
    </row>
    <row r="33" spans="1:21" s="10" customFormat="1" x14ac:dyDescent="0.25">
      <c r="A33" s="7"/>
      <c r="B33" s="550"/>
      <c r="C33" s="551"/>
      <c r="D33" s="551"/>
      <c r="E33" s="551"/>
      <c r="F33" s="551"/>
      <c r="G33" s="551"/>
      <c r="H33" s="551"/>
      <c r="I33" s="551"/>
      <c r="J33" s="551"/>
      <c r="K33" s="551"/>
      <c r="L33" s="552"/>
      <c r="M33" s="34"/>
      <c r="Q33" s="9"/>
    </row>
    <row r="34" spans="1:21" s="10" customFormat="1" x14ac:dyDescent="0.25">
      <c r="A34" s="7"/>
      <c r="B34" s="550"/>
      <c r="C34" s="551"/>
      <c r="D34" s="551"/>
      <c r="E34" s="551"/>
      <c r="F34" s="551"/>
      <c r="G34" s="551"/>
      <c r="H34" s="551"/>
      <c r="I34" s="551"/>
      <c r="J34" s="551"/>
      <c r="K34" s="551"/>
      <c r="L34" s="552"/>
      <c r="M34" s="34"/>
      <c r="Q34" s="9"/>
    </row>
    <row r="35" spans="1:21" s="10" customFormat="1" x14ac:dyDescent="0.25">
      <c r="A35" s="7"/>
      <c r="B35" s="550"/>
      <c r="C35" s="551"/>
      <c r="D35" s="551"/>
      <c r="E35" s="551"/>
      <c r="F35" s="551"/>
      <c r="G35" s="551"/>
      <c r="H35" s="551"/>
      <c r="I35" s="551"/>
      <c r="J35" s="551"/>
      <c r="K35" s="551"/>
      <c r="L35" s="552"/>
      <c r="M35" s="34"/>
      <c r="Q35" s="9"/>
    </row>
    <row r="36" spans="1:21" s="10" customFormat="1" x14ac:dyDescent="0.25">
      <c r="A36" s="7"/>
      <c r="B36" s="550"/>
      <c r="C36" s="551"/>
      <c r="D36" s="551"/>
      <c r="E36" s="551"/>
      <c r="F36" s="551"/>
      <c r="G36" s="551"/>
      <c r="H36" s="551"/>
      <c r="I36" s="551"/>
      <c r="J36" s="551"/>
      <c r="K36" s="551"/>
      <c r="L36" s="552"/>
      <c r="M36" s="34"/>
      <c r="Q36" s="9"/>
    </row>
    <row r="37" spans="1:21" s="10" customFormat="1" x14ac:dyDescent="0.25">
      <c r="A37" s="7"/>
      <c r="B37" s="550"/>
      <c r="C37" s="551"/>
      <c r="D37" s="551"/>
      <c r="E37" s="551"/>
      <c r="F37" s="551"/>
      <c r="G37" s="551"/>
      <c r="H37" s="551"/>
      <c r="I37" s="551"/>
      <c r="J37" s="551"/>
      <c r="K37" s="551"/>
      <c r="L37" s="552"/>
      <c r="M37" s="34"/>
      <c r="Q37" s="9"/>
    </row>
    <row r="38" spans="1:21" s="34" customFormat="1" x14ac:dyDescent="0.25">
      <c r="A38" s="43"/>
      <c r="B38" s="44"/>
      <c r="C38" s="45"/>
      <c r="D38" s="45"/>
      <c r="E38" s="45"/>
      <c r="F38" s="45"/>
      <c r="G38" s="45"/>
      <c r="H38" s="45"/>
      <c r="I38" s="45"/>
      <c r="J38" s="45"/>
      <c r="K38" s="45"/>
      <c r="L38" s="46"/>
      <c r="O38" s="9"/>
      <c r="P38" s="9"/>
      <c r="Q38" s="9"/>
      <c r="R38" s="9"/>
      <c r="S38" s="9"/>
      <c r="T38" s="9"/>
      <c r="U38" s="9"/>
    </row>
    <row r="39" spans="1:21" s="10" customFormat="1" x14ac:dyDescent="0.25">
      <c r="A39" s="7"/>
      <c r="B39" s="564" t="s">
        <v>16</v>
      </c>
      <c r="C39" s="565"/>
      <c r="D39" s="565"/>
      <c r="E39" s="565"/>
      <c r="F39" s="565"/>
      <c r="G39" s="565"/>
      <c r="H39" s="565"/>
      <c r="I39" s="565"/>
      <c r="J39" s="565"/>
      <c r="K39" s="565"/>
      <c r="L39" s="566"/>
      <c r="M39" s="66"/>
    </row>
    <row r="40" spans="1:21" s="34" customFormat="1" x14ac:dyDescent="0.25">
      <c r="A40" s="43"/>
      <c r="B40" s="47"/>
      <c r="C40" s="78"/>
      <c r="D40" s="78"/>
      <c r="E40" s="78"/>
      <c r="F40" s="78"/>
      <c r="G40" s="78"/>
      <c r="H40" s="78"/>
      <c r="I40" s="78"/>
      <c r="J40" s="78"/>
      <c r="K40" s="78"/>
      <c r="L40" s="48"/>
      <c r="O40" s="9"/>
      <c r="P40" s="9"/>
      <c r="Q40" s="9"/>
      <c r="R40" s="9"/>
      <c r="S40" s="9"/>
      <c r="T40" s="9"/>
      <c r="U40" s="9"/>
    </row>
    <row r="41" spans="1:21" s="34" customFormat="1" x14ac:dyDescent="0.25">
      <c r="A41" s="43"/>
      <c r="B41" s="398" t="str">
        <f>IF(Intro!$G$21="English",O41,P41)</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41" s="399"/>
      <c r="D41" s="399"/>
      <c r="E41" s="399"/>
      <c r="F41" s="399"/>
      <c r="G41" s="399"/>
      <c r="H41" s="399"/>
      <c r="I41" s="399"/>
      <c r="J41" s="399"/>
      <c r="K41" s="399"/>
      <c r="L41" s="400"/>
      <c r="O41" s="9" t="s">
        <v>504</v>
      </c>
      <c r="P41" s="9" t="s">
        <v>505</v>
      </c>
      <c r="Q41" s="9"/>
      <c r="R41" s="9"/>
      <c r="S41" s="9"/>
      <c r="T41" s="9"/>
      <c r="U41" s="9"/>
    </row>
    <row r="42" spans="1:21" s="34" customFormat="1" x14ac:dyDescent="0.25">
      <c r="A42" s="43"/>
      <c r="B42" s="398"/>
      <c r="C42" s="399"/>
      <c r="D42" s="399"/>
      <c r="E42" s="399"/>
      <c r="F42" s="399"/>
      <c r="G42" s="399"/>
      <c r="H42" s="399"/>
      <c r="I42" s="399"/>
      <c r="J42" s="399"/>
      <c r="K42" s="399"/>
      <c r="L42" s="400"/>
      <c r="O42" s="9"/>
      <c r="P42" s="9"/>
      <c r="Q42" s="9"/>
      <c r="R42" s="9"/>
      <c r="S42" s="9"/>
      <c r="T42" s="9"/>
      <c r="U42" s="9"/>
    </row>
    <row r="43" spans="1:21" s="34" customFormat="1" x14ac:dyDescent="0.25">
      <c r="A43" s="43"/>
      <c r="B43" s="398"/>
      <c r="C43" s="399"/>
      <c r="D43" s="399"/>
      <c r="E43" s="399"/>
      <c r="F43" s="399"/>
      <c r="G43" s="399"/>
      <c r="H43" s="399"/>
      <c r="I43" s="399"/>
      <c r="J43" s="399"/>
      <c r="K43" s="399"/>
      <c r="L43" s="400"/>
      <c r="O43" s="9"/>
      <c r="P43" s="9"/>
      <c r="Q43" s="9"/>
      <c r="R43" s="9"/>
      <c r="S43" s="9"/>
      <c r="T43" s="9"/>
      <c r="U43" s="9"/>
    </row>
    <row r="44" spans="1:21" s="34" customFormat="1" x14ac:dyDescent="0.25">
      <c r="A44" s="43"/>
      <c r="B44" s="398"/>
      <c r="C44" s="399"/>
      <c r="D44" s="399"/>
      <c r="E44" s="399"/>
      <c r="F44" s="399"/>
      <c r="G44" s="399"/>
      <c r="H44" s="399"/>
      <c r="I44" s="399"/>
      <c r="J44" s="399"/>
      <c r="K44" s="399"/>
      <c r="L44" s="400"/>
      <c r="O44" s="9"/>
      <c r="P44" s="9"/>
      <c r="Q44" s="9"/>
      <c r="R44" s="9"/>
      <c r="S44" s="9"/>
      <c r="T44" s="9"/>
      <c r="U44" s="9"/>
    </row>
    <row r="45" spans="1:21" s="34" customFormat="1" x14ac:dyDescent="0.25">
      <c r="A45" s="43"/>
      <c r="B45" s="398"/>
      <c r="C45" s="399"/>
      <c r="D45" s="399"/>
      <c r="E45" s="399"/>
      <c r="F45" s="399"/>
      <c r="G45" s="399"/>
      <c r="H45" s="399"/>
      <c r="I45" s="399"/>
      <c r="J45" s="399"/>
      <c r="K45" s="399"/>
      <c r="L45" s="400"/>
      <c r="O45" s="9"/>
      <c r="P45" s="9"/>
      <c r="Q45" s="9"/>
      <c r="R45" s="9"/>
      <c r="S45" s="9"/>
      <c r="T45" s="9"/>
      <c r="U45" s="9"/>
    </row>
    <row r="46" spans="1:21" s="34" customFormat="1" x14ac:dyDescent="0.25">
      <c r="A46" s="43"/>
      <c r="B46" s="47"/>
      <c r="C46" s="78"/>
      <c r="D46" s="78"/>
      <c r="E46" s="78"/>
      <c r="F46" s="78"/>
      <c r="G46" s="78"/>
      <c r="H46" s="78"/>
      <c r="I46" s="78"/>
      <c r="J46" s="78"/>
      <c r="K46" s="78"/>
      <c r="L46" s="48"/>
      <c r="O46" s="9"/>
      <c r="P46" s="9"/>
      <c r="Q46" s="9"/>
      <c r="R46" s="9"/>
      <c r="S46" s="9"/>
      <c r="T46" s="9"/>
      <c r="U46" s="9"/>
    </row>
    <row r="47" spans="1:21" x14ac:dyDescent="0.25">
      <c r="B47" s="554"/>
      <c r="C47" s="584" t="str">
        <f>IF(Intro!$G$21="English",O47,P47)</f>
        <v>Firm Name</v>
      </c>
      <c r="D47" s="584"/>
      <c r="E47" s="584" t="str">
        <f>IF(Intro!$G$21="English",O48,P48)</f>
        <v>Firm Address</v>
      </c>
      <c r="F47" s="584"/>
      <c r="G47" s="584" t="str">
        <f>IF(Intro!$G$21="English",O49,P49)</f>
        <v>Nature of association</v>
      </c>
      <c r="H47" s="584"/>
      <c r="I47" s="584"/>
      <c r="J47" s="584" t="str">
        <f>IF(Intro!$G$21="English",O50,P50)</f>
        <v>Role in the Industry</v>
      </c>
      <c r="K47" s="584"/>
      <c r="L47" s="585"/>
      <c r="M47" s="9"/>
      <c r="O47" s="9" t="s">
        <v>1</v>
      </c>
      <c r="P47" s="9" t="s">
        <v>13</v>
      </c>
    </row>
    <row r="48" spans="1:21" x14ac:dyDescent="0.25">
      <c r="B48" s="554"/>
      <c r="C48" s="584"/>
      <c r="D48" s="584"/>
      <c r="E48" s="584"/>
      <c r="F48" s="584"/>
      <c r="G48" s="584"/>
      <c r="H48" s="584"/>
      <c r="I48" s="584"/>
      <c r="J48" s="584"/>
      <c r="K48" s="584"/>
      <c r="L48" s="585"/>
      <c r="M48" s="9"/>
      <c r="O48" s="9" t="s">
        <v>2</v>
      </c>
      <c r="P48" s="9" t="s">
        <v>3</v>
      </c>
    </row>
    <row r="49" spans="2:16" x14ac:dyDescent="0.25">
      <c r="B49" s="553">
        <v>1</v>
      </c>
      <c r="C49" s="555"/>
      <c r="D49" s="445"/>
      <c r="E49" s="445"/>
      <c r="F49" s="445"/>
      <c r="G49" s="445"/>
      <c r="H49" s="445"/>
      <c r="I49" s="445"/>
      <c r="J49" s="445"/>
      <c r="K49" s="445"/>
      <c r="L49" s="446"/>
      <c r="M49" s="9"/>
      <c r="O49" s="9" t="s">
        <v>203</v>
      </c>
      <c r="P49" s="9" t="s">
        <v>245</v>
      </c>
    </row>
    <row r="50" spans="2:16" x14ac:dyDescent="0.25">
      <c r="B50" s="553"/>
      <c r="C50" s="555"/>
      <c r="D50" s="445"/>
      <c r="E50" s="447"/>
      <c r="F50" s="447"/>
      <c r="G50" s="447"/>
      <c r="H50" s="447"/>
      <c r="I50" s="447"/>
      <c r="J50" s="447"/>
      <c r="K50" s="447"/>
      <c r="L50" s="448"/>
      <c r="M50" s="9"/>
      <c r="O50" s="9" t="s">
        <v>14</v>
      </c>
      <c r="P50" s="9" t="s">
        <v>64</v>
      </c>
    </row>
    <row r="51" spans="2:16" x14ac:dyDescent="0.25">
      <c r="B51" s="553">
        <v>2</v>
      </c>
      <c r="C51" s="555"/>
      <c r="D51" s="445"/>
      <c r="E51" s="445"/>
      <c r="F51" s="445"/>
      <c r="G51" s="445"/>
      <c r="H51" s="445"/>
      <c r="I51" s="445"/>
      <c r="J51" s="445"/>
      <c r="K51" s="445"/>
      <c r="L51" s="446"/>
      <c r="M51" s="9"/>
    </row>
    <row r="52" spans="2:16" x14ac:dyDescent="0.25">
      <c r="B52" s="553"/>
      <c r="C52" s="555"/>
      <c r="D52" s="445"/>
      <c r="E52" s="447"/>
      <c r="F52" s="447"/>
      <c r="G52" s="447"/>
      <c r="H52" s="447"/>
      <c r="I52" s="447"/>
      <c r="J52" s="447"/>
      <c r="K52" s="447"/>
      <c r="L52" s="448"/>
      <c r="M52" s="9"/>
    </row>
    <row r="53" spans="2:16" x14ac:dyDescent="0.25">
      <c r="B53" s="553">
        <v>3</v>
      </c>
      <c r="C53" s="555"/>
      <c r="D53" s="445"/>
      <c r="E53" s="445"/>
      <c r="F53" s="445"/>
      <c r="G53" s="445"/>
      <c r="H53" s="445"/>
      <c r="I53" s="445"/>
      <c r="J53" s="445"/>
      <c r="K53" s="445"/>
      <c r="L53" s="446"/>
      <c r="M53" s="9"/>
    </row>
    <row r="54" spans="2:16" x14ac:dyDescent="0.25">
      <c r="B54" s="553"/>
      <c r="C54" s="555"/>
      <c r="D54" s="445"/>
      <c r="E54" s="447"/>
      <c r="F54" s="447"/>
      <c r="G54" s="447"/>
      <c r="H54" s="447"/>
      <c r="I54" s="447"/>
      <c r="J54" s="447"/>
      <c r="K54" s="447"/>
      <c r="L54" s="448"/>
      <c r="M54" s="9"/>
    </row>
    <row r="55" spans="2:16" x14ac:dyDescent="0.25">
      <c r="B55" s="553">
        <v>4</v>
      </c>
      <c r="C55" s="555"/>
      <c r="D55" s="445"/>
      <c r="E55" s="445"/>
      <c r="F55" s="445"/>
      <c r="G55" s="445"/>
      <c r="H55" s="445"/>
      <c r="I55" s="445"/>
      <c r="J55" s="445"/>
      <c r="K55" s="445"/>
      <c r="L55" s="446"/>
      <c r="M55" s="9"/>
    </row>
    <row r="56" spans="2:16" x14ac:dyDescent="0.25">
      <c r="B56" s="553"/>
      <c r="C56" s="555"/>
      <c r="D56" s="445"/>
      <c r="E56" s="447"/>
      <c r="F56" s="447"/>
      <c r="G56" s="447"/>
      <c r="H56" s="447"/>
      <c r="I56" s="447"/>
      <c r="J56" s="447"/>
      <c r="K56" s="447"/>
      <c r="L56" s="448"/>
      <c r="M56" s="9"/>
    </row>
    <row r="57" spans="2:16" x14ac:dyDescent="0.25">
      <c r="B57" s="553">
        <v>5</v>
      </c>
      <c r="C57" s="555"/>
      <c r="D57" s="445"/>
      <c r="E57" s="445"/>
      <c r="F57" s="445"/>
      <c r="G57" s="445"/>
      <c r="H57" s="445"/>
      <c r="I57" s="445"/>
      <c r="J57" s="445"/>
      <c r="K57" s="445"/>
      <c r="L57" s="446"/>
      <c r="M57" s="9"/>
    </row>
    <row r="58" spans="2:16" x14ac:dyDescent="0.25">
      <c r="B58" s="553"/>
      <c r="C58" s="555"/>
      <c r="D58" s="445"/>
      <c r="E58" s="447"/>
      <c r="F58" s="447"/>
      <c r="G58" s="447"/>
      <c r="H58" s="447"/>
      <c r="I58" s="447"/>
      <c r="J58" s="447"/>
      <c r="K58" s="447"/>
      <c r="L58" s="448"/>
      <c r="M58" s="9"/>
    </row>
    <row r="59" spans="2:16" x14ac:dyDescent="0.25">
      <c r="B59" s="553">
        <v>6</v>
      </c>
      <c r="C59" s="555"/>
      <c r="D59" s="445"/>
      <c r="E59" s="445"/>
      <c r="F59" s="445"/>
      <c r="G59" s="445"/>
      <c r="H59" s="445"/>
      <c r="I59" s="445"/>
      <c r="J59" s="445"/>
      <c r="K59" s="445"/>
      <c r="L59" s="446"/>
      <c r="M59" s="9"/>
    </row>
    <row r="60" spans="2:16" x14ac:dyDescent="0.25">
      <c r="B60" s="553"/>
      <c r="C60" s="555"/>
      <c r="D60" s="445"/>
      <c r="E60" s="447"/>
      <c r="F60" s="447"/>
      <c r="G60" s="447"/>
      <c r="H60" s="447"/>
      <c r="I60" s="447"/>
      <c r="J60" s="447"/>
      <c r="K60" s="447"/>
      <c r="L60" s="448"/>
      <c r="M60" s="9"/>
    </row>
    <row r="61" spans="2:16" x14ac:dyDescent="0.25">
      <c r="B61" s="553">
        <v>7</v>
      </c>
      <c r="C61" s="555"/>
      <c r="D61" s="445"/>
      <c r="E61" s="445"/>
      <c r="F61" s="445"/>
      <c r="G61" s="445"/>
      <c r="H61" s="445"/>
      <c r="I61" s="445"/>
      <c r="J61" s="445"/>
      <c r="K61" s="445"/>
      <c r="L61" s="446"/>
      <c r="M61" s="9"/>
    </row>
    <row r="62" spans="2:16" x14ac:dyDescent="0.25">
      <c r="B62" s="553"/>
      <c r="C62" s="555"/>
      <c r="D62" s="445"/>
      <c r="E62" s="447"/>
      <c r="F62" s="447"/>
      <c r="G62" s="447"/>
      <c r="H62" s="447"/>
      <c r="I62" s="447"/>
      <c r="J62" s="447"/>
      <c r="K62" s="447"/>
      <c r="L62" s="448"/>
      <c r="M62" s="9"/>
    </row>
    <row r="63" spans="2:16" x14ac:dyDescent="0.25">
      <c r="B63" s="553">
        <v>8</v>
      </c>
      <c r="C63" s="555"/>
      <c r="D63" s="445"/>
      <c r="E63" s="445"/>
      <c r="F63" s="445"/>
      <c r="G63" s="445"/>
      <c r="H63" s="445"/>
      <c r="I63" s="445"/>
      <c r="J63" s="445"/>
      <c r="K63" s="445"/>
      <c r="L63" s="446"/>
      <c r="M63" s="9"/>
    </row>
    <row r="64" spans="2:16" x14ac:dyDescent="0.25">
      <c r="B64" s="553"/>
      <c r="C64" s="555"/>
      <c r="D64" s="445"/>
      <c r="E64" s="447"/>
      <c r="F64" s="447"/>
      <c r="G64" s="447"/>
      <c r="H64" s="447"/>
      <c r="I64" s="447"/>
      <c r="J64" s="447"/>
      <c r="K64" s="447"/>
      <c r="L64" s="448"/>
      <c r="M64" s="9"/>
    </row>
    <row r="65" spans="1:21" x14ac:dyDescent="0.25">
      <c r="B65" s="553">
        <v>9</v>
      </c>
      <c r="C65" s="555"/>
      <c r="D65" s="445"/>
      <c r="E65" s="445"/>
      <c r="F65" s="445"/>
      <c r="G65" s="445"/>
      <c r="H65" s="445"/>
      <c r="I65" s="445"/>
      <c r="J65" s="445"/>
      <c r="K65" s="445"/>
      <c r="L65" s="446"/>
      <c r="M65" s="9"/>
    </row>
    <row r="66" spans="1:21" x14ac:dyDescent="0.25">
      <c r="B66" s="553"/>
      <c r="C66" s="555"/>
      <c r="D66" s="445"/>
      <c r="E66" s="447"/>
      <c r="F66" s="447"/>
      <c r="G66" s="447"/>
      <c r="H66" s="447"/>
      <c r="I66" s="447"/>
      <c r="J66" s="447"/>
      <c r="K66" s="447"/>
      <c r="L66" s="448"/>
      <c r="M66" s="9"/>
    </row>
    <row r="67" spans="1:21" x14ac:dyDescent="0.25">
      <c r="B67" s="553">
        <v>10</v>
      </c>
      <c r="C67" s="555"/>
      <c r="D67" s="445"/>
      <c r="E67" s="445"/>
      <c r="F67" s="445"/>
      <c r="G67" s="445"/>
      <c r="H67" s="445"/>
      <c r="I67" s="445"/>
      <c r="J67" s="445"/>
      <c r="K67" s="445"/>
      <c r="L67" s="446"/>
      <c r="M67" s="9"/>
    </row>
    <row r="68" spans="1:21" x14ac:dyDescent="0.25">
      <c r="B68" s="553"/>
      <c r="C68" s="555"/>
      <c r="D68" s="445"/>
      <c r="E68" s="447"/>
      <c r="F68" s="447"/>
      <c r="G68" s="447"/>
      <c r="H68" s="447"/>
      <c r="I68" s="447"/>
      <c r="J68" s="447"/>
      <c r="K68" s="447"/>
      <c r="L68" s="448"/>
      <c r="M68" s="9"/>
    </row>
    <row r="69" spans="1:21" s="34" customFormat="1" x14ac:dyDescent="0.25">
      <c r="A69" s="43"/>
      <c r="B69" s="44"/>
      <c r="C69" s="45"/>
      <c r="D69" s="45"/>
      <c r="E69" s="45"/>
      <c r="F69" s="45"/>
      <c r="G69" s="45"/>
      <c r="H69" s="45"/>
      <c r="I69" s="45"/>
      <c r="J69" s="45"/>
      <c r="K69" s="45"/>
      <c r="L69" s="46"/>
      <c r="O69" s="9"/>
      <c r="P69" s="9"/>
      <c r="Q69" s="9"/>
      <c r="R69" s="9"/>
      <c r="S69" s="9"/>
      <c r="T69" s="9"/>
      <c r="U69" s="9"/>
    </row>
    <row r="70" spans="1:21" s="10" customFormat="1" x14ac:dyDescent="0.25">
      <c r="A70" s="7"/>
      <c r="B70" s="564" t="s">
        <v>17</v>
      </c>
      <c r="C70" s="565"/>
      <c r="D70" s="565"/>
      <c r="E70" s="565"/>
      <c r="F70" s="565"/>
      <c r="G70" s="565"/>
      <c r="H70" s="565"/>
      <c r="I70" s="565"/>
      <c r="J70" s="565"/>
      <c r="K70" s="565"/>
      <c r="L70" s="566"/>
      <c r="M70" s="66"/>
    </row>
    <row r="71" spans="1:21" s="34" customFormat="1" x14ac:dyDescent="0.25">
      <c r="A71" s="43"/>
      <c r="B71" s="47"/>
      <c r="C71" s="78"/>
      <c r="D71" s="78"/>
      <c r="E71" s="78"/>
      <c r="F71" s="78"/>
      <c r="G71" s="78"/>
      <c r="H71" s="78"/>
      <c r="I71" s="78"/>
      <c r="J71" s="78"/>
      <c r="K71" s="78"/>
      <c r="L71" s="48"/>
      <c r="O71" s="9"/>
      <c r="P71" s="9"/>
      <c r="Q71" s="9"/>
      <c r="R71" s="9"/>
      <c r="S71" s="9"/>
      <c r="T71" s="9"/>
      <c r="U71" s="9"/>
    </row>
    <row r="72" spans="1:21" s="34" customFormat="1" x14ac:dyDescent="0.25">
      <c r="A72" s="43"/>
      <c r="B72" s="401" t="str">
        <f>IF(Intro!$G$21="English",O72,P72)</f>
        <v>Provide details of any change of majority ownership of your firm since January 1, 2023.</v>
      </c>
      <c r="C72" s="402"/>
      <c r="D72" s="402"/>
      <c r="E72" s="402"/>
      <c r="F72" s="402"/>
      <c r="G72" s="402"/>
      <c r="H72" s="402"/>
      <c r="I72" s="402"/>
      <c r="J72" s="402"/>
      <c r="K72" s="402"/>
      <c r="L72" s="403"/>
      <c r="O72" s="9" t="str">
        <f>"Provide details of any change of majority ownership of your firm since January 1, "&amp;Variables!B6&amp;"."</f>
        <v>Provide details of any change of majority ownership of your firm since January 1, 2023.</v>
      </c>
      <c r="P72" s="9" t="str">
        <f>"Fournissez des détails sur tout changement dans la propriété majoritaire de votre entreprise depuis le 1er janvier "&amp;Variables!B6&amp;"."</f>
        <v>Fournissez des détails sur tout changement dans la propriété majoritaire de votre entreprise depuis le 1er janvier 2023.</v>
      </c>
      <c r="Q72" s="9"/>
      <c r="R72" s="9"/>
      <c r="S72" s="9"/>
      <c r="T72" s="9"/>
      <c r="U72" s="9"/>
    </row>
    <row r="73" spans="1:21" s="34" customFormat="1" x14ac:dyDescent="0.25">
      <c r="A73" s="43"/>
      <c r="B73" s="47"/>
      <c r="C73" s="78"/>
      <c r="D73" s="78"/>
      <c r="E73" s="78"/>
      <c r="F73" s="78"/>
      <c r="G73" s="78"/>
      <c r="H73" s="78"/>
      <c r="I73" s="78"/>
      <c r="J73" s="78"/>
      <c r="K73" s="78"/>
      <c r="L73" s="48"/>
      <c r="O73" s="9"/>
      <c r="P73" s="9"/>
      <c r="Q73" s="9"/>
      <c r="R73" s="9"/>
      <c r="S73" s="9"/>
      <c r="T73" s="9"/>
      <c r="U73" s="9"/>
    </row>
    <row r="74" spans="1:21" s="10" customFormat="1" x14ac:dyDescent="0.25">
      <c r="A74" s="7"/>
      <c r="B74" s="550"/>
      <c r="C74" s="551"/>
      <c r="D74" s="551"/>
      <c r="E74" s="551"/>
      <c r="F74" s="551"/>
      <c r="G74" s="551"/>
      <c r="H74" s="551"/>
      <c r="I74" s="551"/>
      <c r="J74" s="551"/>
      <c r="K74" s="551"/>
      <c r="L74" s="552"/>
      <c r="M74" s="34"/>
      <c r="Q74" s="9"/>
    </row>
    <row r="75" spans="1:21" s="10" customFormat="1" x14ac:dyDescent="0.25">
      <c r="A75" s="7"/>
      <c r="B75" s="550"/>
      <c r="C75" s="551"/>
      <c r="D75" s="551"/>
      <c r="E75" s="551"/>
      <c r="F75" s="551"/>
      <c r="G75" s="551"/>
      <c r="H75" s="551"/>
      <c r="I75" s="551"/>
      <c r="J75" s="551"/>
      <c r="K75" s="551"/>
      <c r="L75" s="552"/>
      <c r="M75" s="34"/>
      <c r="Q75" s="9"/>
    </row>
    <row r="76" spans="1:21" s="10" customFormat="1" x14ac:dyDescent="0.25">
      <c r="A76" s="7"/>
      <c r="B76" s="550"/>
      <c r="C76" s="551"/>
      <c r="D76" s="551"/>
      <c r="E76" s="551"/>
      <c r="F76" s="551"/>
      <c r="G76" s="551"/>
      <c r="H76" s="551"/>
      <c r="I76" s="551"/>
      <c r="J76" s="551"/>
      <c r="K76" s="551"/>
      <c r="L76" s="552"/>
      <c r="M76" s="34"/>
      <c r="Q76" s="9"/>
    </row>
    <row r="77" spans="1:21" s="10" customFormat="1" x14ac:dyDescent="0.25">
      <c r="A77" s="7"/>
      <c r="B77" s="550"/>
      <c r="C77" s="551"/>
      <c r="D77" s="551"/>
      <c r="E77" s="551"/>
      <c r="F77" s="551"/>
      <c r="G77" s="551"/>
      <c r="H77" s="551"/>
      <c r="I77" s="551"/>
      <c r="J77" s="551"/>
      <c r="K77" s="551"/>
      <c r="L77" s="552"/>
      <c r="M77" s="34"/>
      <c r="Q77" s="9"/>
    </row>
    <row r="78" spans="1:21" s="10" customFormat="1" x14ac:dyDescent="0.25">
      <c r="A78" s="7"/>
      <c r="B78" s="550"/>
      <c r="C78" s="551"/>
      <c r="D78" s="551"/>
      <c r="E78" s="551"/>
      <c r="F78" s="551"/>
      <c r="G78" s="551"/>
      <c r="H78" s="551"/>
      <c r="I78" s="551"/>
      <c r="J78" s="551"/>
      <c r="K78" s="551"/>
      <c r="L78" s="552"/>
      <c r="M78" s="34"/>
      <c r="Q78" s="9"/>
    </row>
    <row r="79" spans="1:21" s="10" customFormat="1" x14ac:dyDescent="0.25">
      <c r="A79" s="7"/>
      <c r="B79" s="550"/>
      <c r="C79" s="551"/>
      <c r="D79" s="551"/>
      <c r="E79" s="551"/>
      <c r="F79" s="551"/>
      <c r="G79" s="551"/>
      <c r="H79" s="551"/>
      <c r="I79" s="551"/>
      <c r="J79" s="551"/>
      <c r="K79" s="551"/>
      <c r="L79" s="552"/>
      <c r="M79" s="34"/>
      <c r="Q79" s="9"/>
    </row>
    <row r="80" spans="1:21" s="10" customFormat="1" x14ac:dyDescent="0.25">
      <c r="A80" s="7"/>
      <c r="B80" s="550"/>
      <c r="C80" s="551"/>
      <c r="D80" s="551"/>
      <c r="E80" s="551"/>
      <c r="F80" s="551"/>
      <c r="G80" s="551"/>
      <c r="H80" s="551"/>
      <c r="I80" s="551"/>
      <c r="J80" s="551"/>
      <c r="K80" s="551"/>
      <c r="L80" s="552"/>
      <c r="M80" s="34"/>
      <c r="Q80" s="9"/>
    </row>
    <row r="81" spans="1:21" s="10" customFormat="1" x14ac:dyDescent="0.25">
      <c r="A81" s="7"/>
      <c r="B81" s="550"/>
      <c r="C81" s="551"/>
      <c r="D81" s="551"/>
      <c r="E81" s="551"/>
      <c r="F81" s="551"/>
      <c r="G81" s="551"/>
      <c r="H81" s="551"/>
      <c r="I81" s="551"/>
      <c r="J81" s="551"/>
      <c r="K81" s="551"/>
      <c r="L81" s="552"/>
      <c r="M81" s="34"/>
      <c r="Q81" s="9"/>
    </row>
    <row r="82" spans="1:21" s="34" customFormat="1" x14ac:dyDescent="0.25">
      <c r="A82" s="43"/>
      <c r="B82" s="44"/>
      <c r="C82" s="45"/>
      <c r="D82" s="45"/>
      <c r="E82" s="45"/>
      <c r="F82" s="45"/>
      <c r="G82" s="45"/>
      <c r="H82" s="45"/>
      <c r="I82" s="45"/>
      <c r="J82" s="45"/>
      <c r="K82" s="45"/>
      <c r="L82" s="46"/>
      <c r="O82" s="9"/>
      <c r="P82" s="9"/>
      <c r="Q82" s="9"/>
      <c r="R82" s="9"/>
      <c r="S82" s="9"/>
      <c r="T82" s="9"/>
      <c r="U82" s="9"/>
    </row>
    <row r="83" spans="1:21" s="6" customFormat="1" x14ac:dyDescent="0.25">
      <c r="A83" s="4"/>
      <c r="B83" s="13"/>
      <c r="C83" s="13"/>
      <c r="D83" s="3"/>
      <c r="E83" s="3"/>
      <c r="F83" s="3"/>
      <c r="G83" s="3"/>
      <c r="H83" s="3"/>
      <c r="I83" s="3"/>
      <c r="J83" s="3"/>
      <c r="K83" s="3"/>
      <c r="L83" s="3"/>
      <c r="O83" s="14"/>
      <c r="P83" s="14"/>
    </row>
    <row r="84" spans="1:21" x14ac:dyDescent="0.25">
      <c r="B84" s="404" t="str">
        <f>IF(Intro!$G$21="English",O84,P84)</f>
        <v>PRODUCER INTERACTIONS</v>
      </c>
      <c r="C84" s="405"/>
      <c r="D84" s="405"/>
      <c r="E84" s="405"/>
      <c r="F84" s="405"/>
      <c r="G84" s="405"/>
      <c r="H84" s="405"/>
      <c r="I84" s="405"/>
      <c r="J84" s="405"/>
      <c r="K84" s="405"/>
      <c r="L84" s="406"/>
      <c r="M84" s="34"/>
      <c r="O84" s="87" t="s">
        <v>309</v>
      </c>
      <c r="P84" s="87" t="s">
        <v>310</v>
      </c>
    </row>
    <row r="85" spans="1:21" s="10" customFormat="1" x14ac:dyDescent="0.25">
      <c r="A85" s="7"/>
      <c r="B85" s="571" t="s">
        <v>18</v>
      </c>
      <c r="C85" s="572"/>
      <c r="D85" s="572"/>
      <c r="E85" s="572"/>
      <c r="F85" s="572"/>
      <c r="G85" s="572"/>
      <c r="H85" s="572"/>
      <c r="I85" s="572"/>
      <c r="J85" s="572"/>
      <c r="K85" s="572"/>
      <c r="L85" s="573"/>
      <c r="M85" s="66"/>
    </row>
    <row r="86" spans="1:21" s="34" customFormat="1" x14ac:dyDescent="0.25">
      <c r="A86" s="43"/>
      <c r="B86" s="47"/>
      <c r="C86" s="78"/>
      <c r="D86" s="78"/>
      <c r="E86" s="78"/>
      <c r="F86" s="78"/>
      <c r="G86" s="78"/>
      <c r="H86" s="78"/>
      <c r="I86" s="78"/>
      <c r="J86" s="78"/>
      <c r="K86" s="78"/>
      <c r="L86" s="48"/>
      <c r="O86" s="9"/>
      <c r="P86" s="9"/>
      <c r="Q86" s="9"/>
      <c r="R86" s="9"/>
      <c r="S86" s="9"/>
      <c r="T86" s="9"/>
      <c r="U86" s="9"/>
    </row>
    <row r="87" spans="1:21" s="34" customFormat="1" x14ac:dyDescent="0.25">
      <c r="A87" s="43"/>
      <c r="B87" s="401" t="str">
        <f>IF(Intro!$G$21="English",O87,P87)</f>
        <v>If your firm has purchased the goods manufactured by Canadian producers since January 1, 2023, provide the names of the Canadian producers, as well as the specifications of the goods purchased from the Canadian producers. If not, explain why.</v>
      </c>
      <c r="C87" s="402"/>
      <c r="D87" s="402"/>
      <c r="E87" s="402"/>
      <c r="F87" s="402"/>
      <c r="G87" s="402"/>
      <c r="H87" s="402"/>
      <c r="I87" s="402"/>
      <c r="J87" s="402"/>
      <c r="K87" s="402"/>
      <c r="L87" s="403"/>
      <c r="O87" s="9" t="str">
        <f>"If your firm has purchased the goods manufactured by Canadian producers since January 1, "&amp;Variables!B6&amp;", provide the names of the Canadian producers, as well as the specifications of the goods purchased from the Canadian producers. If not, explain why."</f>
        <v>If your firm has purchased the goods manufactured by Canadian producers since January 1, 2023, provide the names of the Canadian producers, as well as the specifications of the goods purchased from the Canadian producers. If not, explain why.</v>
      </c>
      <c r="P87" s="9" t="str">
        <f>"Si votre entreprise a acheté des marchandises fabriquées par des producteurs canadiens depuis le 1er janvier "&amp;Variables!B6&amp;", fournissez les noms des producteurs canadiens, ainsi que les spécifications des marchandises achetées auprès des producteurs canadiens. Si ce n'est pas le cas, expliquez pourquoi."</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Q87" s="9"/>
      <c r="R87" s="9"/>
      <c r="S87" s="9"/>
      <c r="T87" s="9"/>
      <c r="U87" s="9"/>
    </row>
    <row r="88" spans="1:21" s="34" customFormat="1" x14ac:dyDescent="0.25">
      <c r="A88" s="43"/>
      <c r="B88" s="401"/>
      <c r="C88" s="402"/>
      <c r="D88" s="402"/>
      <c r="E88" s="402"/>
      <c r="F88" s="402"/>
      <c r="G88" s="402"/>
      <c r="H88" s="402"/>
      <c r="I88" s="402"/>
      <c r="J88" s="402"/>
      <c r="K88" s="402"/>
      <c r="L88" s="403"/>
      <c r="O88" s="9"/>
      <c r="P88" s="9"/>
      <c r="Q88" s="9"/>
      <c r="R88" s="9"/>
      <c r="S88" s="9"/>
      <c r="T88" s="9"/>
      <c r="U88" s="9"/>
    </row>
    <row r="89" spans="1:21" s="34" customFormat="1" x14ac:dyDescent="0.25">
      <c r="A89" s="43"/>
      <c r="B89" s="47"/>
      <c r="C89" s="78"/>
      <c r="D89" s="78"/>
      <c r="E89" s="78"/>
      <c r="F89" s="78"/>
      <c r="G89" s="78"/>
      <c r="H89" s="78"/>
      <c r="I89" s="78"/>
      <c r="J89" s="78"/>
      <c r="K89" s="78"/>
      <c r="L89" s="48"/>
      <c r="O89" s="9"/>
      <c r="P89" s="9"/>
      <c r="Q89" s="9"/>
      <c r="R89" s="9"/>
      <c r="S89" s="9"/>
      <c r="T89" s="9"/>
      <c r="U89" s="9"/>
    </row>
    <row r="90" spans="1:21" s="10" customFormat="1" x14ac:dyDescent="0.25">
      <c r="A90" s="7"/>
      <c r="B90" s="550"/>
      <c r="C90" s="551"/>
      <c r="D90" s="551"/>
      <c r="E90" s="551"/>
      <c r="F90" s="551"/>
      <c r="G90" s="551"/>
      <c r="H90" s="551"/>
      <c r="I90" s="551"/>
      <c r="J90" s="551"/>
      <c r="K90" s="551"/>
      <c r="L90" s="552"/>
      <c r="M90" s="34"/>
      <c r="Q90" s="9"/>
    </row>
    <row r="91" spans="1:21" s="10" customFormat="1" x14ac:dyDescent="0.25">
      <c r="A91" s="7"/>
      <c r="B91" s="550"/>
      <c r="C91" s="551"/>
      <c r="D91" s="551"/>
      <c r="E91" s="551"/>
      <c r="F91" s="551"/>
      <c r="G91" s="551"/>
      <c r="H91" s="551"/>
      <c r="I91" s="551"/>
      <c r="J91" s="551"/>
      <c r="K91" s="551"/>
      <c r="L91" s="552"/>
      <c r="M91" s="34"/>
      <c r="Q91" s="9"/>
    </row>
    <row r="92" spans="1:21" s="10" customFormat="1" x14ac:dyDescent="0.25">
      <c r="A92" s="7"/>
      <c r="B92" s="550"/>
      <c r="C92" s="551"/>
      <c r="D92" s="551"/>
      <c r="E92" s="551"/>
      <c r="F92" s="551"/>
      <c r="G92" s="551"/>
      <c r="H92" s="551"/>
      <c r="I92" s="551"/>
      <c r="J92" s="551"/>
      <c r="K92" s="551"/>
      <c r="L92" s="552"/>
      <c r="M92" s="34"/>
      <c r="Q92" s="9"/>
    </row>
    <row r="93" spans="1:21" s="10" customFormat="1" x14ac:dyDescent="0.25">
      <c r="A93" s="7"/>
      <c r="B93" s="550"/>
      <c r="C93" s="551"/>
      <c r="D93" s="551"/>
      <c r="E93" s="551"/>
      <c r="F93" s="551"/>
      <c r="G93" s="551"/>
      <c r="H93" s="551"/>
      <c r="I93" s="551"/>
      <c r="J93" s="551"/>
      <c r="K93" s="551"/>
      <c r="L93" s="552"/>
      <c r="M93" s="34"/>
      <c r="Q93" s="9"/>
    </row>
    <row r="94" spans="1:21" s="10" customFormat="1" x14ac:dyDescent="0.25">
      <c r="A94" s="7"/>
      <c r="B94" s="550"/>
      <c r="C94" s="551"/>
      <c r="D94" s="551"/>
      <c r="E94" s="551"/>
      <c r="F94" s="551"/>
      <c r="G94" s="551"/>
      <c r="H94" s="551"/>
      <c r="I94" s="551"/>
      <c r="J94" s="551"/>
      <c r="K94" s="551"/>
      <c r="L94" s="552"/>
      <c r="M94" s="34"/>
      <c r="Q94" s="9"/>
    </row>
    <row r="95" spans="1:21" s="10" customFormat="1" x14ac:dyDescent="0.25">
      <c r="A95" s="7"/>
      <c r="B95" s="550"/>
      <c r="C95" s="551"/>
      <c r="D95" s="551"/>
      <c r="E95" s="551"/>
      <c r="F95" s="551"/>
      <c r="G95" s="551"/>
      <c r="H95" s="551"/>
      <c r="I95" s="551"/>
      <c r="J95" s="551"/>
      <c r="K95" s="551"/>
      <c r="L95" s="552"/>
      <c r="M95" s="34"/>
      <c r="Q95" s="9"/>
    </row>
    <row r="96" spans="1:21" s="10" customFormat="1" x14ac:dyDescent="0.25">
      <c r="A96" s="7"/>
      <c r="B96" s="550"/>
      <c r="C96" s="551"/>
      <c r="D96" s="551"/>
      <c r="E96" s="551"/>
      <c r="F96" s="551"/>
      <c r="G96" s="551"/>
      <c r="H96" s="551"/>
      <c r="I96" s="551"/>
      <c r="J96" s="551"/>
      <c r="K96" s="551"/>
      <c r="L96" s="552"/>
      <c r="M96" s="34"/>
      <c r="Q96" s="9"/>
    </row>
    <row r="97" spans="1:21" s="10" customFormat="1" x14ac:dyDescent="0.25">
      <c r="A97" s="7"/>
      <c r="B97" s="550"/>
      <c r="C97" s="551"/>
      <c r="D97" s="551"/>
      <c r="E97" s="551"/>
      <c r="F97" s="551"/>
      <c r="G97" s="551"/>
      <c r="H97" s="551"/>
      <c r="I97" s="551"/>
      <c r="J97" s="551"/>
      <c r="K97" s="551"/>
      <c r="L97" s="552"/>
      <c r="M97" s="34"/>
      <c r="Q97" s="9"/>
    </row>
    <row r="98" spans="1:21" s="34" customFormat="1" x14ac:dyDescent="0.25">
      <c r="A98" s="43"/>
      <c r="B98" s="44"/>
      <c r="C98" s="45"/>
      <c r="D98" s="45"/>
      <c r="E98" s="45"/>
      <c r="F98" s="45"/>
      <c r="G98" s="45"/>
      <c r="H98" s="45"/>
      <c r="I98" s="45"/>
      <c r="J98" s="45"/>
      <c r="K98" s="45"/>
      <c r="L98" s="46"/>
      <c r="O98" s="9"/>
      <c r="P98" s="9"/>
      <c r="Q98" s="9"/>
      <c r="R98" s="9"/>
      <c r="S98" s="9"/>
      <c r="T98" s="9"/>
      <c r="U98" s="9"/>
    </row>
    <row r="99" spans="1:21" s="10" customFormat="1" x14ac:dyDescent="0.25">
      <c r="A99" s="7"/>
      <c r="B99" s="564" t="s">
        <v>19</v>
      </c>
      <c r="C99" s="565"/>
      <c r="D99" s="565"/>
      <c r="E99" s="565"/>
      <c r="F99" s="565"/>
      <c r="G99" s="565"/>
      <c r="H99" s="565"/>
      <c r="I99" s="565"/>
      <c r="J99" s="565"/>
      <c r="K99" s="565"/>
      <c r="L99" s="566"/>
      <c r="M99" s="66"/>
    </row>
    <row r="100" spans="1:21" s="34" customFormat="1" x14ac:dyDescent="0.25">
      <c r="A100" s="43"/>
      <c r="B100" s="47"/>
      <c r="C100" s="78"/>
      <c r="D100" s="78"/>
      <c r="E100" s="78"/>
      <c r="F100" s="78"/>
      <c r="G100" s="78"/>
      <c r="H100" s="78"/>
      <c r="I100" s="78"/>
      <c r="J100" s="78"/>
      <c r="K100" s="78"/>
      <c r="L100" s="48"/>
      <c r="O100" s="9"/>
      <c r="P100" s="9"/>
      <c r="Q100" s="9"/>
      <c r="R100" s="9"/>
      <c r="S100" s="9"/>
      <c r="T100" s="9"/>
      <c r="U100" s="9"/>
    </row>
    <row r="101" spans="1:21" s="34" customFormat="1" x14ac:dyDescent="0.25">
      <c r="A101" s="43"/>
      <c r="B101" s="401" t="str">
        <f>IF(Intro!$G$21="English",O101,P101)</f>
        <v>If your firm, as the importer of record, has sold imports of the goods to Canadian producers since January 1, 2023, provide details regarding the specifications of the goods and the countries of origin.</v>
      </c>
      <c r="C101" s="402"/>
      <c r="D101" s="402"/>
      <c r="E101" s="402"/>
      <c r="F101" s="402"/>
      <c r="G101" s="402"/>
      <c r="H101" s="402"/>
      <c r="I101" s="402"/>
      <c r="J101" s="402"/>
      <c r="K101" s="402"/>
      <c r="L101" s="403"/>
      <c r="O101" s="9" t="str">
        <f>"If your firm, as the importer of record, has sold imports of the goods to Canadian producers since January 1, "&amp;Variables!B6&amp;", provide details regarding the specifications of the goods and the countries of origin."</f>
        <v>If your firm, as the importer of record, has sold imports of the goods to Canadian producers since January 1, 2023, provide details regarding the specifications of the goods and the countries of origin.</v>
      </c>
      <c r="P101" s="9" t="str">
        <f>"Si votre entreprise, en tant qu'importateur officiel, a vendu des importations de marchandises à des producteurs canadiens depuis le 1er janvier "&amp;Variables!B6&amp;", fournissez des détails concernant les spécifications des marchandises et les pays d'origine."</f>
        <v>Si votre entreprise, en tant qu'importateur officiel, a vendu des importations de marchandises à des producteurs canadiens depuis le 1er janvier 2023, fournissez des détails concernant les spécifications des marchandises et les pays d'origine.</v>
      </c>
      <c r="Q101" s="9"/>
      <c r="R101" s="9"/>
      <c r="S101" s="9"/>
      <c r="T101" s="9"/>
      <c r="U101" s="9"/>
    </row>
    <row r="102" spans="1:21" s="34" customFormat="1" x14ac:dyDescent="0.25">
      <c r="A102" s="43"/>
      <c r="B102" s="401"/>
      <c r="C102" s="402"/>
      <c r="D102" s="402"/>
      <c r="E102" s="402"/>
      <c r="F102" s="402"/>
      <c r="G102" s="402"/>
      <c r="H102" s="402"/>
      <c r="I102" s="402"/>
      <c r="J102" s="402"/>
      <c r="K102" s="402"/>
      <c r="L102" s="403"/>
      <c r="O102" s="9"/>
      <c r="P102" s="9"/>
      <c r="Q102" s="9"/>
      <c r="R102" s="9"/>
      <c r="S102" s="9"/>
      <c r="T102" s="9"/>
      <c r="U102" s="9"/>
    </row>
    <row r="103" spans="1:21" s="34" customFormat="1" x14ac:dyDescent="0.25">
      <c r="A103" s="43"/>
      <c r="B103" s="47"/>
      <c r="C103" s="78"/>
      <c r="D103" s="78"/>
      <c r="E103" s="78"/>
      <c r="F103" s="78"/>
      <c r="G103" s="78"/>
      <c r="H103" s="78"/>
      <c r="I103" s="78"/>
      <c r="J103" s="78"/>
      <c r="K103" s="78"/>
      <c r="L103" s="48"/>
      <c r="O103" s="9"/>
      <c r="P103" s="9"/>
      <c r="Q103" s="9"/>
      <c r="R103" s="9"/>
      <c r="S103" s="9"/>
      <c r="T103" s="9"/>
      <c r="U103" s="9"/>
    </row>
    <row r="104" spans="1:21" s="10" customFormat="1" x14ac:dyDescent="0.25">
      <c r="A104" s="7"/>
      <c r="B104" s="550"/>
      <c r="C104" s="551"/>
      <c r="D104" s="551"/>
      <c r="E104" s="551"/>
      <c r="F104" s="551"/>
      <c r="G104" s="551"/>
      <c r="H104" s="551"/>
      <c r="I104" s="551"/>
      <c r="J104" s="551"/>
      <c r="K104" s="551"/>
      <c r="L104" s="552"/>
      <c r="M104" s="34"/>
      <c r="Q104" s="9"/>
    </row>
    <row r="105" spans="1:21" s="10" customFormat="1" x14ac:dyDescent="0.25">
      <c r="A105" s="7"/>
      <c r="B105" s="550"/>
      <c r="C105" s="551"/>
      <c r="D105" s="551"/>
      <c r="E105" s="551"/>
      <c r="F105" s="551"/>
      <c r="G105" s="551"/>
      <c r="H105" s="551"/>
      <c r="I105" s="551"/>
      <c r="J105" s="551"/>
      <c r="K105" s="551"/>
      <c r="L105" s="552"/>
      <c r="M105" s="34"/>
      <c r="Q105" s="9"/>
    </row>
    <row r="106" spans="1:21" s="10" customFormat="1" x14ac:dyDescent="0.25">
      <c r="A106" s="7"/>
      <c r="B106" s="550"/>
      <c r="C106" s="551"/>
      <c r="D106" s="551"/>
      <c r="E106" s="551"/>
      <c r="F106" s="551"/>
      <c r="G106" s="551"/>
      <c r="H106" s="551"/>
      <c r="I106" s="551"/>
      <c r="J106" s="551"/>
      <c r="K106" s="551"/>
      <c r="L106" s="552"/>
      <c r="M106" s="34"/>
      <c r="Q106" s="9"/>
    </row>
    <row r="107" spans="1:21" s="10" customFormat="1" x14ac:dyDescent="0.25">
      <c r="A107" s="7"/>
      <c r="B107" s="550"/>
      <c r="C107" s="551"/>
      <c r="D107" s="551"/>
      <c r="E107" s="551"/>
      <c r="F107" s="551"/>
      <c r="G107" s="551"/>
      <c r="H107" s="551"/>
      <c r="I107" s="551"/>
      <c r="J107" s="551"/>
      <c r="K107" s="551"/>
      <c r="L107" s="552"/>
      <c r="M107" s="34"/>
      <c r="Q107" s="9"/>
    </row>
    <row r="108" spans="1:21" s="10" customFormat="1" x14ac:dyDescent="0.25">
      <c r="A108" s="7"/>
      <c r="B108" s="550"/>
      <c r="C108" s="551"/>
      <c r="D108" s="551"/>
      <c r="E108" s="551"/>
      <c r="F108" s="551"/>
      <c r="G108" s="551"/>
      <c r="H108" s="551"/>
      <c r="I108" s="551"/>
      <c r="J108" s="551"/>
      <c r="K108" s="551"/>
      <c r="L108" s="552"/>
      <c r="M108" s="34"/>
      <c r="Q108" s="9"/>
    </row>
    <row r="109" spans="1:21" s="10" customFormat="1" x14ac:dyDescent="0.25">
      <c r="A109" s="7"/>
      <c r="B109" s="550"/>
      <c r="C109" s="551"/>
      <c r="D109" s="551"/>
      <c r="E109" s="551"/>
      <c r="F109" s="551"/>
      <c r="G109" s="551"/>
      <c r="H109" s="551"/>
      <c r="I109" s="551"/>
      <c r="J109" s="551"/>
      <c r="K109" s="551"/>
      <c r="L109" s="552"/>
      <c r="M109" s="34"/>
      <c r="Q109" s="9"/>
    </row>
    <row r="110" spans="1:21" s="10" customFormat="1" x14ac:dyDescent="0.25">
      <c r="A110" s="7"/>
      <c r="B110" s="550"/>
      <c r="C110" s="551"/>
      <c r="D110" s="551"/>
      <c r="E110" s="551"/>
      <c r="F110" s="551"/>
      <c r="G110" s="551"/>
      <c r="H110" s="551"/>
      <c r="I110" s="551"/>
      <c r="J110" s="551"/>
      <c r="K110" s="551"/>
      <c r="L110" s="552"/>
      <c r="M110" s="34"/>
      <c r="Q110" s="9"/>
    </row>
    <row r="111" spans="1:21" s="10" customFormat="1" x14ac:dyDescent="0.25">
      <c r="A111" s="7"/>
      <c r="B111" s="550"/>
      <c r="C111" s="551"/>
      <c r="D111" s="551"/>
      <c r="E111" s="551"/>
      <c r="F111" s="551"/>
      <c r="G111" s="551"/>
      <c r="H111" s="551"/>
      <c r="I111" s="551"/>
      <c r="J111" s="551"/>
      <c r="K111" s="551"/>
      <c r="L111" s="552"/>
      <c r="M111" s="34"/>
      <c r="Q111" s="9"/>
    </row>
    <row r="112" spans="1:21" s="34" customFormat="1" x14ac:dyDescent="0.25">
      <c r="A112" s="43"/>
      <c r="B112" s="44"/>
      <c r="C112" s="45"/>
      <c r="D112" s="45"/>
      <c r="E112" s="45"/>
      <c r="F112" s="45"/>
      <c r="G112" s="45"/>
      <c r="H112" s="45"/>
      <c r="I112" s="45"/>
      <c r="J112" s="45"/>
      <c r="K112" s="45"/>
      <c r="L112" s="46"/>
      <c r="O112" s="9"/>
      <c r="P112" s="9"/>
      <c r="Q112" s="9"/>
      <c r="R112" s="9"/>
      <c r="S112" s="9"/>
      <c r="T112" s="9"/>
      <c r="U112" s="9"/>
    </row>
    <row r="114" spans="1:21" x14ac:dyDescent="0.25">
      <c r="B114" s="404" t="s">
        <v>311</v>
      </c>
      <c r="C114" s="405"/>
      <c r="D114" s="405"/>
      <c r="E114" s="405"/>
      <c r="F114" s="405"/>
      <c r="G114" s="405"/>
      <c r="H114" s="405"/>
      <c r="I114" s="405"/>
      <c r="J114" s="405"/>
      <c r="K114" s="405"/>
      <c r="L114" s="406"/>
      <c r="M114" s="34"/>
    </row>
    <row r="115" spans="1:21" s="10" customFormat="1" x14ac:dyDescent="0.25">
      <c r="A115" s="7"/>
      <c r="B115" s="564" t="s">
        <v>20</v>
      </c>
      <c r="C115" s="565"/>
      <c r="D115" s="565"/>
      <c r="E115" s="565"/>
      <c r="F115" s="565"/>
      <c r="G115" s="565"/>
      <c r="H115" s="565"/>
      <c r="I115" s="565"/>
      <c r="J115" s="565"/>
      <c r="K115" s="565"/>
      <c r="L115" s="566"/>
      <c r="M115" s="66"/>
    </row>
    <row r="116" spans="1:21" s="34" customFormat="1" x14ac:dyDescent="0.25">
      <c r="A116" s="43"/>
      <c r="B116" s="47"/>
      <c r="C116" s="78"/>
      <c r="D116" s="78"/>
      <c r="E116" s="78"/>
      <c r="F116" s="78"/>
      <c r="G116" s="78"/>
      <c r="H116" s="78"/>
      <c r="I116" s="78"/>
      <c r="J116" s="78"/>
      <c r="K116" s="78"/>
      <c r="L116" s="48"/>
      <c r="O116" s="9"/>
      <c r="P116" s="9"/>
      <c r="Q116" s="9"/>
      <c r="R116" s="9"/>
      <c r="S116" s="9"/>
      <c r="T116" s="9"/>
      <c r="U116" s="9"/>
    </row>
    <row r="117" spans="1:21" s="34" customFormat="1" x14ac:dyDescent="0.25">
      <c r="A117" s="43"/>
      <c r="B117" s="541" t="str">
        <f>IF(Intro!$G$21="English",O117,P117)</f>
        <v>Provide details if your firm changed the product mix of the goods it has imported since January 1, 2023.</v>
      </c>
      <c r="C117" s="542"/>
      <c r="D117" s="542"/>
      <c r="E117" s="542"/>
      <c r="F117" s="542"/>
      <c r="G117" s="542"/>
      <c r="H117" s="542"/>
      <c r="I117" s="542"/>
      <c r="J117" s="542"/>
      <c r="K117" s="542"/>
      <c r="L117" s="543"/>
      <c r="O117" s="9" t="str">
        <f>"Provide details if your firm changed the product mix of the goods it has imported since January 1, "&amp;Variables!B6&amp;"."</f>
        <v>Provide details if your firm changed the product mix of the goods it has imported since January 1, 2023.</v>
      </c>
      <c r="P117" s="9" t="str">
        <f>"Fournissez des détails si votre entreprise a modifié la gamme de marchandises qu'elle a importé depuis le 1er janvier "&amp;Variables!B6&amp;"."</f>
        <v>Fournissez des détails si votre entreprise a modifié la gamme de marchandises qu'elle a importé depuis le 1er janvier 2023.</v>
      </c>
      <c r="Q117" s="9"/>
      <c r="R117" s="9"/>
      <c r="S117" s="9"/>
      <c r="T117" s="9"/>
      <c r="U117" s="9"/>
    </row>
    <row r="118" spans="1:21" s="34" customFormat="1" x14ac:dyDescent="0.25">
      <c r="A118" s="43"/>
      <c r="B118" s="47"/>
      <c r="C118" s="78"/>
      <c r="D118" s="78"/>
      <c r="E118" s="78"/>
      <c r="F118" s="78"/>
      <c r="G118" s="78"/>
      <c r="H118" s="78"/>
      <c r="I118" s="78"/>
      <c r="J118" s="78"/>
      <c r="K118" s="78"/>
      <c r="L118" s="48"/>
      <c r="O118" s="9"/>
      <c r="P118" s="9"/>
      <c r="Q118" s="9"/>
      <c r="R118" s="9"/>
      <c r="S118" s="9"/>
      <c r="T118" s="9"/>
      <c r="U118" s="9"/>
    </row>
    <row r="119" spans="1:21" s="10" customFormat="1" x14ac:dyDescent="0.25">
      <c r="A119" s="7"/>
      <c r="B119" s="550"/>
      <c r="C119" s="551"/>
      <c r="D119" s="551"/>
      <c r="E119" s="551"/>
      <c r="F119" s="551"/>
      <c r="G119" s="551"/>
      <c r="H119" s="551"/>
      <c r="I119" s="551"/>
      <c r="J119" s="551"/>
      <c r="K119" s="551"/>
      <c r="L119" s="552"/>
      <c r="M119" s="34"/>
      <c r="Q119" s="9"/>
    </row>
    <row r="120" spans="1:21" s="10" customFormat="1" x14ac:dyDescent="0.25">
      <c r="A120" s="7"/>
      <c r="B120" s="550"/>
      <c r="C120" s="551"/>
      <c r="D120" s="551"/>
      <c r="E120" s="551"/>
      <c r="F120" s="551"/>
      <c r="G120" s="551"/>
      <c r="H120" s="551"/>
      <c r="I120" s="551"/>
      <c r="J120" s="551"/>
      <c r="K120" s="551"/>
      <c r="L120" s="552"/>
      <c r="M120" s="34"/>
      <c r="Q120" s="9"/>
    </row>
    <row r="121" spans="1:21" s="10" customFormat="1" x14ac:dyDescent="0.25">
      <c r="A121" s="7"/>
      <c r="B121" s="550"/>
      <c r="C121" s="551"/>
      <c r="D121" s="551"/>
      <c r="E121" s="551"/>
      <c r="F121" s="551"/>
      <c r="G121" s="551"/>
      <c r="H121" s="551"/>
      <c r="I121" s="551"/>
      <c r="J121" s="551"/>
      <c r="K121" s="551"/>
      <c r="L121" s="552"/>
      <c r="M121" s="34"/>
      <c r="Q121" s="9"/>
    </row>
    <row r="122" spans="1:21" s="10" customFormat="1" x14ac:dyDescent="0.25">
      <c r="A122" s="7"/>
      <c r="B122" s="550"/>
      <c r="C122" s="551"/>
      <c r="D122" s="551"/>
      <c r="E122" s="551"/>
      <c r="F122" s="551"/>
      <c r="G122" s="551"/>
      <c r="H122" s="551"/>
      <c r="I122" s="551"/>
      <c r="J122" s="551"/>
      <c r="K122" s="551"/>
      <c r="L122" s="552"/>
      <c r="M122" s="34"/>
      <c r="Q122" s="9"/>
    </row>
    <row r="123" spans="1:21" s="10" customFormat="1" x14ac:dyDescent="0.25">
      <c r="A123" s="7"/>
      <c r="B123" s="550"/>
      <c r="C123" s="551"/>
      <c r="D123" s="551"/>
      <c r="E123" s="551"/>
      <c r="F123" s="551"/>
      <c r="G123" s="551"/>
      <c r="H123" s="551"/>
      <c r="I123" s="551"/>
      <c r="J123" s="551"/>
      <c r="K123" s="551"/>
      <c r="L123" s="552"/>
      <c r="M123" s="34"/>
      <c r="Q123" s="9"/>
    </row>
    <row r="124" spans="1:21" s="10" customFormat="1" x14ac:dyDescent="0.25">
      <c r="A124" s="7"/>
      <c r="B124" s="550"/>
      <c r="C124" s="551"/>
      <c r="D124" s="551"/>
      <c r="E124" s="551"/>
      <c r="F124" s="551"/>
      <c r="G124" s="551"/>
      <c r="H124" s="551"/>
      <c r="I124" s="551"/>
      <c r="J124" s="551"/>
      <c r="K124" s="551"/>
      <c r="L124" s="552"/>
      <c r="M124" s="34"/>
      <c r="Q124" s="9"/>
    </row>
    <row r="125" spans="1:21" s="10" customFormat="1" x14ac:dyDescent="0.25">
      <c r="A125" s="7"/>
      <c r="B125" s="550"/>
      <c r="C125" s="551"/>
      <c r="D125" s="551"/>
      <c r="E125" s="551"/>
      <c r="F125" s="551"/>
      <c r="G125" s="551"/>
      <c r="H125" s="551"/>
      <c r="I125" s="551"/>
      <c r="J125" s="551"/>
      <c r="K125" s="551"/>
      <c r="L125" s="552"/>
      <c r="M125" s="34"/>
      <c r="Q125" s="9"/>
    </row>
    <row r="126" spans="1:21" s="10" customFormat="1" x14ac:dyDescent="0.25">
      <c r="A126" s="7"/>
      <c r="B126" s="550"/>
      <c r="C126" s="551"/>
      <c r="D126" s="551"/>
      <c r="E126" s="551"/>
      <c r="F126" s="551"/>
      <c r="G126" s="551"/>
      <c r="H126" s="551"/>
      <c r="I126" s="551"/>
      <c r="J126" s="551"/>
      <c r="K126" s="551"/>
      <c r="L126" s="552"/>
      <c r="M126" s="34"/>
      <c r="Q126" s="9"/>
    </row>
    <row r="127" spans="1:21" s="34" customFormat="1" x14ac:dyDescent="0.25">
      <c r="A127" s="43"/>
      <c r="B127" s="44"/>
      <c r="C127" s="45"/>
      <c r="D127" s="45"/>
      <c r="E127" s="45"/>
      <c r="F127" s="45"/>
      <c r="G127" s="45"/>
      <c r="H127" s="45"/>
      <c r="I127" s="45"/>
      <c r="J127" s="45"/>
      <c r="K127" s="45"/>
      <c r="L127" s="46"/>
      <c r="O127" s="9"/>
      <c r="P127" s="9"/>
      <c r="Q127" s="9"/>
      <c r="R127" s="9"/>
      <c r="S127" s="9"/>
      <c r="T127" s="9"/>
      <c r="U127" s="9"/>
    </row>
    <row r="128" spans="1:21" s="10" customFormat="1" x14ac:dyDescent="0.25">
      <c r="A128" s="7"/>
      <c r="B128" s="564" t="s">
        <v>21</v>
      </c>
      <c r="C128" s="565"/>
      <c r="D128" s="565"/>
      <c r="E128" s="565"/>
      <c r="F128" s="565"/>
      <c r="G128" s="565"/>
      <c r="H128" s="565"/>
      <c r="I128" s="565"/>
      <c r="J128" s="565"/>
      <c r="K128" s="565"/>
      <c r="L128" s="566"/>
      <c r="M128" s="66"/>
    </row>
    <row r="129" spans="1:21" s="34" customFormat="1" x14ac:dyDescent="0.25">
      <c r="A129" s="43"/>
      <c r="B129" s="47"/>
      <c r="C129" s="78"/>
      <c r="D129" s="78"/>
      <c r="E129" s="78"/>
      <c r="F129" s="78"/>
      <c r="G129" s="78"/>
      <c r="H129" s="78"/>
      <c r="I129" s="78"/>
      <c r="J129" s="78"/>
      <c r="K129" s="78"/>
      <c r="L129" s="48"/>
      <c r="O129" s="9"/>
      <c r="P129" s="9"/>
      <c r="Q129" s="9"/>
      <c r="R129" s="9"/>
      <c r="S129" s="9"/>
      <c r="T129" s="9"/>
      <c r="U129" s="9"/>
    </row>
    <row r="130" spans="1:21" s="34" customFormat="1" x14ac:dyDescent="0.25">
      <c r="A130" s="43"/>
      <c r="B130" s="541" t="str">
        <f>IF(Intro!$G$21="English",O130,P130)</f>
        <v>Describe how delivery of the goods purchased by your firm is paid for.</v>
      </c>
      <c r="C130" s="542"/>
      <c r="D130" s="542"/>
      <c r="E130" s="542"/>
      <c r="F130" s="542"/>
      <c r="G130" s="542"/>
      <c r="H130" s="542"/>
      <c r="I130" s="542"/>
      <c r="J130" s="542"/>
      <c r="K130" s="542"/>
      <c r="L130" s="543"/>
      <c r="O130" s="9" t="s">
        <v>155</v>
      </c>
      <c r="P130" s="9" t="s">
        <v>204</v>
      </c>
      <c r="Q130" s="9"/>
      <c r="R130" s="9"/>
      <c r="S130" s="9"/>
      <c r="T130" s="9"/>
      <c r="U130" s="9"/>
    </row>
    <row r="131" spans="1:21" s="34" customFormat="1" x14ac:dyDescent="0.25">
      <c r="A131" s="43"/>
      <c r="B131" s="47"/>
      <c r="C131" s="78"/>
      <c r="D131" s="78"/>
      <c r="E131" s="78"/>
      <c r="F131" s="78"/>
      <c r="G131" s="78"/>
      <c r="H131" s="163" t="str">
        <f>IF(Intro!$G$21="English",O131,P131)</f>
        <v>Select all that apply</v>
      </c>
      <c r="I131" s="78"/>
      <c r="J131" s="78"/>
      <c r="K131" s="78"/>
      <c r="L131" s="48"/>
      <c r="O131" s="9" t="s">
        <v>483</v>
      </c>
      <c r="P131" s="9" t="s">
        <v>484</v>
      </c>
      <c r="Q131" s="9"/>
      <c r="R131" s="9"/>
      <c r="S131" s="9"/>
      <c r="T131" s="9"/>
      <c r="U131" s="9"/>
    </row>
    <row r="132" spans="1:21" x14ac:dyDescent="0.25">
      <c r="B132" s="567" t="str">
        <f>IF(Intro!$G$21="English",O132,P132)</f>
        <v xml:space="preserve">The exporter handles delivery, and the cost is built into the price. </v>
      </c>
      <c r="C132" s="568"/>
      <c r="D132" s="568"/>
      <c r="E132" s="568"/>
      <c r="F132" s="568"/>
      <c r="G132" s="569"/>
      <c r="H132" s="99"/>
      <c r="I132" s="78"/>
      <c r="J132" s="78"/>
      <c r="K132" s="78"/>
      <c r="L132" s="48"/>
      <c r="M132" s="9"/>
      <c r="O132" s="9" t="s">
        <v>410</v>
      </c>
      <c r="P132" s="9" t="s">
        <v>412</v>
      </c>
    </row>
    <row r="133" spans="1:21" x14ac:dyDescent="0.25">
      <c r="B133" s="567" t="str">
        <f>IF(Intro!$G$21="English",O133,P133)</f>
        <v xml:space="preserve">The exporter handles delivery, but charges your firm separately for it. </v>
      </c>
      <c r="C133" s="568"/>
      <c r="D133" s="568"/>
      <c r="E133" s="568"/>
      <c r="F133" s="568"/>
      <c r="G133" s="569"/>
      <c r="H133" s="99"/>
      <c r="I133" s="78"/>
      <c r="J133" s="78"/>
      <c r="K133" s="78"/>
      <c r="L133" s="48"/>
      <c r="M133" s="9"/>
      <c r="O133" s="9" t="s">
        <v>411</v>
      </c>
      <c r="P133" s="9" t="s">
        <v>414</v>
      </c>
    </row>
    <row r="134" spans="1:21" x14ac:dyDescent="0.25">
      <c r="B134" s="567" t="str">
        <f>IF(Intro!$G$21="English",O134,P134)</f>
        <v xml:space="preserve">Your firm arranges and pays for delivery directly. </v>
      </c>
      <c r="C134" s="568"/>
      <c r="D134" s="568"/>
      <c r="E134" s="568"/>
      <c r="F134" s="568"/>
      <c r="G134" s="569"/>
      <c r="H134" s="99"/>
      <c r="I134" s="78"/>
      <c r="J134" s="78"/>
      <c r="K134" s="78"/>
      <c r="L134" s="48"/>
      <c r="M134" s="9"/>
      <c r="O134" s="9" t="s">
        <v>444</v>
      </c>
      <c r="P134" s="9" t="s">
        <v>413</v>
      </c>
    </row>
    <row r="135" spans="1:21" s="34" customFormat="1" x14ac:dyDescent="0.25">
      <c r="A135" s="43"/>
      <c r="B135" s="47"/>
      <c r="C135" s="78"/>
      <c r="D135" s="78"/>
      <c r="E135" s="78"/>
      <c r="F135" s="78"/>
      <c r="G135" s="78"/>
      <c r="H135" s="78"/>
      <c r="I135" s="78"/>
      <c r="J135" s="78"/>
      <c r="K135" s="78"/>
      <c r="L135" s="48"/>
      <c r="O135" s="9"/>
      <c r="P135" s="9"/>
      <c r="Q135" s="9"/>
      <c r="R135" s="9"/>
      <c r="S135" s="9"/>
      <c r="T135" s="9"/>
      <c r="U135" s="9"/>
    </row>
    <row r="136" spans="1:21" s="34" customFormat="1" x14ac:dyDescent="0.25">
      <c r="A136" s="43"/>
      <c r="B136" s="541" t="str">
        <f>IF(Intro!$G$21="English",O136,P136)</f>
        <v>Provide details if delivery charges paid by your firm have changed since January 1, 2023.</v>
      </c>
      <c r="C136" s="542"/>
      <c r="D136" s="542"/>
      <c r="E136" s="542"/>
      <c r="F136" s="542"/>
      <c r="G136" s="542"/>
      <c r="H136" s="542"/>
      <c r="I136" s="542"/>
      <c r="J136" s="542"/>
      <c r="K136" s="542"/>
      <c r="L136" s="543"/>
      <c r="O136" s="9" t="str">
        <f>"Provide details if delivery charges paid by your firm have changed since January 1, "&amp;Variables!B6&amp;"."</f>
        <v>Provide details if delivery charges paid by your firm have changed since January 1, 2023.</v>
      </c>
      <c r="P136" s="9" t="str">
        <f>"Fournissez des détails si les frais de livraison payés par votre entreprise ont changé depuis le 1er janvier "&amp;Variables!B6&amp;"."</f>
        <v>Fournissez des détails si les frais de livraison payés par votre entreprise ont changé depuis le 1er janvier 2023.</v>
      </c>
      <c r="Q136" s="9"/>
      <c r="R136" s="9"/>
      <c r="S136" s="9"/>
      <c r="T136" s="9"/>
      <c r="U136" s="9"/>
    </row>
    <row r="137" spans="1:21" s="34" customFormat="1" x14ac:dyDescent="0.25">
      <c r="A137" s="43"/>
      <c r="B137" s="47"/>
      <c r="C137" s="78"/>
      <c r="D137" s="78"/>
      <c r="E137" s="78"/>
      <c r="F137" s="78"/>
      <c r="G137" s="78"/>
      <c r="H137" s="78"/>
      <c r="I137" s="78"/>
      <c r="J137" s="78"/>
      <c r="K137" s="78"/>
      <c r="L137" s="48"/>
      <c r="O137" s="9"/>
      <c r="P137" s="9"/>
      <c r="Q137" s="9"/>
      <c r="R137" s="9"/>
      <c r="S137" s="9"/>
      <c r="T137" s="9"/>
      <c r="U137" s="9"/>
    </row>
    <row r="138" spans="1:21" s="10" customFormat="1" x14ac:dyDescent="0.25">
      <c r="A138" s="7"/>
      <c r="B138" s="550"/>
      <c r="C138" s="551"/>
      <c r="D138" s="551"/>
      <c r="E138" s="551"/>
      <c r="F138" s="551"/>
      <c r="G138" s="551"/>
      <c r="H138" s="551"/>
      <c r="I138" s="551"/>
      <c r="J138" s="551"/>
      <c r="K138" s="551"/>
      <c r="L138" s="552"/>
      <c r="M138" s="34"/>
      <c r="Q138" s="9"/>
    </row>
    <row r="139" spans="1:21" s="10" customFormat="1" x14ac:dyDescent="0.25">
      <c r="A139" s="7"/>
      <c r="B139" s="550"/>
      <c r="C139" s="551"/>
      <c r="D139" s="551"/>
      <c r="E139" s="551"/>
      <c r="F139" s="551"/>
      <c r="G139" s="551"/>
      <c r="H139" s="551"/>
      <c r="I139" s="551"/>
      <c r="J139" s="551"/>
      <c r="K139" s="551"/>
      <c r="L139" s="552"/>
      <c r="M139" s="34"/>
      <c r="Q139" s="9"/>
    </row>
    <row r="140" spans="1:21" s="10" customFormat="1" x14ac:dyDescent="0.25">
      <c r="A140" s="7"/>
      <c r="B140" s="550"/>
      <c r="C140" s="551"/>
      <c r="D140" s="551"/>
      <c r="E140" s="551"/>
      <c r="F140" s="551"/>
      <c r="G140" s="551"/>
      <c r="H140" s="551"/>
      <c r="I140" s="551"/>
      <c r="J140" s="551"/>
      <c r="K140" s="551"/>
      <c r="L140" s="552"/>
      <c r="M140" s="34"/>
      <c r="Q140" s="9"/>
    </row>
    <row r="141" spans="1:21" s="10" customFormat="1" x14ac:dyDescent="0.25">
      <c r="A141" s="7"/>
      <c r="B141" s="550"/>
      <c r="C141" s="551"/>
      <c r="D141" s="551"/>
      <c r="E141" s="551"/>
      <c r="F141" s="551"/>
      <c r="G141" s="551"/>
      <c r="H141" s="551"/>
      <c r="I141" s="551"/>
      <c r="J141" s="551"/>
      <c r="K141" s="551"/>
      <c r="L141" s="552"/>
      <c r="M141" s="34"/>
      <c r="Q141" s="9"/>
    </row>
    <row r="142" spans="1:21" s="10" customFormat="1" x14ac:dyDescent="0.25">
      <c r="A142" s="7"/>
      <c r="B142" s="550"/>
      <c r="C142" s="551"/>
      <c r="D142" s="551"/>
      <c r="E142" s="551"/>
      <c r="F142" s="551"/>
      <c r="G142" s="551"/>
      <c r="H142" s="551"/>
      <c r="I142" s="551"/>
      <c r="J142" s="551"/>
      <c r="K142" s="551"/>
      <c r="L142" s="552"/>
      <c r="M142" s="34"/>
      <c r="Q142" s="9"/>
    </row>
    <row r="143" spans="1:21" s="10" customFormat="1" x14ac:dyDescent="0.25">
      <c r="A143" s="7"/>
      <c r="B143" s="550"/>
      <c r="C143" s="551"/>
      <c r="D143" s="551"/>
      <c r="E143" s="551"/>
      <c r="F143" s="551"/>
      <c r="G143" s="551"/>
      <c r="H143" s="551"/>
      <c r="I143" s="551"/>
      <c r="J143" s="551"/>
      <c r="K143" s="551"/>
      <c r="L143" s="552"/>
      <c r="M143" s="34"/>
      <c r="Q143" s="9"/>
    </row>
    <row r="144" spans="1:21" s="10" customFormat="1" x14ac:dyDescent="0.25">
      <c r="A144" s="7"/>
      <c r="B144" s="550"/>
      <c r="C144" s="551"/>
      <c r="D144" s="551"/>
      <c r="E144" s="551"/>
      <c r="F144" s="551"/>
      <c r="G144" s="551"/>
      <c r="H144" s="551"/>
      <c r="I144" s="551"/>
      <c r="J144" s="551"/>
      <c r="K144" s="551"/>
      <c r="L144" s="552"/>
      <c r="M144" s="34"/>
      <c r="Q144" s="9"/>
    </row>
    <row r="145" spans="1:21" s="10" customFormat="1" x14ac:dyDescent="0.25">
      <c r="A145" s="7"/>
      <c r="B145" s="550"/>
      <c r="C145" s="551"/>
      <c r="D145" s="551"/>
      <c r="E145" s="551"/>
      <c r="F145" s="551"/>
      <c r="G145" s="551"/>
      <c r="H145" s="551"/>
      <c r="I145" s="551"/>
      <c r="J145" s="551"/>
      <c r="K145" s="551"/>
      <c r="L145" s="552"/>
      <c r="M145" s="34"/>
      <c r="Q145" s="9"/>
    </row>
    <row r="146" spans="1:21" s="34" customFormat="1" x14ac:dyDescent="0.25">
      <c r="A146" s="43"/>
      <c r="B146" s="44"/>
      <c r="C146" s="45"/>
      <c r="D146" s="45"/>
      <c r="E146" s="45"/>
      <c r="F146" s="45"/>
      <c r="G146" s="45"/>
      <c r="H146" s="45"/>
      <c r="I146" s="45"/>
      <c r="J146" s="45"/>
      <c r="K146" s="45"/>
      <c r="L146" s="46"/>
      <c r="O146" s="9"/>
      <c r="P146" s="9"/>
      <c r="Q146" s="9"/>
      <c r="R146" s="9"/>
      <c r="S146" s="9"/>
      <c r="T146" s="9"/>
      <c r="U146" s="9"/>
    </row>
    <row r="148" spans="1:21" x14ac:dyDescent="0.25">
      <c r="B148" s="404" t="str">
        <f>IF(Intro!$G$21="English",O148,P148)</f>
        <v>MARKET CHARACTERISTICS OF THE GOODS</v>
      </c>
      <c r="C148" s="405"/>
      <c r="D148" s="405"/>
      <c r="E148" s="405"/>
      <c r="F148" s="405"/>
      <c r="G148" s="405"/>
      <c r="H148" s="405"/>
      <c r="I148" s="405"/>
      <c r="J148" s="405"/>
      <c r="K148" s="405"/>
      <c r="L148" s="406"/>
      <c r="M148" s="34"/>
      <c r="O148" s="87" t="s">
        <v>312</v>
      </c>
      <c r="P148" s="87" t="s">
        <v>313</v>
      </c>
    </row>
    <row r="149" spans="1:21" s="10" customFormat="1" x14ac:dyDescent="0.25">
      <c r="A149" s="7"/>
      <c r="B149" s="571" t="s">
        <v>22</v>
      </c>
      <c r="C149" s="572"/>
      <c r="D149" s="572"/>
      <c r="E149" s="572"/>
      <c r="F149" s="572"/>
      <c r="G149" s="572"/>
      <c r="H149" s="572"/>
      <c r="I149" s="572"/>
      <c r="J149" s="572"/>
      <c r="K149" s="572"/>
      <c r="L149" s="573"/>
      <c r="M149" s="66"/>
    </row>
    <row r="150" spans="1:21" s="34" customFormat="1" x14ac:dyDescent="0.25">
      <c r="A150" s="43"/>
      <c r="B150" s="47"/>
      <c r="C150" s="78"/>
      <c r="D150" s="78"/>
      <c r="E150" s="78"/>
      <c r="F150" s="78"/>
      <c r="G150" s="78"/>
      <c r="H150" s="78"/>
      <c r="I150" s="78"/>
      <c r="J150" s="78"/>
      <c r="K150" s="78"/>
      <c r="L150" s="48"/>
      <c r="O150" s="9"/>
      <c r="P150" s="9"/>
      <c r="Q150" s="9"/>
      <c r="R150" s="9"/>
      <c r="S150" s="9"/>
      <c r="T150" s="9"/>
      <c r="U150" s="9"/>
    </row>
    <row r="151" spans="1:21" s="34" customFormat="1" x14ac:dyDescent="0.25">
      <c r="A151" s="43"/>
      <c r="B151" s="541" t="str">
        <f>IF(Intro!$G$21="English",O151,P151)</f>
        <v>If your firm is a distributor, indicate the primary industries in which the goods are sold.</v>
      </c>
      <c r="C151" s="542"/>
      <c r="D151" s="542"/>
      <c r="E151" s="542"/>
      <c r="F151" s="542"/>
      <c r="G151" s="542"/>
      <c r="H151" s="542"/>
      <c r="I151" s="542"/>
      <c r="J151" s="542"/>
      <c r="K151" s="542"/>
      <c r="L151" s="543"/>
      <c r="O151" s="9" t="s">
        <v>491</v>
      </c>
      <c r="P151" s="9" t="s">
        <v>492</v>
      </c>
      <c r="Q151" s="9"/>
      <c r="R151" s="9"/>
      <c r="S151" s="9"/>
      <c r="T151" s="9"/>
      <c r="U151" s="9"/>
    </row>
    <row r="152" spans="1:21" s="34" customFormat="1" x14ac:dyDescent="0.25">
      <c r="A152" s="43"/>
      <c r="B152" s="541" t="str">
        <f>IF(Intro!$G$21="English",O152,P152)</f>
        <v>If your firm is an end user, indicate your primary industries.</v>
      </c>
      <c r="C152" s="542"/>
      <c r="D152" s="542"/>
      <c r="E152" s="542"/>
      <c r="F152" s="542"/>
      <c r="G152" s="542"/>
      <c r="H152" s="542"/>
      <c r="I152" s="542"/>
      <c r="J152" s="542"/>
      <c r="K152" s="542"/>
      <c r="L152" s="543"/>
      <c r="O152" s="9" t="s">
        <v>494</v>
      </c>
      <c r="P152" s="9" t="s">
        <v>493</v>
      </c>
      <c r="Q152" s="9"/>
      <c r="R152" s="9"/>
      <c r="S152" s="9"/>
      <c r="T152" s="9"/>
      <c r="U152" s="9"/>
    </row>
    <row r="153" spans="1:21" s="34" customFormat="1" x14ac:dyDescent="0.25">
      <c r="A153" s="43"/>
      <c r="B153" s="47"/>
      <c r="C153" s="78"/>
      <c r="D153" s="78"/>
      <c r="E153" s="78"/>
      <c r="F153" s="78"/>
      <c r="G153" s="78"/>
      <c r="H153" s="78"/>
      <c r="I153" s="78"/>
      <c r="J153" s="78"/>
      <c r="K153" s="78"/>
      <c r="L153" s="48"/>
      <c r="O153" s="9"/>
      <c r="P153" s="9"/>
      <c r="Q153" s="9"/>
      <c r="R153" s="9"/>
      <c r="S153" s="9"/>
      <c r="T153" s="9"/>
      <c r="U153" s="9"/>
    </row>
    <row r="154" spans="1:21" x14ac:dyDescent="0.25">
      <c r="B154" s="429" t="str">
        <f>IF(Intro!$G$21="English",O154,P154)</f>
        <v xml:space="preserve">Primary Industry 1 </v>
      </c>
      <c r="C154" s="430"/>
      <c r="D154" s="445"/>
      <c r="E154" s="445"/>
      <c r="F154" s="445"/>
      <c r="G154" s="445"/>
      <c r="H154" s="445"/>
      <c r="I154" s="445"/>
      <c r="J154" s="445"/>
      <c r="K154" s="445"/>
      <c r="L154" s="446"/>
      <c r="M154" s="9"/>
      <c r="O154" s="9" t="s">
        <v>157</v>
      </c>
      <c r="P154" s="9" t="s">
        <v>158</v>
      </c>
    </row>
    <row r="155" spans="1:21" x14ac:dyDescent="0.25">
      <c r="B155" s="429"/>
      <c r="C155" s="430"/>
      <c r="D155" s="445"/>
      <c r="E155" s="445"/>
      <c r="F155" s="445"/>
      <c r="G155" s="445"/>
      <c r="H155" s="445"/>
      <c r="I155" s="445"/>
      <c r="J155" s="445"/>
      <c r="K155" s="445"/>
      <c r="L155" s="446"/>
      <c r="M155" s="9"/>
    </row>
    <row r="156" spans="1:21" x14ac:dyDescent="0.25">
      <c r="B156" s="429"/>
      <c r="C156" s="430"/>
      <c r="D156" s="445"/>
      <c r="E156" s="445"/>
      <c r="F156" s="445"/>
      <c r="G156" s="445"/>
      <c r="H156" s="445"/>
      <c r="I156" s="445"/>
      <c r="J156" s="445"/>
      <c r="K156" s="445"/>
      <c r="L156" s="446"/>
      <c r="M156" s="9"/>
    </row>
    <row r="157" spans="1:21" x14ac:dyDescent="0.25">
      <c r="B157" s="429"/>
      <c r="C157" s="430"/>
      <c r="D157" s="445"/>
      <c r="E157" s="445"/>
      <c r="F157" s="445"/>
      <c r="G157" s="445"/>
      <c r="H157" s="445"/>
      <c r="I157" s="445"/>
      <c r="J157" s="445"/>
      <c r="K157" s="445"/>
      <c r="L157" s="446"/>
      <c r="M157" s="9"/>
    </row>
    <row r="158" spans="1:21" x14ac:dyDescent="0.25">
      <c r="B158" s="429"/>
      <c r="C158" s="430"/>
      <c r="D158" s="445"/>
      <c r="E158" s="445"/>
      <c r="F158" s="445"/>
      <c r="G158" s="445"/>
      <c r="H158" s="445"/>
      <c r="I158" s="445"/>
      <c r="J158" s="445"/>
      <c r="K158" s="445"/>
      <c r="L158" s="446"/>
      <c r="M158" s="9"/>
    </row>
    <row r="159" spans="1:21" x14ac:dyDescent="0.25">
      <c r="B159" s="429" t="str">
        <f>IF(Intro!$G$21="English",O159,P159)</f>
        <v>Primary Industry 2</v>
      </c>
      <c r="C159" s="430"/>
      <c r="D159" s="445"/>
      <c r="E159" s="445"/>
      <c r="F159" s="445"/>
      <c r="G159" s="445"/>
      <c r="H159" s="445"/>
      <c r="I159" s="445"/>
      <c r="J159" s="445"/>
      <c r="K159" s="445"/>
      <c r="L159" s="446"/>
      <c r="M159" s="9"/>
      <c r="O159" s="9" t="s">
        <v>159</v>
      </c>
      <c r="P159" s="9" t="s">
        <v>160</v>
      </c>
    </row>
    <row r="160" spans="1:21" x14ac:dyDescent="0.25">
      <c r="B160" s="429"/>
      <c r="C160" s="430"/>
      <c r="D160" s="445"/>
      <c r="E160" s="445"/>
      <c r="F160" s="445"/>
      <c r="G160" s="445"/>
      <c r="H160" s="445"/>
      <c r="I160" s="445"/>
      <c r="J160" s="445"/>
      <c r="K160" s="445"/>
      <c r="L160" s="446"/>
      <c r="M160" s="9"/>
    </row>
    <row r="161" spans="1:21" x14ac:dyDescent="0.25">
      <c r="B161" s="429"/>
      <c r="C161" s="430"/>
      <c r="D161" s="445"/>
      <c r="E161" s="445"/>
      <c r="F161" s="445"/>
      <c r="G161" s="445"/>
      <c r="H161" s="445"/>
      <c r="I161" s="445"/>
      <c r="J161" s="445"/>
      <c r="K161" s="445"/>
      <c r="L161" s="446"/>
      <c r="M161" s="9"/>
    </row>
    <row r="162" spans="1:21" x14ac:dyDescent="0.25">
      <c r="B162" s="429"/>
      <c r="C162" s="430"/>
      <c r="D162" s="445"/>
      <c r="E162" s="445"/>
      <c r="F162" s="445"/>
      <c r="G162" s="445"/>
      <c r="H162" s="445"/>
      <c r="I162" s="445"/>
      <c r="J162" s="445"/>
      <c r="K162" s="445"/>
      <c r="L162" s="446"/>
      <c r="M162" s="9"/>
    </row>
    <row r="163" spans="1:21" x14ac:dyDescent="0.25">
      <c r="B163" s="429"/>
      <c r="C163" s="430"/>
      <c r="D163" s="445"/>
      <c r="E163" s="445"/>
      <c r="F163" s="445"/>
      <c r="G163" s="445"/>
      <c r="H163" s="445"/>
      <c r="I163" s="445"/>
      <c r="J163" s="445"/>
      <c r="K163" s="445"/>
      <c r="L163" s="446"/>
      <c r="M163" s="9"/>
    </row>
    <row r="164" spans="1:21" x14ac:dyDescent="0.25">
      <c r="B164" s="429" t="str">
        <f>IF(Intro!$G$21="English",O164,P164)</f>
        <v>Primary Industry 3</v>
      </c>
      <c r="C164" s="430"/>
      <c r="D164" s="445"/>
      <c r="E164" s="445"/>
      <c r="F164" s="445"/>
      <c r="G164" s="445"/>
      <c r="H164" s="445"/>
      <c r="I164" s="445"/>
      <c r="J164" s="445"/>
      <c r="K164" s="445"/>
      <c r="L164" s="446"/>
      <c r="M164" s="9"/>
      <c r="O164" s="9" t="s">
        <v>161</v>
      </c>
      <c r="P164" s="9" t="s">
        <v>162</v>
      </c>
    </row>
    <row r="165" spans="1:21" x14ac:dyDescent="0.25">
      <c r="B165" s="429"/>
      <c r="C165" s="430"/>
      <c r="D165" s="445"/>
      <c r="E165" s="445"/>
      <c r="F165" s="445"/>
      <c r="G165" s="445"/>
      <c r="H165" s="445"/>
      <c r="I165" s="445"/>
      <c r="J165" s="445"/>
      <c r="K165" s="445"/>
      <c r="L165" s="446"/>
      <c r="M165" s="9"/>
    </row>
    <row r="166" spans="1:21" x14ac:dyDescent="0.25">
      <c r="B166" s="429"/>
      <c r="C166" s="430"/>
      <c r="D166" s="445"/>
      <c r="E166" s="445"/>
      <c r="F166" s="445"/>
      <c r="G166" s="445"/>
      <c r="H166" s="445"/>
      <c r="I166" s="445"/>
      <c r="J166" s="445"/>
      <c r="K166" s="445"/>
      <c r="L166" s="446"/>
      <c r="M166" s="9"/>
    </row>
    <row r="167" spans="1:21" x14ac:dyDescent="0.25">
      <c r="B167" s="429"/>
      <c r="C167" s="430"/>
      <c r="D167" s="445"/>
      <c r="E167" s="445"/>
      <c r="F167" s="445"/>
      <c r="G167" s="445"/>
      <c r="H167" s="445"/>
      <c r="I167" s="445"/>
      <c r="J167" s="445"/>
      <c r="K167" s="445"/>
      <c r="L167" s="446"/>
      <c r="M167" s="9"/>
    </row>
    <row r="168" spans="1:21" x14ac:dyDescent="0.25">
      <c r="B168" s="429"/>
      <c r="C168" s="430"/>
      <c r="D168" s="445"/>
      <c r="E168" s="445"/>
      <c r="F168" s="445"/>
      <c r="G168" s="445"/>
      <c r="H168" s="445"/>
      <c r="I168" s="445"/>
      <c r="J168" s="445"/>
      <c r="K168" s="445"/>
      <c r="L168" s="446"/>
      <c r="M168" s="9"/>
    </row>
    <row r="169" spans="1:21" s="34" customFormat="1" x14ac:dyDescent="0.25">
      <c r="A169" s="43"/>
      <c r="B169" s="44"/>
      <c r="C169" s="45"/>
      <c r="D169" s="45"/>
      <c r="E169" s="45"/>
      <c r="F169" s="45"/>
      <c r="G169" s="45"/>
      <c r="H169" s="45"/>
      <c r="I169" s="45"/>
      <c r="J169" s="45"/>
      <c r="K169" s="45"/>
      <c r="L169" s="46"/>
      <c r="O169" s="9"/>
      <c r="P169" s="9"/>
      <c r="Q169" s="9"/>
      <c r="R169" s="9"/>
      <c r="S169" s="9"/>
      <c r="T169" s="9"/>
      <c r="U169" s="9"/>
    </row>
    <row r="170" spans="1:21" s="10" customFormat="1" x14ac:dyDescent="0.25">
      <c r="A170" s="7"/>
      <c r="B170" s="564" t="s">
        <v>23</v>
      </c>
      <c r="C170" s="565"/>
      <c r="D170" s="565"/>
      <c r="E170" s="565"/>
      <c r="F170" s="565"/>
      <c r="G170" s="565"/>
      <c r="H170" s="565"/>
      <c r="I170" s="565"/>
      <c r="J170" s="565"/>
      <c r="K170" s="565"/>
      <c r="L170" s="566"/>
      <c r="M170" s="66"/>
    </row>
    <row r="171" spans="1:21" s="34" customFormat="1" x14ac:dyDescent="0.25">
      <c r="A171" s="43"/>
      <c r="B171" s="47"/>
      <c r="C171" s="78"/>
      <c r="D171" s="78"/>
      <c r="E171" s="78"/>
      <c r="F171" s="78"/>
      <c r="G171" s="78"/>
      <c r="H171" s="78"/>
      <c r="I171" s="78"/>
      <c r="J171" s="78"/>
      <c r="K171" s="78"/>
      <c r="L171" s="48"/>
      <c r="O171" s="9"/>
      <c r="P171" s="9"/>
      <c r="Q171" s="9"/>
      <c r="R171" s="9"/>
      <c r="S171" s="9"/>
      <c r="T171" s="9"/>
      <c r="U171" s="9"/>
    </row>
    <row r="172" spans="1:21" s="34" customFormat="1" x14ac:dyDescent="0.25">
      <c r="A172" s="43"/>
      <c r="B172" s="398" t="str">
        <f>IF(Intro!$G$21="English",O172,P172)</f>
        <v>Describe whether there is seasonality in the Canadian market for the goods. Describe any seasonal patterns in your firm's imports, inventory or sales of imports in Canada.</v>
      </c>
      <c r="C172" s="399"/>
      <c r="D172" s="399"/>
      <c r="E172" s="399"/>
      <c r="F172" s="399"/>
      <c r="G172" s="399"/>
      <c r="H172" s="399"/>
      <c r="I172" s="399"/>
      <c r="J172" s="399"/>
      <c r="K172" s="399"/>
      <c r="L172" s="400"/>
      <c r="O172" s="9" t="s">
        <v>183</v>
      </c>
      <c r="P172" s="9" t="s">
        <v>184</v>
      </c>
      <c r="Q172" s="9"/>
      <c r="R172" s="9"/>
      <c r="S172" s="9"/>
      <c r="T172" s="9"/>
      <c r="U172" s="9"/>
    </row>
    <row r="173" spans="1:21" s="34" customFormat="1" x14ac:dyDescent="0.25">
      <c r="A173" s="43"/>
      <c r="B173" s="398"/>
      <c r="C173" s="399"/>
      <c r="D173" s="399"/>
      <c r="E173" s="399"/>
      <c r="F173" s="399"/>
      <c r="G173" s="399"/>
      <c r="H173" s="399"/>
      <c r="I173" s="399"/>
      <c r="J173" s="399"/>
      <c r="K173" s="399"/>
      <c r="L173" s="400"/>
      <c r="O173" s="9"/>
      <c r="P173" s="9"/>
      <c r="Q173" s="9"/>
      <c r="R173" s="9"/>
      <c r="S173" s="9"/>
      <c r="T173" s="9"/>
      <c r="U173" s="9"/>
    </row>
    <row r="174" spans="1:21" s="34" customFormat="1" x14ac:dyDescent="0.25">
      <c r="A174" s="43"/>
      <c r="B174" s="47"/>
      <c r="C174" s="78"/>
      <c r="D174" s="78"/>
      <c r="E174" s="78"/>
      <c r="F174" s="78"/>
      <c r="G174" s="78"/>
      <c r="H174" s="78"/>
      <c r="I174" s="78"/>
      <c r="J174" s="78"/>
      <c r="K174" s="78"/>
      <c r="L174" s="48"/>
      <c r="O174" s="9"/>
      <c r="P174" s="9"/>
      <c r="Q174" s="9"/>
      <c r="R174" s="9"/>
      <c r="S174" s="9"/>
      <c r="T174" s="9"/>
      <c r="U174" s="9"/>
    </row>
    <row r="175" spans="1:21" s="10" customFormat="1" x14ac:dyDescent="0.25">
      <c r="A175" s="7"/>
      <c r="B175" s="550"/>
      <c r="C175" s="551"/>
      <c r="D175" s="551"/>
      <c r="E175" s="551"/>
      <c r="F175" s="551"/>
      <c r="G175" s="551"/>
      <c r="H175" s="551"/>
      <c r="I175" s="551"/>
      <c r="J175" s="551"/>
      <c r="K175" s="551"/>
      <c r="L175" s="552"/>
      <c r="M175" s="34"/>
      <c r="Q175" s="9"/>
    </row>
    <row r="176" spans="1:21" s="10" customFormat="1" x14ac:dyDescent="0.25">
      <c r="A176" s="7"/>
      <c r="B176" s="550"/>
      <c r="C176" s="551"/>
      <c r="D176" s="551"/>
      <c r="E176" s="551"/>
      <c r="F176" s="551"/>
      <c r="G176" s="551"/>
      <c r="H176" s="551"/>
      <c r="I176" s="551"/>
      <c r="J176" s="551"/>
      <c r="K176" s="551"/>
      <c r="L176" s="552"/>
      <c r="M176" s="34"/>
      <c r="Q176" s="9"/>
    </row>
    <row r="177" spans="1:21" s="10" customFormat="1" x14ac:dyDescent="0.25">
      <c r="A177" s="7"/>
      <c r="B177" s="550"/>
      <c r="C177" s="551"/>
      <c r="D177" s="551"/>
      <c r="E177" s="551"/>
      <c r="F177" s="551"/>
      <c r="G177" s="551"/>
      <c r="H177" s="551"/>
      <c r="I177" s="551"/>
      <c r="J177" s="551"/>
      <c r="K177" s="551"/>
      <c r="L177" s="552"/>
      <c r="M177" s="34"/>
      <c r="Q177" s="9"/>
    </row>
    <row r="178" spans="1:21" s="10" customFormat="1" x14ac:dyDescent="0.25">
      <c r="A178" s="7"/>
      <c r="B178" s="550"/>
      <c r="C178" s="551"/>
      <c r="D178" s="551"/>
      <c r="E178" s="551"/>
      <c r="F178" s="551"/>
      <c r="G178" s="551"/>
      <c r="H178" s="551"/>
      <c r="I178" s="551"/>
      <c r="J178" s="551"/>
      <c r="K178" s="551"/>
      <c r="L178" s="552"/>
      <c r="M178" s="34"/>
      <c r="Q178" s="9"/>
    </row>
    <row r="179" spans="1:21" s="10" customFormat="1" x14ac:dyDescent="0.25">
      <c r="A179" s="7"/>
      <c r="B179" s="550"/>
      <c r="C179" s="551"/>
      <c r="D179" s="551"/>
      <c r="E179" s="551"/>
      <c r="F179" s="551"/>
      <c r="G179" s="551"/>
      <c r="H179" s="551"/>
      <c r="I179" s="551"/>
      <c r="J179" s="551"/>
      <c r="K179" s="551"/>
      <c r="L179" s="552"/>
      <c r="M179" s="34"/>
      <c r="Q179" s="9"/>
    </row>
    <row r="180" spans="1:21" s="10" customFormat="1" x14ac:dyDescent="0.25">
      <c r="A180" s="7"/>
      <c r="B180" s="550"/>
      <c r="C180" s="551"/>
      <c r="D180" s="551"/>
      <c r="E180" s="551"/>
      <c r="F180" s="551"/>
      <c r="G180" s="551"/>
      <c r="H180" s="551"/>
      <c r="I180" s="551"/>
      <c r="J180" s="551"/>
      <c r="K180" s="551"/>
      <c r="L180" s="552"/>
      <c r="M180" s="34"/>
      <c r="Q180" s="9"/>
    </row>
    <row r="181" spans="1:21" s="10" customFormat="1" x14ac:dyDescent="0.25">
      <c r="A181" s="7"/>
      <c r="B181" s="550"/>
      <c r="C181" s="551"/>
      <c r="D181" s="551"/>
      <c r="E181" s="551"/>
      <c r="F181" s="551"/>
      <c r="G181" s="551"/>
      <c r="H181" s="551"/>
      <c r="I181" s="551"/>
      <c r="J181" s="551"/>
      <c r="K181" s="551"/>
      <c r="L181" s="552"/>
      <c r="M181" s="34"/>
      <c r="Q181" s="9"/>
    </row>
    <row r="182" spans="1:21" s="10" customFormat="1" x14ac:dyDescent="0.25">
      <c r="A182" s="7"/>
      <c r="B182" s="550"/>
      <c r="C182" s="551"/>
      <c r="D182" s="551"/>
      <c r="E182" s="551"/>
      <c r="F182" s="551"/>
      <c r="G182" s="551"/>
      <c r="H182" s="551"/>
      <c r="I182" s="551"/>
      <c r="J182" s="551"/>
      <c r="K182" s="551"/>
      <c r="L182" s="552"/>
      <c r="M182" s="34"/>
      <c r="Q182" s="9"/>
    </row>
    <row r="183" spans="1:21" s="34" customFormat="1" x14ac:dyDescent="0.25">
      <c r="A183" s="43"/>
      <c r="B183" s="44"/>
      <c r="C183" s="45"/>
      <c r="D183" s="45"/>
      <c r="E183" s="45"/>
      <c r="F183" s="45"/>
      <c r="G183" s="45"/>
      <c r="H183" s="45"/>
      <c r="I183" s="45"/>
      <c r="J183" s="45"/>
      <c r="K183" s="45"/>
      <c r="L183" s="46"/>
      <c r="O183" s="9"/>
      <c r="P183" s="9"/>
      <c r="Q183" s="9"/>
      <c r="R183" s="9"/>
      <c r="S183" s="9"/>
      <c r="T183" s="9"/>
      <c r="U183" s="9"/>
    </row>
    <row r="184" spans="1:21" s="10" customFormat="1" x14ac:dyDescent="0.25">
      <c r="A184" s="7"/>
      <c r="B184" s="564" t="s">
        <v>24</v>
      </c>
      <c r="C184" s="565"/>
      <c r="D184" s="565"/>
      <c r="E184" s="565"/>
      <c r="F184" s="565"/>
      <c r="G184" s="565"/>
      <c r="H184" s="565"/>
      <c r="I184" s="565"/>
      <c r="J184" s="565"/>
      <c r="K184" s="565"/>
      <c r="L184" s="566"/>
      <c r="M184" s="66"/>
    </row>
    <row r="185" spans="1:21" s="34" customFormat="1" x14ac:dyDescent="0.25">
      <c r="A185" s="43"/>
      <c r="B185" s="47"/>
      <c r="C185" s="78"/>
      <c r="D185" s="78"/>
      <c r="E185" s="78"/>
      <c r="F185" s="78"/>
      <c r="G185" s="78"/>
      <c r="H185" s="78"/>
      <c r="I185" s="78"/>
      <c r="J185" s="78"/>
      <c r="K185" s="78"/>
      <c r="L185" s="48"/>
      <c r="O185" s="9"/>
      <c r="P185" s="9"/>
      <c r="Q185" s="9"/>
      <c r="R185" s="9"/>
      <c r="S185" s="9"/>
      <c r="T185" s="9"/>
      <c r="U185" s="9"/>
    </row>
    <row r="186" spans="1:21" s="34" customFormat="1" x14ac:dyDescent="0.25">
      <c r="A186" s="43"/>
      <c r="B186" s="398" t="str">
        <f>IF(Intro!$G$21="English",O186,P186)</f>
        <v>What have been the principal factors affecting the demand for the goods since January 1, 2023 (e.g., user preferences, government policy, economic conditions, exchange rate)?</v>
      </c>
      <c r="C186" s="399"/>
      <c r="D186" s="399"/>
      <c r="E186" s="399"/>
      <c r="F186" s="399"/>
      <c r="G186" s="399"/>
      <c r="H186" s="399"/>
      <c r="I186" s="399"/>
      <c r="J186" s="399"/>
      <c r="K186" s="399"/>
      <c r="L186" s="400"/>
      <c r="O186" s="9"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186" s="9"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c r="Q186" s="9"/>
      <c r="R186" s="9"/>
      <c r="S186" s="9"/>
      <c r="T186" s="9"/>
      <c r="U186" s="9"/>
    </row>
    <row r="187" spans="1:21" s="34" customFormat="1" x14ac:dyDescent="0.25">
      <c r="A187" s="43"/>
      <c r="B187" s="398"/>
      <c r="C187" s="399"/>
      <c r="D187" s="399"/>
      <c r="E187" s="399"/>
      <c r="F187" s="399"/>
      <c r="G187" s="399"/>
      <c r="H187" s="399"/>
      <c r="I187" s="399"/>
      <c r="J187" s="399"/>
      <c r="K187" s="399"/>
      <c r="L187" s="400"/>
      <c r="O187" s="9"/>
      <c r="P187" s="9"/>
      <c r="Q187" s="9"/>
      <c r="R187" s="9"/>
      <c r="S187" s="9"/>
      <c r="T187" s="9"/>
      <c r="U187" s="9"/>
    </row>
    <row r="188" spans="1:21" s="34" customFormat="1" x14ac:dyDescent="0.25">
      <c r="A188" s="43"/>
      <c r="B188" s="47"/>
      <c r="C188" s="78"/>
      <c r="D188" s="78"/>
      <c r="E188" s="78"/>
      <c r="F188" s="78"/>
      <c r="G188" s="78"/>
      <c r="H188" s="78"/>
      <c r="I188" s="78"/>
      <c r="J188" s="78"/>
      <c r="K188" s="78"/>
      <c r="L188" s="48"/>
      <c r="O188" s="9"/>
      <c r="P188" s="9"/>
      <c r="Q188" s="9"/>
      <c r="R188" s="9"/>
      <c r="S188" s="9"/>
      <c r="T188" s="9"/>
      <c r="U188" s="9"/>
    </row>
    <row r="189" spans="1:21" s="10" customFormat="1" x14ac:dyDescent="0.25">
      <c r="A189" s="7"/>
      <c r="B189" s="550"/>
      <c r="C189" s="551"/>
      <c r="D189" s="551"/>
      <c r="E189" s="551"/>
      <c r="F189" s="551"/>
      <c r="G189" s="551"/>
      <c r="H189" s="551"/>
      <c r="I189" s="551"/>
      <c r="J189" s="551"/>
      <c r="K189" s="551"/>
      <c r="L189" s="552"/>
      <c r="M189" s="34"/>
      <c r="Q189" s="9"/>
    </row>
    <row r="190" spans="1:21" s="10" customFormat="1" x14ac:dyDescent="0.25">
      <c r="A190" s="7"/>
      <c r="B190" s="550"/>
      <c r="C190" s="551"/>
      <c r="D190" s="551"/>
      <c r="E190" s="551"/>
      <c r="F190" s="551"/>
      <c r="G190" s="551"/>
      <c r="H190" s="551"/>
      <c r="I190" s="551"/>
      <c r="J190" s="551"/>
      <c r="K190" s="551"/>
      <c r="L190" s="552"/>
      <c r="M190" s="34"/>
      <c r="Q190" s="9"/>
    </row>
    <row r="191" spans="1:21" s="10" customFormat="1" x14ac:dyDescent="0.25">
      <c r="A191" s="7"/>
      <c r="B191" s="550"/>
      <c r="C191" s="551"/>
      <c r="D191" s="551"/>
      <c r="E191" s="551"/>
      <c r="F191" s="551"/>
      <c r="G191" s="551"/>
      <c r="H191" s="551"/>
      <c r="I191" s="551"/>
      <c r="J191" s="551"/>
      <c r="K191" s="551"/>
      <c r="L191" s="552"/>
      <c r="M191" s="34"/>
      <c r="Q191" s="9"/>
    </row>
    <row r="192" spans="1:21" s="10" customFormat="1" x14ac:dyDescent="0.25">
      <c r="A192" s="7"/>
      <c r="B192" s="550"/>
      <c r="C192" s="551"/>
      <c r="D192" s="551"/>
      <c r="E192" s="551"/>
      <c r="F192" s="551"/>
      <c r="G192" s="551"/>
      <c r="H192" s="551"/>
      <c r="I192" s="551"/>
      <c r="J192" s="551"/>
      <c r="K192" s="551"/>
      <c r="L192" s="552"/>
      <c r="M192" s="34"/>
      <c r="Q192" s="9"/>
    </row>
    <row r="193" spans="1:21" s="10" customFormat="1" x14ac:dyDescent="0.25">
      <c r="A193" s="7"/>
      <c r="B193" s="550"/>
      <c r="C193" s="551"/>
      <c r="D193" s="551"/>
      <c r="E193" s="551"/>
      <c r="F193" s="551"/>
      <c r="G193" s="551"/>
      <c r="H193" s="551"/>
      <c r="I193" s="551"/>
      <c r="J193" s="551"/>
      <c r="K193" s="551"/>
      <c r="L193" s="552"/>
      <c r="M193" s="34"/>
      <c r="Q193" s="9"/>
    </row>
    <row r="194" spans="1:21" s="10" customFormat="1" x14ac:dyDescent="0.25">
      <c r="A194" s="7"/>
      <c r="B194" s="550"/>
      <c r="C194" s="551"/>
      <c r="D194" s="551"/>
      <c r="E194" s="551"/>
      <c r="F194" s="551"/>
      <c r="G194" s="551"/>
      <c r="H194" s="551"/>
      <c r="I194" s="551"/>
      <c r="J194" s="551"/>
      <c r="K194" s="551"/>
      <c r="L194" s="552"/>
      <c r="M194" s="34"/>
      <c r="Q194" s="9"/>
    </row>
    <row r="195" spans="1:21" s="10" customFormat="1" x14ac:dyDescent="0.25">
      <c r="A195" s="7"/>
      <c r="B195" s="550"/>
      <c r="C195" s="551"/>
      <c r="D195" s="551"/>
      <c r="E195" s="551"/>
      <c r="F195" s="551"/>
      <c r="G195" s="551"/>
      <c r="H195" s="551"/>
      <c r="I195" s="551"/>
      <c r="J195" s="551"/>
      <c r="K195" s="551"/>
      <c r="L195" s="552"/>
      <c r="M195" s="34"/>
      <c r="Q195" s="9"/>
    </row>
    <row r="196" spans="1:21" s="10" customFormat="1" x14ac:dyDescent="0.25">
      <c r="A196" s="7"/>
      <c r="B196" s="550"/>
      <c r="C196" s="551"/>
      <c r="D196" s="551"/>
      <c r="E196" s="551"/>
      <c r="F196" s="551"/>
      <c r="G196" s="551"/>
      <c r="H196" s="551"/>
      <c r="I196" s="551"/>
      <c r="J196" s="551"/>
      <c r="K196" s="551"/>
      <c r="L196" s="552"/>
      <c r="M196" s="34"/>
      <c r="Q196" s="9"/>
    </row>
    <row r="197" spans="1:21" s="34" customFormat="1" x14ac:dyDescent="0.25">
      <c r="A197" s="43"/>
      <c r="B197" s="44"/>
      <c r="C197" s="45"/>
      <c r="D197" s="45"/>
      <c r="E197" s="45"/>
      <c r="F197" s="45"/>
      <c r="G197" s="45"/>
      <c r="H197" s="45"/>
      <c r="I197" s="45"/>
      <c r="J197" s="45"/>
      <c r="K197" s="45"/>
      <c r="L197" s="46"/>
      <c r="O197" s="9"/>
      <c r="P197" s="9"/>
      <c r="Q197" s="9"/>
      <c r="R197" s="9"/>
      <c r="S197" s="9"/>
      <c r="T197" s="9"/>
      <c r="U197" s="9"/>
    </row>
    <row r="198" spans="1:21" s="10" customFormat="1" x14ac:dyDescent="0.25">
      <c r="A198" s="7"/>
      <c r="B198" s="564" t="s">
        <v>26</v>
      </c>
      <c r="C198" s="565"/>
      <c r="D198" s="565"/>
      <c r="E198" s="565"/>
      <c r="F198" s="565"/>
      <c r="G198" s="565"/>
      <c r="H198" s="565"/>
      <c r="I198" s="565"/>
      <c r="J198" s="565"/>
      <c r="K198" s="565"/>
      <c r="L198" s="566"/>
      <c r="M198" s="66"/>
    </row>
    <row r="199" spans="1:21" s="34" customFormat="1" x14ac:dyDescent="0.25">
      <c r="A199" s="43"/>
      <c r="B199" s="47"/>
      <c r="C199" s="78"/>
      <c r="D199" s="78"/>
      <c r="E199" s="78"/>
      <c r="F199" s="78"/>
      <c r="G199" s="78"/>
      <c r="H199" s="78"/>
      <c r="I199" s="78"/>
      <c r="J199" s="78"/>
      <c r="K199" s="78"/>
      <c r="L199" s="48"/>
      <c r="O199" s="9"/>
      <c r="P199" s="9"/>
      <c r="Q199" s="9"/>
      <c r="R199" s="9"/>
      <c r="S199" s="9"/>
      <c r="T199" s="9"/>
      <c r="U199" s="9"/>
    </row>
    <row r="200" spans="1:21" s="34" customFormat="1" x14ac:dyDescent="0.25">
      <c r="A200" s="43"/>
      <c r="B200" s="541" t="str">
        <f>IF(Intro!$G$21="English",O200,P200)</f>
        <v>Describe any changes in technology that have impacted the Canadian market for the goods since January 1, 2023.</v>
      </c>
      <c r="C200" s="542"/>
      <c r="D200" s="542"/>
      <c r="E200" s="542"/>
      <c r="F200" s="542"/>
      <c r="G200" s="542"/>
      <c r="H200" s="542"/>
      <c r="I200" s="542"/>
      <c r="J200" s="542"/>
      <c r="K200" s="542"/>
      <c r="L200" s="543"/>
      <c r="O200" s="9" t="str">
        <f>"Describe any changes in technology that have impacted the Canadian market for the goods since January 1, "&amp;Variables!B6&amp;"."</f>
        <v>Describe any changes in technology that have impacted the Canadian market for the goods since January 1, 2023.</v>
      </c>
      <c r="P200"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c r="Q200" s="9"/>
      <c r="R200" s="9"/>
      <c r="S200" s="9"/>
      <c r="T200" s="9"/>
      <c r="U200" s="9"/>
    </row>
    <row r="201" spans="1:21" s="34" customFormat="1" x14ac:dyDescent="0.25">
      <c r="A201" s="43"/>
      <c r="B201" s="47"/>
      <c r="C201" s="78"/>
      <c r="D201" s="78"/>
      <c r="E201" s="78"/>
      <c r="F201" s="78"/>
      <c r="G201" s="78"/>
      <c r="H201" s="78"/>
      <c r="I201" s="78"/>
      <c r="J201" s="78"/>
      <c r="K201" s="78"/>
      <c r="L201" s="48"/>
      <c r="O201" s="9"/>
      <c r="P201" s="9"/>
      <c r="Q201" s="9"/>
      <c r="R201" s="9"/>
      <c r="S201" s="9"/>
      <c r="T201" s="9"/>
      <c r="U201" s="9"/>
    </row>
    <row r="202" spans="1:21" s="10" customFormat="1" x14ac:dyDescent="0.25">
      <c r="A202" s="7"/>
      <c r="B202" s="550"/>
      <c r="C202" s="551"/>
      <c r="D202" s="551"/>
      <c r="E202" s="551"/>
      <c r="F202" s="551"/>
      <c r="G202" s="551"/>
      <c r="H202" s="551"/>
      <c r="I202" s="551"/>
      <c r="J202" s="551"/>
      <c r="K202" s="551"/>
      <c r="L202" s="552"/>
      <c r="M202" s="34"/>
      <c r="Q202" s="9"/>
    </row>
    <row r="203" spans="1:21" s="10" customFormat="1" x14ac:dyDescent="0.25">
      <c r="A203" s="7"/>
      <c r="B203" s="550"/>
      <c r="C203" s="551"/>
      <c r="D203" s="551"/>
      <c r="E203" s="551"/>
      <c r="F203" s="551"/>
      <c r="G203" s="551"/>
      <c r="H203" s="551"/>
      <c r="I203" s="551"/>
      <c r="J203" s="551"/>
      <c r="K203" s="551"/>
      <c r="L203" s="552"/>
      <c r="M203" s="34"/>
      <c r="Q203" s="9"/>
    </row>
    <row r="204" spans="1:21" s="10" customFormat="1" x14ac:dyDescent="0.25">
      <c r="A204" s="7"/>
      <c r="B204" s="550"/>
      <c r="C204" s="551"/>
      <c r="D204" s="551"/>
      <c r="E204" s="551"/>
      <c r="F204" s="551"/>
      <c r="G204" s="551"/>
      <c r="H204" s="551"/>
      <c r="I204" s="551"/>
      <c r="J204" s="551"/>
      <c r="K204" s="551"/>
      <c r="L204" s="552"/>
      <c r="M204" s="34"/>
      <c r="Q204" s="9"/>
    </row>
    <row r="205" spans="1:21" s="10" customFormat="1" x14ac:dyDescent="0.25">
      <c r="A205" s="7"/>
      <c r="B205" s="550"/>
      <c r="C205" s="551"/>
      <c r="D205" s="551"/>
      <c r="E205" s="551"/>
      <c r="F205" s="551"/>
      <c r="G205" s="551"/>
      <c r="H205" s="551"/>
      <c r="I205" s="551"/>
      <c r="J205" s="551"/>
      <c r="K205" s="551"/>
      <c r="L205" s="552"/>
      <c r="M205" s="34"/>
      <c r="Q205" s="9"/>
    </row>
    <row r="206" spans="1:21" s="10" customFormat="1" x14ac:dyDescent="0.25">
      <c r="A206" s="7"/>
      <c r="B206" s="550"/>
      <c r="C206" s="551"/>
      <c r="D206" s="551"/>
      <c r="E206" s="551"/>
      <c r="F206" s="551"/>
      <c r="G206" s="551"/>
      <c r="H206" s="551"/>
      <c r="I206" s="551"/>
      <c r="J206" s="551"/>
      <c r="K206" s="551"/>
      <c r="L206" s="552"/>
      <c r="M206" s="34"/>
      <c r="Q206" s="9"/>
    </row>
    <row r="207" spans="1:21" s="10" customFormat="1" x14ac:dyDescent="0.25">
      <c r="A207" s="7"/>
      <c r="B207" s="550"/>
      <c r="C207" s="551"/>
      <c r="D207" s="551"/>
      <c r="E207" s="551"/>
      <c r="F207" s="551"/>
      <c r="G207" s="551"/>
      <c r="H207" s="551"/>
      <c r="I207" s="551"/>
      <c r="J207" s="551"/>
      <c r="K207" s="551"/>
      <c r="L207" s="552"/>
      <c r="M207" s="34"/>
      <c r="Q207" s="9"/>
    </row>
    <row r="208" spans="1:21" s="10" customFormat="1" x14ac:dyDescent="0.25">
      <c r="A208" s="7"/>
      <c r="B208" s="550"/>
      <c r="C208" s="551"/>
      <c r="D208" s="551"/>
      <c r="E208" s="551"/>
      <c r="F208" s="551"/>
      <c r="G208" s="551"/>
      <c r="H208" s="551"/>
      <c r="I208" s="551"/>
      <c r="J208" s="551"/>
      <c r="K208" s="551"/>
      <c r="L208" s="552"/>
      <c r="M208" s="34"/>
      <c r="Q208" s="9"/>
    </row>
    <row r="209" spans="1:21" s="10" customFormat="1" x14ac:dyDescent="0.25">
      <c r="A209" s="7"/>
      <c r="B209" s="550"/>
      <c r="C209" s="551"/>
      <c r="D209" s="551"/>
      <c r="E209" s="551"/>
      <c r="F209" s="551"/>
      <c r="G209" s="551"/>
      <c r="H209" s="551"/>
      <c r="I209" s="551"/>
      <c r="J209" s="551"/>
      <c r="K209" s="551"/>
      <c r="L209" s="552"/>
      <c r="M209" s="34"/>
      <c r="Q209" s="9"/>
    </row>
    <row r="210" spans="1:21" s="34" customFormat="1" x14ac:dyDescent="0.25">
      <c r="A210" s="43"/>
      <c r="B210" s="44"/>
      <c r="C210" s="45"/>
      <c r="D210" s="45"/>
      <c r="E210" s="45"/>
      <c r="F210" s="45"/>
      <c r="G210" s="45"/>
      <c r="H210" s="45"/>
      <c r="I210" s="45"/>
      <c r="J210" s="45"/>
      <c r="K210" s="45"/>
      <c r="L210" s="46"/>
      <c r="O210" s="9"/>
      <c r="P210" s="9"/>
      <c r="Q210" s="9"/>
      <c r="R210" s="9"/>
      <c r="S210" s="9"/>
      <c r="T210" s="9"/>
      <c r="U210" s="9"/>
    </row>
    <row r="211" spans="1:21" s="10" customFormat="1" x14ac:dyDescent="0.25">
      <c r="A211" s="7"/>
      <c r="B211" s="564" t="s">
        <v>44</v>
      </c>
      <c r="C211" s="565"/>
      <c r="D211" s="565"/>
      <c r="E211" s="565"/>
      <c r="F211" s="565"/>
      <c r="G211" s="565"/>
      <c r="H211" s="565"/>
      <c r="I211" s="565"/>
      <c r="J211" s="565"/>
      <c r="K211" s="565"/>
      <c r="L211" s="566"/>
      <c r="M211" s="66"/>
    </row>
    <row r="212" spans="1:21" s="34" customFormat="1" x14ac:dyDescent="0.25">
      <c r="A212" s="43"/>
      <c r="B212" s="47"/>
      <c r="C212" s="78"/>
      <c r="D212" s="78"/>
      <c r="E212" s="78"/>
      <c r="F212" s="78"/>
      <c r="G212" s="78"/>
      <c r="H212" s="78"/>
      <c r="I212" s="78"/>
      <c r="J212" s="78"/>
      <c r="K212" s="78"/>
      <c r="L212" s="48"/>
      <c r="O212" s="9"/>
      <c r="P212" s="9"/>
      <c r="Q212" s="9"/>
      <c r="R212" s="9"/>
      <c r="S212" s="9"/>
      <c r="T212" s="9"/>
      <c r="U212" s="9"/>
    </row>
    <row r="213" spans="1:21" s="34" customFormat="1" x14ac:dyDescent="0.25">
      <c r="A213" s="43"/>
      <c r="B213" s="398" t="str">
        <f>IF(Intro!$G$21="English",O213,P213)</f>
        <v>Explain circumstances where Canadian purchasers are willing to pay a price premium for the goods produced in Canada and what the amount of that premium would be.</v>
      </c>
      <c r="C213" s="399"/>
      <c r="D213" s="399"/>
      <c r="E213" s="399"/>
      <c r="F213" s="399"/>
      <c r="G213" s="399"/>
      <c r="H213" s="399"/>
      <c r="I213" s="399"/>
      <c r="J213" s="399"/>
      <c r="K213" s="399"/>
      <c r="L213" s="400"/>
      <c r="O213" s="9" t="s">
        <v>156</v>
      </c>
      <c r="P213" s="9" t="s">
        <v>206</v>
      </c>
      <c r="Q213" s="9"/>
      <c r="R213" s="9"/>
      <c r="S213" s="9"/>
      <c r="T213" s="9"/>
      <c r="U213" s="9"/>
    </row>
    <row r="214" spans="1:21" s="34" customFormat="1" x14ac:dyDescent="0.25">
      <c r="A214" s="43"/>
      <c r="B214" s="47"/>
      <c r="C214" s="78"/>
      <c r="D214" s="78"/>
      <c r="E214" s="78"/>
      <c r="F214" s="78"/>
      <c r="G214" s="78"/>
      <c r="H214" s="78"/>
      <c r="I214" s="78"/>
      <c r="J214" s="78"/>
      <c r="K214" s="78"/>
      <c r="L214" s="48"/>
      <c r="O214" s="9"/>
      <c r="P214" s="9"/>
      <c r="Q214" s="9"/>
      <c r="R214" s="9"/>
      <c r="S214" s="9"/>
      <c r="T214" s="9"/>
      <c r="U214" s="9"/>
    </row>
    <row r="215" spans="1:21" x14ac:dyDescent="0.25">
      <c r="B215" s="429" t="str">
        <f>IF(Intro!$G$21="English",O215,P215)</f>
        <v>Price Premium</v>
      </c>
      <c r="C215" s="430"/>
      <c r="D215" s="100" t="s">
        <v>123</v>
      </c>
      <c r="E215" s="121"/>
      <c r="F215" s="78"/>
      <c r="G215" s="78"/>
      <c r="H215" s="78"/>
      <c r="I215" s="78"/>
      <c r="J215" s="78"/>
      <c r="K215" s="78"/>
      <c r="L215" s="48"/>
      <c r="M215" s="9"/>
      <c r="O215" s="9" t="s">
        <v>124</v>
      </c>
      <c r="P215" s="9" t="s">
        <v>125</v>
      </c>
    </row>
    <row r="216" spans="1:21" s="34" customFormat="1" x14ac:dyDescent="0.25">
      <c r="A216" s="43"/>
      <c r="B216" s="47"/>
      <c r="C216" s="78"/>
      <c r="D216" s="78"/>
      <c r="E216" s="78"/>
      <c r="F216" s="78"/>
      <c r="G216" s="78"/>
      <c r="H216" s="78"/>
      <c r="I216" s="78"/>
      <c r="J216" s="78"/>
      <c r="K216" s="78"/>
      <c r="L216" s="48"/>
      <c r="O216" s="9"/>
      <c r="P216" s="9"/>
      <c r="Q216" s="9"/>
      <c r="R216" s="9"/>
      <c r="S216" s="9"/>
      <c r="T216" s="9"/>
      <c r="U216" s="9"/>
    </row>
    <row r="217" spans="1:21" s="10" customFormat="1" x14ac:dyDescent="0.25">
      <c r="A217" s="7"/>
      <c r="B217" s="550"/>
      <c r="C217" s="551"/>
      <c r="D217" s="551"/>
      <c r="E217" s="551"/>
      <c r="F217" s="551"/>
      <c r="G217" s="551"/>
      <c r="H217" s="551"/>
      <c r="I217" s="551"/>
      <c r="J217" s="551"/>
      <c r="K217" s="551"/>
      <c r="L217" s="552"/>
      <c r="M217" s="34"/>
      <c r="Q217" s="9"/>
    </row>
    <row r="218" spans="1:21" s="10" customFormat="1" x14ac:dyDescent="0.25">
      <c r="A218" s="7"/>
      <c r="B218" s="550"/>
      <c r="C218" s="551"/>
      <c r="D218" s="551"/>
      <c r="E218" s="551"/>
      <c r="F218" s="551"/>
      <c r="G218" s="551"/>
      <c r="H218" s="551"/>
      <c r="I218" s="551"/>
      <c r="J218" s="551"/>
      <c r="K218" s="551"/>
      <c r="L218" s="552"/>
      <c r="M218" s="34"/>
      <c r="Q218" s="9"/>
    </row>
    <row r="219" spans="1:21" s="10" customFormat="1" x14ac:dyDescent="0.25">
      <c r="A219" s="7"/>
      <c r="B219" s="550"/>
      <c r="C219" s="551"/>
      <c r="D219" s="551"/>
      <c r="E219" s="551"/>
      <c r="F219" s="551"/>
      <c r="G219" s="551"/>
      <c r="H219" s="551"/>
      <c r="I219" s="551"/>
      <c r="J219" s="551"/>
      <c r="K219" s="551"/>
      <c r="L219" s="552"/>
      <c r="M219" s="34"/>
      <c r="Q219" s="9"/>
    </row>
    <row r="220" spans="1:21" s="10" customFormat="1" x14ac:dyDescent="0.25">
      <c r="A220" s="7"/>
      <c r="B220" s="550"/>
      <c r="C220" s="551"/>
      <c r="D220" s="551"/>
      <c r="E220" s="551"/>
      <c r="F220" s="551"/>
      <c r="G220" s="551"/>
      <c r="H220" s="551"/>
      <c r="I220" s="551"/>
      <c r="J220" s="551"/>
      <c r="K220" s="551"/>
      <c r="L220" s="552"/>
      <c r="M220" s="34"/>
      <c r="Q220" s="9"/>
    </row>
    <row r="221" spans="1:21" s="10" customFormat="1" x14ac:dyDescent="0.25">
      <c r="A221" s="7"/>
      <c r="B221" s="550"/>
      <c r="C221" s="551"/>
      <c r="D221" s="551"/>
      <c r="E221" s="551"/>
      <c r="F221" s="551"/>
      <c r="G221" s="551"/>
      <c r="H221" s="551"/>
      <c r="I221" s="551"/>
      <c r="J221" s="551"/>
      <c r="K221" s="551"/>
      <c r="L221" s="552"/>
      <c r="M221" s="34"/>
      <c r="Q221" s="9"/>
    </row>
    <row r="222" spans="1:21" s="10" customFormat="1" x14ac:dyDescent="0.25">
      <c r="A222" s="7"/>
      <c r="B222" s="550"/>
      <c r="C222" s="551"/>
      <c r="D222" s="551"/>
      <c r="E222" s="551"/>
      <c r="F222" s="551"/>
      <c r="G222" s="551"/>
      <c r="H222" s="551"/>
      <c r="I222" s="551"/>
      <c r="J222" s="551"/>
      <c r="K222" s="551"/>
      <c r="L222" s="552"/>
      <c r="M222" s="34"/>
      <c r="Q222" s="9"/>
    </row>
    <row r="223" spans="1:21" s="10" customFormat="1" x14ac:dyDescent="0.25">
      <c r="A223" s="7"/>
      <c r="B223" s="550"/>
      <c r="C223" s="551"/>
      <c r="D223" s="551"/>
      <c r="E223" s="551"/>
      <c r="F223" s="551"/>
      <c r="G223" s="551"/>
      <c r="H223" s="551"/>
      <c r="I223" s="551"/>
      <c r="J223" s="551"/>
      <c r="K223" s="551"/>
      <c r="L223" s="552"/>
      <c r="M223" s="34"/>
      <c r="Q223" s="9"/>
    </row>
    <row r="224" spans="1:21" s="10" customFormat="1" x14ac:dyDescent="0.25">
      <c r="A224" s="7"/>
      <c r="B224" s="550"/>
      <c r="C224" s="551"/>
      <c r="D224" s="551"/>
      <c r="E224" s="551"/>
      <c r="F224" s="551"/>
      <c r="G224" s="551"/>
      <c r="H224" s="551"/>
      <c r="I224" s="551"/>
      <c r="J224" s="551"/>
      <c r="K224" s="551"/>
      <c r="L224" s="552"/>
      <c r="M224" s="34"/>
      <c r="Q224" s="9"/>
    </row>
    <row r="225" spans="1:21" s="34" customFormat="1" x14ac:dyDescent="0.25">
      <c r="A225" s="43"/>
      <c r="B225" s="44"/>
      <c r="C225" s="45"/>
      <c r="D225" s="45"/>
      <c r="E225" s="45"/>
      <c r="F225" s="45"/>
      <c r="G225" s="45"/>
      <c r="H225" s="45"/>
      <c r="I225" s="45"/>
      <c r="J225" s="45"/>
      <c r="K225" s="45"/>
      <c r="L225" s="46"/>
      <c r="O225" s="9"/>
      <c r="P225" s="9"/>
      <c r="Q225" s="9"/>
      <c r="R225" s="9"/>
      <c r="S225" s="9"/>
      <c r="T225" s="9"/>
      <c r="U225" s="9"/>
    </row>
    <row r="226" spans="1:21" s="10" customFormat="1" x14ac:dyDescent="0.25">
      <c r="A226" s="7"/>
      <c r="B226" s="564" t="s">
        <v>56</v>
      </c>
      <c r="C226" s="565"/>
      <c r="D226" s="565"/>
      <c r="E226" s="565"/>
      <c r="F226" s="565"/>
      <c r="G226" s="565"/>
      <c r="H226" s="565"/>
      <c r="I226" s="565"/>
      <c r="J226" s="565"/>
      <c r="K226" s="565"/>
      <c r="L226" s="566"/>
      <c r="M226" s="66"/>
    </row>
    <row r="227" spans="1:21" s="34" customFormat="1" x14ac:dyDescent="0.25">
      <c r="A227" s="43"/>
      <c r="B227" s="47"/>
      <c r="C227" s="78"/>
      <c r="D227" s="78"/>
      <c r="E227" s="78"/>
      <c r="F227" s="78"/>
      <c r="G227" s="78"/>
      <c r="H227" s="78"/>
      <c r="I227" s="78"/>
      <c r="J227" s="78"/>
      <c r="K227" s="78"/>
      <c r="L227" s="48"/>
      <c r="O227" s="9"/>
      <c r="P227" s="9"/>
      <c r="Q227" s="9"/>
      <c r="R227" s="9"/>
      <c r="S227" s="9"/>
      <c r="T227" s="9"/>
      <c r="U227" s="9"/>
    </row>
    <row r="228" spans="1:21" s="34" customFormat="1" x14ac:dyDescent="0.25">
      <c r="A228" s="43"/>
      <c r="B228" s="541" t="str">
        <f>IF(Intro!$G$21="English",O228,P228)</f>
        <v>To what extent are the goods produced in Canada interchangeable with the goods imported from China?</v>
      </c>
      <c r="C228" s="542"/>
      <c r="D228" s="542"/>
      <c r="E228" s="542"/>
      <c r="F228" s="542"/>
      <c r="G228" s="542"/>
      <c r="H228" s="542"/>
      <c r="I228" s="542"/>
      <c r="J228" s="542"/>
      <c r="K228" s="542"/>
      <c r="L228" s="543"/>
      <c r="O228" s="9" t="str">
        <f>"To what extent are the goods produced in Canada interchangeable with the goods imported from "&amp;Variables!B5&amp;"?"</f>
        <v>To what extent are the goods produced in Canada interchangeable with the goods imported from China?</v>
      </c>
      <c r="P228" s="9" t="str">
        <f>"Dans quelle mesure les marchandises produites au Canada sont-elles interchangeables avec les marchandises importées "&amp;Variables!C5&amp;"?"</f>
        <v>Dans quelle mesure les marchandises produites au Canada sont-elles interchangeables avec les marchandises importées de la Chine?</v>
      </c>
      <c r="Q228" s="9"/>
      <c r="R228" s="9"/>
      <c r="S228" s="9"/>
      <c r="T228" s="9"/>
      <c r="U228" s="9"/>
    </row>
    <row r="229" spans="1:21" s="34" customFormat="1" x14ac:dyDescent="0.25">
      <c r="A229" s="43"/>
      <c r="B229" s="47"/>
      <c r="C229" s="78"/>
      <c r="D229" s="78"/>
      <c r="E229" s="78"/>
      <c r="F229" s="78"/>
      <c r="G229" s="78"/>
      <c r="H229" s="78"/>
      <c r="I229" s="78"/>
      <c r="J229" s="78"/>
      <c r="K229" s="78"/>
      <c r="L229" s="48"/>
      <c r="O229" s="9"/>
      <c r="P229" s="9"/>
      <c r="Q229" s="9"/>
      <c r="R229" s="9"/>
      <c r="S229" s="9"/>
      <c r="T229" s="9"/>
      <c r="U229" s="9"/>
    </row>
    <row r="230" spans="1:21" s="10" customFormat="1" x14ac:dyDescent="0.25">
      <c r="A230" s="7"/>
      <c r="B230" s="550"/>
      <c r="C230" s="551"/>
      <c r="D230" s="551"/>
      <c r="E230" s="551"/>
      <c r="F230" s="551"/>
      <c r="G230" s="551"/>
      <c r="H230" s="551"/>
      <c r="I230" s="551"/>
      <c r="J230" s="551"/>
      <c r="K230" s="551"/>
      <c r="L230" s="552"/>
      <c r="M230" s="34"/>
      <c r="Q230" s="9"/>
    </row>
    <row r="231" spans="1:21" s="10" customFormat="1" x14ac:dyDescent="0.25">
      <c r="A231" s="7"/>
      <c r="B231" s="550"/>
      <c r="C231" s="551"/>
      <c r="D231" s="551"/>
      <c r="E231" s="551"/>
      <c r="F231" s="551"/>
      <c r="G231" s="551"/>
      <c r="H231" s="551"/>
      <c r="I231" s="551"/>
      <c r="J231" s="551"/>
      <c r="K231" s="551"/>
      <c r="L231" s="552"/>
      <c r="M231" s="34"/>
      <c r="Q231" s="9"/>
    </row>
    <row r="232" spans="1:21" s="10" customFormat="1" x14ac:dyDescent="0.25">
      <c r="A232" s="7"/>
      <c r="B232" s="550"/>
      <c r="C232" s="551"/>
      <c r="D232" s="551"/>
      <c r="E232" s="551"/>
      <c r="F232" s="551"/>
      <c r="G232" s="551"/>
      <c r="H232" s="551"/>
      <c r="I232" s="551"/>
      <c r="J232" s="551"/>
      <c r="K232" s="551"/>
      <c r="L232" s="552"/>
      <c r="M232" s="34"/>
      <c r="Q232" s="9"/>
    </row>
    <row r="233" spans="1:21" s="10" customFormat="1" x14ac:dyDescent="0.25">
      <c r="A233" s="7"/>
      <c r="B233" s="550"/>
      <c r="C233" s="551"/>
      <c r="D233" s="551"/>
      <c r="E233" s="551"/>
      <c r="F233" s="551"/>
      <c r="G233" s="551"/>
      <c r="H233" s="551"/>
      <c r="I233" s="551"/>
      <c r="J233" s="551"/>
      <c r="K233" s="551"/>
      <c r="L233" s="552"/>
      <c r="M233" s="34"/>
      <c r="Q233" s="9"/>
    </row>
    <row r="234" spans="1:21" s="10" customFormat="1" x14ac:dyDescent="0.25">
      <c r="A234" s="7"/>
      <c r="B234" s="550"/>
      <c r="C234" s="551"/>
      <c r="D234" s="551"/>
      <c r="E234" s="551"/>
      <c r="F234" s="551"/>
      <c r="G234" s="551"/>
      <c r="H234" s="551"/>
      <c r="I234" s="551"/>
      <c r="J234" s="551"/>
      <c r="K234" s="551"/>
      <c r="L234" s="552"/>
      <c r="M234" s="34"/>
      <c r="Q234" s="9"/>
    </row>
    <row r="235" spans="1:21" s="10" customFormat="1" x14ac:dyDescent="0.25">
      <c r="A235" s="7"/>
      <c r="B235" s="550"/>
      <c r="C235" s="551"/>
      <c r="D235" s="551"/>
      <c r="E235" s="551"/>
      <c r="F235" s="551"/>
      <c r="G235" s="551"/>
      <c r="H235" s="551"/>
      <c r="I235" s="551"/>
      <c r="J235" s="551"/>
      <c r="K235" s="551"/>
      <c r="L235" s="552"/>
      <c r="M235" s="34"/>
      <c r="Q235" s="9"/>
    </row>
    <row r="236" spans="1:21" s="10" customFormat="1" x14ac:dyDescent="0.25">
      <c r="A236" s="7"/>
      <c r="B236" s="550"/>
      <c r="C236" s="551"/>
      <c r="D236" s="551"/>
      <c r="E236" s="551"/>
      <c r="F236" s="551"/>
      <c r="G236" s="551"/>
      <c r="H236" s="551"/>
      <c r="I236" s="551"/>
      <c r="J236" s="551"/>
      <c r="K236" s="551"/>
      <c r="L236" s="552"/>
      <c r="M236" s="34"/>
      <c r="Q236" s="9"/>
    </row>
    <row r="237" spans="1:21" s="10" customFormat="1" x14ac:dyDescent="0.25">
      <c r="A237" s="7"/>
      <c r="B237" s="550"/>
      <c r="C237" s="551"/>
      <c r="D237" s="551"/>
      <c r="E237" s="551"/>
      <c r="F237" s="551"/>
      <c r="G237" s="551"/>
      <c r="H237" s="551"/>
      <c r="I237" s="551"/>
      <c r="J237" s="551"/>
      <c r="K237" s="551"/>
      <c r="L237" s="552"/>
      <c r="M237" s="34"/>
      <c r="Q237" s="9"/>
    </row>
    <row r="238" spans="1:21" s="34" customFormat="1" x14ac:dyDescent="0.25">
      <c r="A238" s="43"/>
      <c r="B238" s="44"/>
      <c r="C238" s="45"/>
      <c r="D238" s="45"/>
      <c r="E238" s="45"/>
      <c r="F238" s="45"/>
      <c r="G238" s="45"/>
      <c r="H238" s="45"/>
      <c r="I238" s="45"/>
      <c r="J238" s="45"/>
      <c r="K238" s="45"/>
      <c r="L238" s="46"/>
      <c r="O238" s="9"/>
      <c r="P238" s="9"/>
      <c r="Q238" s="9"/>
      <c r="R238" s="9"/>
      <c r="S238" s="9"/>
      <c r="T238" s="9"/>
      <c r="U238" s="9"/>
    </row>
    <row r="239" spans="1:21" s="10" customFormat="1" x14ac:dyDescent="0.25">
      <c r="A239" s="7"/>
      <c r="B239" s="564" t="s">
        <v>57</v>
      </c>
      <c r="C239" s="565"/>
      <c r="D239" s="565"/>
      <c r="E239" s="565"/>
      <c r="F239" s="565"/>
      <c r="G239" s="565"/>
      <c r="H239" s="565"/>
      <c r="I239" s="565"/>
      <c r="J239" s="565"/>
      <c r="K239" s="565"/>
      <c r="L239" s="566"/>
      <c r="M239" s="66"/>
    </row>
    <row r="240" spans="1:21" s="34" customFormat="1" x14ac:dyDescent="0.25">
      <c r="A240" s="43"/>
      <c r="B240" s="47"/>
      <c r="C240" s="78"/>
      <c r="D240" s="78"/>
      <c r="E240" s="78"/>
      <c r="F240" s="78"/>
      <c r="G240" s="78"/>
      <c r="H240" s="78"/>
      <c r="I240" s="78"/>
      <c r="J240" s="78"/>
      <c r="K240" s="78"/>
      <c r="L240" s="48"/>
      <c r="O240" s="9"/>
      <c r="P240" s="9"/>
      <c r="Q240" s="9"/>
      <c r="R240" s="9"/>
      <c r="S240" s="9"/>
      <c r="T240" s="9"/>
      <c r="U240" s="9"/>
    </row>
    <row r="241" spans="1:21" s="34" customFormat="1" x14ac:dyDescent="0.25">
      <c r="A241" s="43"/>
      <c r="B241" s="541" t="str">
        <f>IF(Intro!$G$21="English",O241,P241)</f>
        <v>To what extent are the goods produced in Canada comparable in price with the goods imported from China?</v>
      </c>
      <c r="C241" s="542"/>
      <c r="D241" s="542"/>
      <c r="E241" s="542"/>
      <c r="F241" s="542"/>
      <c r="G241" s="542"/>
      <c r="H241" s="542"/>
      <c r="I241" s="542"/>
      <c r="J241" s="542"/>
      <c r="K241" s="542"/>
      <c r="L241" s="543"/>
      <c r="O241" s="9" t="str">
        <f>"To what extent are the goods produced in Canada comparable in price with the goods imported from "&amp;Variables!B5&amp;"?"</f>
        <v>To what extent are the goods produced in Canada comparable in price with the goods imported from China?</v>
      </c>
      <c r="P241" s="9" t="str">
        <f>"Dans quelle mesure les marchandises produites au Canada sont-elles comparables en prix aux marchandises importées "&amp;Variables!C5&amp;"?"</f>
        <v>Dans quelle mesure les marchandises produites au Canada sont-elles comparables en prix aux marchandises importées de la Chine?</v>
      </c>
      <c r="Q241" s="9"/>
      <c r="R241" s="9"/>
      <c r="S241" s="9"/>
      <c r="T241" s="9"/>
      <c r="U241" s="9"/>
    </row>
    <row r="242" spans="1:21" s="34" customFormat="1" x14ac:dyDescent="0.25">
      <c r="A242" s="43"/>
      <c r="B242" s="47"/>
      <c r="C242" s="78"/>
      <c r="D242" s="78"/>
      <c r="E242" s="78"/>
      <c r="F242" s="78"/>
      <c r="G242" s="78"/>
      <c r="H242" s="78"/>
      <c r="I242" s="78"/>
      <c r="J242" s="78"/>
      <c r="K242" s="78"/>
      <c r="L242" s="48"/>
      <c r="O242" s="9"/>
      <c r="P242" s="9"/>
      <c r="Q242" s="9"/>
      <c r="R242" s="9"/>
      <c r="S242" s="9"/>
      <c r="T242" s="9"/>
      <c r="U242" s="9"/>
    </row>
    <row r="243" spans="1:21" s="10" customFormat="1" x14ac:dyDescent="0.25">
      <c r="A243" s="7"/>
      <c r="B243" s="550"/>
      <c r="C243" s="551"/>
      <c r="D243" s="551"/>
      <c r="E243" s="551"/>
      <c r="F243" s="551"/>
      <c r="G243" s="551"/>
      <c r="H243" s="551"/>
      <c r="I243" s="551"/>
      <c r="J243" s="551"/>
      <c r="K243" s="551"/>
      <c r="L243" s="552"/>
      <c r="M243" s="34"/>
      <c r="Q243" s="9"/>
    </row>
    <row r="244" spans="1:21" s="10" customFormat="1" x14ac:dyDescent="0.25">
      <c r="A244" s="7"/>
      <c r="B244" s="550"/>
      <c r="C244" s="551"/>
      <c r="D244" s="551"/>
      <c r="E244" s="551"/>
      <c r="F244" s="551"/>
      <c r="G244" s="551"/>
      <c r="H244" s="551"/>
      <c r="I244" s="551"/>
      <c r="J244" s="551"/>
      <c r="K244" s="551"/>
      <c r="L244" s="552"/>
      <c r="M244" s="34"/>
      <c r="Q244" s="9"/>
    </row>
    <row r="245" spans="1:21" s="10" customFormat="1" x14ac:dyDescent="0.25">
      <c r="A245" s="7"/>
      <c r="B245" s="550"/>
      <c r="C245" s="551"/>
      <c r="D245" s="551"/>
      <c r="E245" s="551"/>
      <c r="F245" s="551"/>
      <c r="G245" s="551"/>
      <c r="H245" s="551"/>
      <c r="I245" s="551"/>
      <c r="J245" s="551"/>
      <c r="K245" s="551"/>
      <c r="L245" s="552"/>
      <c r="M245" s="34"/>
      <c r="Q245" s="9"/>
    </row>
    <row r="246" spans="1:21" s="10" customFormat="1" x14ac:dyDescent="0.25">
      <c r="A246" s="7"/>
      <c r="B246" s="550"/>
      <c r="C246" s="551"/>
      <c r="D246" s="551"/>
      <c r="E246" s="551"/>
      <c r="F246" s="551"/>
      <c r="G246" s="551"/>
      <c r="H246" s="551"/>
      <c r="I246" s="551"/>
      <c r="J246" s="551"/>
      <c r="K246" s="551"/>
      <c r="L246" s="552"/>
      <c r="M246" s="34"/>
      <c r="Q246" s="9"/>
    </row>
    <row r="247" spans="1:21" s="10" customFormat="1" x14ac:dyDescent="0.25">
      <c r="A247" s="7"/>
      <c r="B247" s="550"/>
      <c r="C247" s="551"/>
      <c r="D247" s="551"/>
      <c r="E247" s="551"/>
      <c r="F247" s="551"/>
      <c r="G247" s="551"/>
      <c r="H247" s="551"/>
      <c r="I247" s="551"/>
      <c r="J247" s="551"/>
      <c r="K247" s="551"/>
      <c r="L247" s="552"/>
      <c r="M247" s="34"/>
      <c r="Q247" s="9"/>
    </row>
    <row r="248" spans="1:21" s="10" customFormat="1" x14ac:dyDescent="0.25">
      <c r="A248" s="7"/>
      <c r="B248" s="550"/>
      <c r="C248" s="551"/>
      <c r="D248" s="551"/>
      <c r="E248" s="551"/>
      <c r="F248" s="551"/>
      <c r="G248" s="551"/>
      <c r="H248" s="551"/>
      <c r="I248" s="551"/>
      <c r="J248" s="551"/>
      <c r="K248" s="551"/>
      <c r="L248" s="552"/>
      <c r="M248" s="34"/>
      <c r="Q248" s="9"/>
    </row>
    <row r="249" spans="1:21" s="10" customFormat="1" x14ac:dyDescent="0.25">
      <c r="A249" s="7"/>
      <c r="B249" s="550"/>
      <c r="C249" s="551"/>
      <c r="D249" s="551"/>
      <c r="E249" s="551"/>
      <c r="F249" s="551"/>
      <c r="G249" s="551"/>
      <c r="H249" s="551"/>
      <c r="I249" s="551"/>
      <c r="J249" s="551"/>
      <c r="K249" s="551"/>
      <c r="L249" s="552"/>
      <c r="M249" s="34"/>
      <c r="Q249" s="9"/>
    </row>
    <row r="250" spans="1:21" s="10" customFormat="1" x14ac:dyDescent="0.25">
      <c r="A250" s="7"/>
      <c r="B250" s="550"/>
      <c r="C250" s="551"/>
      <c r="D250" s="551"/>
      <c r="E250" s="551"/>
      <c r="F250" s="551"/>
      <c r="G250" s="551"/>
      <c r="H250" s="551"/>
      <c r="I250" s="551"/>
      <c r="J250" s="551"/>
      <c r="K250" s="551"/>
      <c r="L250" s="552"/>
      <c r="M250" s="34"/>
      <c r="Q250" s="9"/>
    </row>
    <row r="251" spans="1:21" s="34" customFormat="1" x14ac:dyDescent="0.25">
      <c r="A251" s="43"/>
      <c r="B251" s="44"/>
      <c r="C251" s="45"/>
      <c r="D251" s="45"/>
      <c r="E251" s="45"/>
      <c r="F251" s="45"/>
      <c r="G251" s="45"/>
      <c r="H251" s="45"/>
      <c r="I251" s="45"/>
      <c r="J251" s="45"/>
      <c r="K251" s="45"/>
      <c r="L251" s="46"/>
      <c r="O251" s="9"/>
      <c r="P251" s="9"/>
      <c r="Q251" s="9"/>
      <c r="R251" s="9"/>
      <c r="S251" s="9"/>
      <c r="T251" s="9"/>
      <c r="U251" s="9"/>
    </row>
    <row r="252" spans="1:21" s="10" customFormat="1" x14ac:dyDescent="0.25">
      <c r="A252" s="7"/>
      <c r="B252" s="564" t="s">
        <v>55</v>
      </c>
      <c r="C252" s="565"/>
      <c r="D252" s="565"/>
      <c r="E252" s="565"/>
      <c r="F252" s="565"/>
      <c r="G252" s="565"/>
      <c r="H252" s="565"/>
      <c r="I252" s="565"/>
      <c r="J252" s="565"/>
      <c r="K252" s="565"/>
      <c r="L252" s="566"/>
      <c r="M252" s="66"/>
    </row>
    <row r="253" spans="1:21" s="34" customFormat="1" x14ac:dyDescent="0.25">
      <c r="A253" s="43"/>
      <c r="B253" s="47"/>
      <c r="C253" s="78"/>
      <c r="D253" s="78"/>
      <c r="E253" s="78"/>
      <c r="F253" s="78"/>
      <c r="G253" s="78"/>
      <c r="H253" s="78"/>
      <c r="I253" s="78"/>
      <c r="J253" s="78"/>
      <c r="K253" s="78"/>
      <c r="L253" s="48"/>
      <c r="O253" s="9"/>
      <c r="P253" s="9"/>
      <c r="Q253" s="9"/>
      <c r="R253" s="9"/>
      <c r="S253" s="9"/>
      <c r="T253" s="9"/>
      <c r="U253" s="9"/>
    </row>
    <row r="254" spans="1:21" s="34" customFormat="1" x14ac:dyDescent="0.25">
      <c r="A254" s="43"/>
      <c r="B254" s="401" t="str">
        <f>IF(Intro!$G$21="English",O254,P254)</f>
        <v>To what extent are the goods produced in Canada comparable in non-price factors (including product quality, lead and delivery times, reliability of supply, etc.) with the goods imported from China?</v>
      </c>
      <c r="C254" s="402"/>
      <c r="D254" s="402"/>
      <c r="E254" s="402"/>
      <c r="F254" s="402"/>
      <c r="G254" s="402"/>
      <c r="H254" s="402"/>
      <c r="I254" s="402"/>
      <c r="J254" s="402"/>
      <c r="K254" s="402"/>
      <c r="L254" s="403"/>
      <c r="O254" s="9" t="str">
        <f>"To what extent are the goods produced in Canada comparable in non-price factors (including product quality, lead and delivery times, reliability of supply, etc.) with the goods imported from "&amp;Variables!B5&amp;"?"</f>
        <v>To what extent are the goods produced in Canada comparable in non-price factors (including product quality, lead and delivery times, reliability of supply, etc.) with the goods imported from China?</v>
      </c>
      <c r="P254" s="9"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de la Chine?</v>
      </c>
      <c r="Q254" s="9"/>
      <c r="R254" s="9"/>
      <c r="S254" s="9"/>
      <c r="T254" s="9"/>
      <c r="U254" s="9"/>
    </row>
    <row r="255" spans="1:21" s="34" customFormat="1" x14ac:dyDescent="0.25">
      <c r="A255" s="43"/>
      <c r="B255" s="401"/>
      <c r="C255" s="402"/>
      <c r="D255" s="402"/>
      <c r="E255" s="402"/>
      <c r="F255" s="402"/>
      <c r="G255" s="402"/>
      <c r="H255" s="402"/>
      <c r="I255" s="402"/>
      <c r="J255" s="402"/>
      <c r="K255" s="402"/>
      <c r="L255" s="403"/>
      <c r="O255" s="9"/>
      <c r="P255" s="9"/>
      <c r="Q255" s="9"/>
      <c r="R255" s="9"/>
      <c r="S255" s="9"/>
      <c r="T255" s="9"/>
      <c r="U255" s="9"/>
    </row>
    <row r="256" spans="1:21" s="34" customFormat="1" x14ac:dyDescent="0.25">
      <c r="A256" s="43"/>
      <c r="B256" s="47"/>
      <c r="C256" s="78"/>
      <c r="D256" s="78"/>
      <c r="E256" s="78"/>
      <c r="F256" s="78"/>
      <c r="G256" s="78"/>
      <c r="H256" s="78"/>
      <c r="I256" s="78"/>
      <c r="J256" s="78"/>
      <c r="K256" s="78"/>
      <c r="L256" s="48"/>
      <c r="O256" s="9"/>
      <c r="P256" s="9"/>
      <c r="Q256" s="9"/>
      <c r="R256" s="9"/>
      <c r="S256" s="9"/>
      <c r="T256" s="9"/>
      <c r="U256" s="9"/>
    </row>
    <row r="257" spans="1:21" s="10" customFormat="1" x14ac:dyDescent="0.25">
      <c r="A257" s="7"/>
      <c r="B257" s="550"/>
      <c r="C257" s="551"/>
      <c r="D257" s="551"/>
      <c r="E257" s="551"/>
      <c r="F257" s="551"/>
      <c r="G257" s="551"/>
      <c r="H257" s="551"/>
      <c r="I257" s="551"/>
      <c r="J257" s="551"/>
      <c r="K257" s="551"/>
      <c r="L257" s="552"/>
      <c r="M257" s="34"/>
      <c r="Q257" s="9"/>
    </row>
    <row r="258" spans="1:21" s="10" customFormat="1" x14ac:dyDescent="0.25">
      <c r="A258" s="7"/>
      <c r="B258" s="550"/>
      <c r="C258" s="551"/>
      <c r="D258" s="551"/>
      <c r="E258" s="551"/>
      <c r="F258" s="551"/>
      <c r="G258" s="551"/>
      <c r="H258" s="551"/>
      <c r="I258" s="551"/>
      <c r="J258" s="551"/>
      <c r="K258" s="551"/>
      <c r="L258" s="552"/>
      <c r="M258" s="34"/>
      <c r="Q258" s="9"/>
    </row>
    <row r="259" spans="1:21" s="10" customFormat="1" x14ac:dyDescent="0.25">
      <c r="A259" s="7"/>
      <c r="B259" s="550"/>
      <c r="C259" s="551"/>
      <c r="D259" s="551"/>
      <c r="E259" s="551"/>
      <c r="F259" s="551"/>
      <c r="G259" s="551"/>
      <c r="H259" s="551"/>
      <c r="I259" s="551"/>
      <c r="J259" s="551"/>
      <c r="K259" s="551"/>
      <c r="L259" s="552"/>
      <c r="M259" s="34"/>
      <c r="Q259" s="9"/>
    </row>
    <row r="260" spans="1:21" s="10" customFormat="1" x14ac:dyDescent="0.25">
      <c r="A260" s="7"/>
      <c r="B260" s="550"/>
      <c r="C260" s="551"/>
      <c r="D260" s="551"/>
      <c r="E260" s="551"/>
      <c r="F260" s="551"/>
      <c r="G260" s="551"/>
      <c r="H260" s="551"/>
      <c r="I260" s="551"/>
      <c r="J260" s="551"/>
      <c r="K260" s="551"/>
      <c r="L260" s="552"/>
      <c r="M260" s="34"/>
      <c r="Q260" s="9"/>
    </row>
    <row r="261" spans="1:21" s="10" customFormat="1" x14ac:dyDescent="0.25">
      <c r="A261" s="7"/>
      <c r="B261" s="550"/>
      <c r="C261" s="551"/>
      <c r="D261" s="551"/>
      <c r="E261" s="551"/>
      <c r="F261" s="551"/>
      <c r="G261" s="551"/>
      <c r="H261" s="551"/>
      <c r="I261" s="551"/>
      <c r="J261" s="551"/>
      <c r="K261" s="551"/>
      <c r="L261" s="552"/>
      <c r="M261" s="34"/>
      <c r="Q261" s="9"/>
    </row>
    <row r="262" spans="1:21" s="10" customFormat="1" x14ac:dyDescent="0.25">
      <c r="A262" s="7"/>
      <c r="B262" s="550"/>
      <c r="C262" s="551"/>
      <c r="D262" s="551"/>
      <c r="E262" s="551"/>
      <c r="F262" s="551"/>
      <c r="G262" s="551"/>
      <c r="H262" s="551"/>
      <c r="I262" s="551"/>
      <c r="J262" s="551"/>
      <c r="K262" s="551"/>
      <c r="L262" s="552"/>
      <c r="M262" s="34"/>
      <c r="Q262" s="9"/>
    </row>
    <row r="263" spans="1:21" s="10" customFormat="1" x14ac:dyDescent="0.25">
      <c r="A263" s="7"/>
      <c r="B263" s="550"/>
      <c r="C263" s="551"/>
      <c r="D263" s="551"/>
      <c r="E263" s="551"/>
      <c r="F263" s="551"/>
      <c r="G263" s="551"/>
      <c r="H263" s="551"/>
      <c r="I263" s="551"/>
      <c r="J263" s="551"/>
      <c r="K263" s="551"/>
      <c r="L263" s="552"/>
      <c r="M263" s="34"/>
      <c r="Q263" s="9"/>
    </row>
    <row r="264" spans="1:21" s="10" customFormat="1" x14ac:dyDescent="0.25">
      <c r="A264" s="7"/>
      <c r="B264" s="550"/>
      <c r="C264" s="551"/>
      <c r="D264" s="551"/>
      <c r="E264" s="551"/>
      <c r="F264" s="551"/>
      <c r="G264" s="551"/>
      <c r="H264" s="551"/>
      <c r="I264" s="551"/>
      <c r="J264" s="551"/>
      <c r="K264" s="551"/>
      <c r="L264" s="552"/>
      <c r="M264" s="34"/>
      <c r="Q264" s="9"/>
    </row>
    <row r="265" spans="1:21" s="34" customFormat="1" x14ac:dyDescent="0.25">
      <c r="A265" s="43"/>
      <c r="B265" s="44"/>
      <c r="C265" s="45"/>
      <c r="D265" s="45"/>
      <c r="E265" s="45"/>
      <c r="F265" s="45"/>
      <c r="G265" s="45"/>
      <c r="H265" s="45"/>
      <c r="I265" s="45"/>
      <c r="J265" s="45"/>
      <c r="K265" s="45"/>
      <c r="L265" s="46"/>
      <c r="O265" s="9"/>
      <c r="P265" s="9"/>
      <c r="Q265" s="9"/>
      <c r="R265" s="9"/>
      <c r="S265" s="9"/>
      <c r="T265" s="9"/>
      <c r="U265" s="9"/>
    </row>
    <row r="267" spans="1:21" x14ac:dyDescent="0.25">
      <c r="B267" s="404" t="str">
        <f>IF(Intro!$G$21="English",O267,P267)</f>
        <v>SALES</v>
      </c>
      <c r="C267" s="405"/>
      <c r="D267" s="405"/>
      <c r="E267" s="405"/>
      <c r="F267" s="405"/>
      <c r="G267" s="405"/>
      <c r="H267" s="405"/>
      <c r="I267" s="405"/>
      <c r="J267" s="405"/>
      <c r="K267" s="405"/>
      <c r="L267" s="406"/>
      <c r="M267" s="34"/>
      <c r="O267" s="9" t="s">
        <v>314</v>
      </c>
      <c r="P267" s="9" t="s">
        <v>315</v>
      </c>
    </row>
    <row r="268" spans="1:21" s="10" customFormat="1" x14ac:dyDescent="0.25">
      <c r="A268" s="7"/>
      <c r="B268" s="571" t="s">
        <v>76</v>
      </c>
      <c r="C268" s="572"/>
      <c r="D268" s="572"/>
      <c r="E268" s="572"/>
      <c r="F268" s="572"/>
      <c r="G268" s="572"/>
      <c r="H268" s="572"/>
      <c r="I268" s="572"/>
      <c r="J268" s="572"/>
      <c r="K268" s="572"/>
      <c r="L268" s="573"/>
      <c r="M268" s="66"/>
    </row>
    <row r="269" spans="1:21" s="34" customFormat="1" x14ac:dyDescent="0.25">
      <c r="A269" s="43"/>
      <c r="B269" s="47"/>
      <c r="C269" s="78"/>
      <c r="D269" s="78"/>
      <c r="E269" s="78"/>
      <c r="F269" s="78"/>
      <c r="G269" s="78"/>
      <c r="H269" s="78"/>
      <c r="I269" s="78"/>
      <c r="J269" s="78"/>
      <c r="K269" s="78"/>
      <c r="L269" s="48"/>
      <c r="O269" s="9"/>
      <c r="P269" s="9"/>
      <c r="Q269" s="9"/>
      <c r="R269" s="9"/>
      <c r="S269" s="9"/>
      <c r="T269" s="9"/>
      <c r="U269" s="9"/>
    </row>
    <row r="270" spans="1:21" s="34" customFormat="1" x14ac:dyDescent="0.25">
      <c r="A270" s="43"/>
      <c r="B270" s="541" t="str">
        <f>IF(Intro!$G$21="English",O270,P270)</f>
        <v>Describe any changes in your firm's channels of distribution since January 1, 2023.</v>
      </c>
      <c r="C270" s="542"/>
      <c r="D270" s="542"/>
      <c r="E270" s="542"/>
      <c r="F270" s="542"/>
      <c r="G270" s="542"/>
      <c r="H270" s="542"/>
      <c r="I270" s="542"/>
      <c r="J270" s="542"/>
      <c r="K270" s="542"/>
      <c r="L270" s="543"/>
      <c r="O270" s="9" t="str">
        <f>"Describe any changes in your firm's channels of distribution since January 1, "&amp;Variables!B6&amp;"."</f>
        <v>Describe any changes in your firm's channels of distribution since January 1, 2023.</v>
      </c>
      <c r="P270" s="9" t="str">
        <f>"Décrivez tout changement dans les canaux de distribution de votre entreprise depuis le 1er janvier "&amp;Variables!B6&amp;"."</f>
        <v>Décrivez tout changement dans les canaux de distribution de votre entreprise depuis le 1er janvier 2023.</v>
      </c>
      <c r="Q270" s="9"/>
      <c r="R270" s="9"/>
      <c r="S270" s="9"/>
      <c r="T270" s="9"/>
      <c r="U270" s="9"/>
    </row>
    <row r="271" spans="1:21" s="34" customFormat="1" x14ac:dyDescent="0.25">
      <c r="A271" s="43"/>
      <c r="B271" s="47"/>
      <c r="C271" s="78"/>
      <c r="D271" s="78"/>
      <c r="E271" s="78"/>
      <c r="F271" s="78"/>
      <c r="G271" s="78"/>
      <c r="H271" s="78"/>
      <c r="I271" s="78"/>
      <c r="J271" s="78"/>
      <c r="K271" s="78"/>
      <c r="L271" s="48"/>
      <c r="O271" s="9"/>
      <c r="P271" s="9"/>
      <c r="Q271" s="9"/>
      <c r="R271" s="9"/>
      <c r="S271" s="9"/>
      <c r="T271" s="9"/>
      <c r="U271" s="9"/>
    </row>
    <row r="272" spans="1:21" s="10" customFormat="1" x14ac:dyDescent="0.25">
      <c r="A272" s="7"/>
      <c r="B272" s="550"/>
      <c r="C272" s="551"/>
      <c r="D272" s="551"/>
      <c r="E272" s="551"/>
      <c r="F272" s="551"/>
      <c r="G272" s="551"/>
      <c r="H272" s="551"/>
      <c r="I272" s="551"/>
      <c r="J272" s="551"/>
      <c r="K272" s="551"/>
      <c r="L272" s="552"/>
      <c r="M272" s="34"/>
      <c r="Q272" s="9"/>
    </row>
    <row r="273" spans="1:21" s="10" customFormat="1" x14ac:dyDescent="0.25">
      <c r="A273" s="7"/>
      <c r="B273" s="550"/>
      <c r="C273" s="551"/>
      <c r="D273" s="551"/>
      <c r="E273" s="551"/>
      <c r="F273" s="551"/>
      <c r="G273" s="551"/>
      <c r="H273" s="551"/>
      <c r="I273" s="551"/>
      <c r="J273" s="551"/>
      <c r="K273" s="551"/>
      <c r="L273" s="552"/>
      <c r="M273" s="34"/>
      <c r="Q273" s="9"/>
    </row>
    <row r="274" spans="1:21" s="10" customFormat="1" x14ac:dyDescent="0.25">
      <c r="A274" s="7"/>
      <c r="B274" s="550"/>
      <c r="C274" s="551"/>
      <c r="D274" s="551"/>
      <c r="E274" s="551"/>
      <c r="F274" s="551"/>
      <c r="G274" s="551"/>
      <c r="H274" s="551"/>
      <c r="I274" s="551"/>
      <c r="J274" s="551"/>
      <c r="K274" s="551"/>
      <c r="L274" s="552"/>
      <c r="M274" s="34"/>
      <c r="Q274" s="9"/>
    </row>
    <row r="275" spans="1:21" s="10" customFormat="1" x14ac:dyDescent="0.25">
      <c r="A275" s="7"/>
      <c r="B275" s="550"/>
      <c r="C275" s="551"/>
      <c r="D275" s="551"/>
      <c r="E275" s="551"/>
      <c r="F275" s="551"/>
      <c r="G275" s="551"/>
      <c r="H275" s="551"/>
      <c r="I275" s="551"/>
      <c r="J275" s="551"/>
      <c r="K275" s="551"/>
      <c r="L275" s="552"/>
      <c r="M275" s="34"/>
      <c r="Q275" s="9"/>
    </row>
    <row r="276" spans="1:21" s="10" customFormat="1" x14ac:dyDescent="0.25">
      <c r="A276" s="7"/>
      <c r="B276" s="550"/>
      <c r="C276" s="551"/>
      <c r="D276" s="551"/>
      <c r="E276" s="551"/>
      <c r="F276" s="551"/>
      <c r="G276" s="551"/>
      <c r="H276" s="551"/>
      <c r="I276" s="551"/>
      <c r="J276" s="551"/>
      <c r="K276" s="551"/>
      <c r="L276" s="552"/>
      <c r="M276" s="34"/>
      <c r="Q276" s="9"/>
    </row>
    <row r="277" spans="1:21" s="10" customFormat="1" x14ac:dyDescent="0.25">
      <c r="A277" s="7"/>
      <c r="B277" s="550"/>
      <c r="C277" s="551"/>
      <c r="D277" s="551"/>
      <c r="E277" s="551"/>
      <c r="F277" s="551"/>
      <c r="G277" s="551"/>
      <c r="H277" s="551"/>
      <c r="I277" s="551"/>
      <c r="J277" s="551"/>
      <c r="K277" s="551"/>
      <c r="L277" s="552"/>
      <c r="M277" s="34"/>
      <c r="Q277" s="9"/>
    </row>
    <row r="278" spans="1:21" s="10" customFormat="1" x14ac:dyDescent="0.25">
      <c r="A278" s="7"/>
      <c r="B278" s="550"/>
      <c r="C278" s="551"/>
      <c r="D278" s="551"/>
      <c r="E278" s="551"/>
      <c r="F278" s="551"/>
      <c r="G278" s="551"/>
      <c r="H278" s="551"/>
      <c r="I278" s="551"/>
      <c r="J278" s="551"/>
      <c r="K278" s="551"/>
      <c r="L278" s="552"/>
      <c r="M278" s="34"/>
      <c r="Q278" s="9"/>
    </row>
    <row r="279" spans="1:21" s="10" customFormat="1" x14ac:dyDescent="0.25">
      <c r="A279" s="7"/>
      <c r="B279" s="550"/>
      <c r="C279" s="551"/>
      <c r="D279" s="551"/>
      <c r="E279" s="551"/>
      <c r="F279" s="551"/>
      <c r="G279" s="551"/>
      <c r="H279" s="551"/>
      <c r="I279" s="551"/>
      <c r="J279" s="551"/>
      <c r="K279" s="551"/>
      <c r="L279" s="552"/>
      <c r="M279" s="34"/>
      <c r="Q279" s="9"/>
    </row>
    <row r="280" spans="1:21" s="34" customFormat="1" x14ac:dyDescent="0.25">
      <c r="A280" s="43"/>
      <c r="B280" s="44"/>
      <c r="C280" s="45"/>
      <c r="D280" s="45"/>
      <c r="E280" s="45"/>
      <c r="F280" s="45"/>
      <c r="G280" s="45"/>
      <c r="H280" s="45"/>
      <c r="I280" s="45"/>
      <c r="J280" s="45"/>
      <c r="K280" s="45"/>
      <c r="L280" s="46"/>
      <c r="O280" s="9"/>
      <c r="P280" s="9"/>
      <c r="Q280" s="9"/>
      <c r="R280" s="9"/>
      <c r="S280" s="9"/>
      <c r="T280" s="9"/>
      <c r="U280" s="9"/>
    </row>
    <row r="281" spans="1:21" s="10" customFormat="1" x14ac:dyDescent="0.25">
      <c r="A281" s="7"/>
      <c r="B281" s="564" t="s">
        <v>77</v>
      </c>
      <c r="C281" s="565"/>
      <c r="D281" s="565"/>
      <c r="E281" s="565"/>
      <c r="F281" s="565"/>
      <c r="G281" s="565"/>
      <c r="H281" s="565"/>
      <c r="I281" s="565"/>
      <c r="J281" s="565"/>
      <c r="K281" s="565"/>
      <c r="L281" s="566"/>
      <c r="M281" s="66"/>
    </row>
    <row r="282" spans="1:21" s="34" customFormat="1" x14ac:dyDescent="0.25">
      <c r="A282" s="43"/>
      <c r="B282" s="47"/>
      <c r="C282" s="78"/>
      <c r="D282" s="78"/>
      <c r="E282" s="78"/>
      <c r="F282" s="78"/>
      <c r="G282" s="78"/>
      <c r="H282" s="78"/>
      <c r="I282" s="78"/>
      <c r="J282" s="78"/>
      <c r="K282" s="78"/>
      <c r="L282" s="48"/>
      <c r="O282" s="9"/>
      <c r="P282" s="9"/>
      <c r="Q282" s="9"/>
      <c r="R282" s="9"/>
      <c r="S282" s="9"/>
      <c r="T282" s="9"/>
      <c r="U282" s="9"/>
    </row>
    <row r="283" spans="1:21" s="34" customFormat="1" x14ac:dyDescent="0.25">
      <c r="A283" s="43"/>
      <c r="B283" s="398" t="str">
        <f>IF(Intro!$G$21="English",O283,P283)</f>
        <v>How does your firm promote sales of the goods in the Canadian market? Have these methods changed since January 1, 2023?</v>
      </c>
      <c r="C283" s="399"/>
      <c r="D283" s="399"/>
      <c r="E283" s="399"/>
      <c r="F283" s="399"/>
      <c r="G283" s="399"/>
      <c r="H283" s="399"/>
      <c r="I283" s="399"/>
      <c r="J283" s="399"/>
      <c r="K283" s="399"/>
      <c r="L283" s="400"/>
      <c r="O283" s="9" t="str">
        <f>"How does your firm promote sales of the goods in the Canadian market? Have these methods changed since January 1, "&amp;Variables!B6&amp;"?"</f>
        <v>How does your firm promote sales of the goods in the Canadian market? Have these methods changed since January 1, 2023?</v>
      </c>
      <c r="P283"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83" s="9"/>
      <c r="R283" s="9"/>
      <c r="S283" s="9"/>
      <c r="T283" s="9"/>
      <c r="U283" s="9"/>
    </row>
    <row r="284" spans="1:21" s="34" customFormat="1" x14ac:dyDescent="0.25">
      <c r="A284" s="43"/>
      <c r="B284" s="47"/>
      <c r="C284" s="78"/>
      <c r="D284" s="78"/>
      <c r="E284" s="78"/>
      <c r="F284" s="78"/>
      <c r="G284" s="78"/>
      <c r="H284" s="78"/>
      <c r="I284" s="78"/>
      <c r="J284" s="78"/>
      <c r="K284" s="78"/>
      <c r="L284" s="48"/>
      <c r="O284" s="9"/>
      <c r="P284" s="9"/>
      <c r="Q284" s="9"/>
      <c r="R284" s="9"/>
      <c r="S284" s="9"/>
      <c r="T284" s="9"/>
      <c r="U284" s="9"/>
    </row>
    <row r="285" spans="1:21" s="10" customFormat="1" x14ac:dyDescent="0.25">
      <c r="A285" s="7"/>
      <c r="B285" s="550"/>
      <c r="C285" s="551"/>
      <c r="D285" s="551"/>
      <c r="E285" s="551"/>
      <c r="F285" s="551"/>
      <c r="G285" s="551"/>
      <c r="H285" s="551"/>
      <c r="I285" s="551"/>
      <c r="J285" s="551"/>
      <c r="K285" s="551"/>
      <c r="L285" s="552"/>
      <c r="M285" s="34"/>
      <c r="Q285" s="9"/>
    </row>
    <row r="286" spans="1:21" s="10" customFormat="1" x14ac:dyDescent="0.25">
      <c r="A286" s="7"/>
      <c r="B286" s="550"/>
      <c r="C286" s="551"/>
      <c r="D286" s="551"/>
      <c r="E286" s="551"/>
      <c r="F286" s="551"/>
      <c r="G286" s="551"/>
      <c r="H286" s="551"/>
      <c r="I286" s="551"/>
      <c r="J286" s="551"/>
      <c r="K286" s="551"/>
      <c r="L286" s="552"/>
      <c r="M286" s="34"/>
      <c r="Q286" s="9"/>
    </row>
    <row r="287" spans="1:21" s="10" customFormat="1" x14ac:dyDescent="0.25">
      <c r="A287" s="7"/>
      <c r="B287" s="550"/>
      <c r="C287" s="551"/>
      <c r="D287" s="551"/>
      <c r="E287" s="551"/>
      <c r="F287" s="551"/>
      <c r="G287" s="551"/>
      <c r="H287" s="551"/>
      <c r="I287" s="551"/>
      <c r="J287" s="551"/>
      <c r="K287" s="551"/>
      <c r="L287" s="552"/>
      <c r="M287" s="34"/>
      <c r="Q287" s="9"/>
    </row>
    <row r="288" spans="1:21" s="10" customFormat="1" x14ac:dyDescent="0.25">
      <c r="A288" s="7"/>
      <c r="B288" s="550"/>
      <c r="C288" s="551"/>
      <c r="D288" s="551"/>
      <c r="E288" s="551"/>
      <c r="F288" s="551"/>
      <c r="G288" s="551"/>
      <c r="H288" s="551"/>
      <c r="I288" s="551"/>
      <c r="J288" s="551"/>
      <c r="K288" s="551"/>
      <c r="L288" s="552"/>
      <c r="M288" s="34"/>
      <c r="Q288" s="9"/>
    </row>
    <row r="289" spans="1:21" s="10" customFormat="1" x14ac:dyDescent="0.25">
      <c r="A289" s="7"/>
      <c r="B289" s="550"/>
      <c r="C289" s="551"/>
      <c r="D289" s="551"/>
      <c r="E289" s="551"/>
      <c r="F289" s="551"/>
      <c r="G289" s="551"/>
      <c r="H289" s="551"/>
      <c r="I289" s="551"/>
      <c r="J289" s="551"/>
      <c r="K289" s="551"/>
      <c r="L289" s="552"/>
      <c r="M289" s="34"/>
      <c r="Q289" s="9"/>
    </row>
    <row r="290" spans="1:21" s="10" customFormat="1" x14ac:dyDescent="0.25">
      <c r="A290" s="7"/>
      <c r="B290" s="550"/>
      <c r="C290" s="551"/>
      <c r="D290" s="551"/>
      <c r="E290" s="551"/>
      <c r="F290" s="551"/>
      <c r="G290" s="551"/>
      <c r="H290" s="551"/>
      <c r="I290" s="551"/>
      <c r="J290" s="551"/>
      <c r="K290" s="551"/>
      <c r="L290" s="552"/>
      <c r="M290" s="34"/>
      <c r="Q290" s="9"/>
    </row>
    <row r="291" spans="1:21" s="10" customFormat="1" x14ac:dyDescent="0.25">
      <c r="A291" s="7"/>
      <c r="B291" s="550"/>
      <c r="C291" s="551"/>
      <c r="D291" s="551"/>
      <c r="E291" s="551"/>
      <c r="F291" s="551"/>
      <c r="G291" s="551"/>
      <c r="H291" s="551"/>
      <c r="I291" s="551"/>
      <c r="J291" s="551"/>
      <c r="K291" s="551"/>
      <c r="L291" s="552"/>
      <c r="M291" s="34"/>
      <c r="Q291" s="9"/>
    </row>
    <row r="292" spans="1:21" s="10" customFormat="1" x14ac:dyDescent="0.25">
      <c r="A292" s="7"/>
      <c r="B292" s="550"/>
      <c r="C292" s="551"/>
      <c r="D292" s="551"/>
      <c r="E292" s="551"/>
      <c r="F292" s="551"/>
      <c r="G292" s="551"/>
      <c r="H292" s="551"/>
      <c r="I292" s="551"/>
      <c r="J292" s="551"/>
      <c r="K292" s="551"/>
      <c r="L292" s="552"/>
      <c r="M292" s="34"/>
      <c r="Q292" s="9"/>
    </row>
    <row r="293" spans="1:21" s="34" customFormat="1" x14ac:dyDescent="0.25">
      <c r="A293" s="43"/>
      <c r="B293" s="44"/>
      <c r="C293" s="45"/>
      <c r="D293" s="45"/>
      <c r="E293" s="45"/>
      <c r="F293" s="45"/>
      <c r="G293" s="45"/>
      <c r="H293" s="45"/>
      <c r="I293" s="45"/>
      <c r="J293" s="45"/>
      <c r="K293" s="45"/>
      <c r="L293" s="46"/>
      <c r="O293" s="9"/>
      <c r="P293" s="9"/>
      <c r="Q293" s="9"/>
      <c r="R293" s="9"/>
      <c r="S293" s="9"/>
      <c r="T293" s="9"/>
      <c r="U293" s="9"/>
    </row>
    <row r="294" spans="1:21" s="10" customFormat="1" x14ac:dyDescent="0.25">
      <c r="A294" s="7"/>
      <c r="B294" s="564" t="s">
        <v>65</v>
      </c>
      <c r="C294" s="565"/>
      <c r="D294" s="565"/>
      <c r="E294" s="565"/>
      <c r="F294" s="565"/>
      <c r="G294" s="565"/>
      <c r="H294" s="565"/>
      <c r="I294" s="565"/>
      <c r="J294" s="565"/>
      <c r="K294" s="565"/>
      <c r="L294" s="566"/>
      <c r="M294" s="66"/>
    </row>
    <row r="295" spans="1:21" s="34" customFormat="1" x14ac:dyDescent="0.25">
      <c r="A295" s="43"/>
      <c r="B295" s="47"/>
      <c r="C295" s="78"/>
      <c r="D295" s="78"/>
      <c r="E295" s="78"/>
      <c r="F295" s="78"/>
      <c r="G295" s="78"/>
      <c r="H295" s="78"/>
      <c r="I295" s="78"/>
      <c r="J295" s="78"/>
      <c r="K295" s="78"/>
      <c r="L295" s="48"/>
      <c r="O295" s="9"/>
      <c r="P295" s="9"/>
      <c r="Q295" s="9"/>
      <c r="R295" s="9"/>
      <c r="S295" s="9"/>
      <c r="T295" s="9"/>
      <c r="U295" s="9"/>
    </row>
    <row r="296" spans="1:21" s="34" customFormat="1" x14ac:dyDescent="0.25">
      <c r="A296" s="43"/>
      <c r="B296" s="398" t="str">
        <f>IF(Intro!$G$21="English",O296,P296)</f>
        <v>How does your firm price the goods in the Canadian market? Explain any firm-specific terms used. Explain whether these general pricing practices have changed since January 1, 2023.</v>
      </c>
      <c r="C296" s="399"/>
      <c r="D296" s="399"/>
      <c r="E296" s="399"/>
      <c r="F296" s="399"/>
      <c r="G296" s="399"/>
      <c r="H296" s="399"/>
      <c r="I296" s="399"/>
      <c r="J296" s="399"/>
      <c r="K296" s="399"/>
      <c r="L296" s="400"/>
      <c r="O296"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296"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c r="Q296" s="9"/>
      <c r="R296" s="9"/>
      <c r="S296" s="9"/>
      <c r="T296" s="9"/>
      <c r="U296" s="9"/>
    </row>
    <row r="297" spans="1:21" s="34" customFormat="1" x14ac:dyDescent="0.25">
      <c r="A297" s="43"/>
      <c r="B297" s="398"/>
      <c r="C297" s="399"/>
      <c r="D297" s="399"/>
      <c r="E297" s="399"/>
      <c r="F297" s="399"/>
      <c r="G297" s="399"/>
      <c r="H297" s="399"/>
      <c r="I297" s="399"/>
      <c r="J297" s="399"/>
      <c r="K297" s="399"/>
      <c r="L297" s="400"/>
      <c r="O297" s="9"/>
      <c r="P297" s="9"/>
      <c r="Q297" s="9"/>
      <c r="R297" s="9"/>
      <c r="S297" s="9"/>
      <c r="T297" s="9"/>
      <c r="U297" s="9"/>
    </row>
    <row r="298" spans="1:21" s="34" customFormat="1" x14ac:dyDescent="0.25">
      <c r="A298" s="43"/>
      <c r="B298" s="47"/>
      <c r="C298" s="78"/>
      <c r="D298" s="78"/>
      <c r="E298" s="78"/>
      <c r="F298" s="78"/>
      <c r="G298" s="78"/>
      <c r="H298" s="78"/>
      <c r="I298" s="78"/>
      <c r="J298" s="78"/>
      <c r="K298" s="78"/>
      <c r="L298" s="48"/>
      <c r="O298" s="9"/>
      <c r="P298" s="9"/>
      <c r="Q298" s="9"/>
      <c r="R298" s="9"/>
      <c r="S298" s="9"/>
      <c r="T298" s="9"/>
      <c r="U298" s="9"/>
    </row>
    <row r="299" spans="1:21" s="10" customFormat="1" x14ac:dyDescent="0.25">
      <c r="A299" s="7"/>
      <c r="B299" s="550"/>
      <c r="C299" s="551"/>
      <c r="D299" s="551"/>
      <c r="E299" s="551"/>
      <c r="F299" s="551"/>
      <c r="G299" s="551"/>
      <c r="H299" s="551"/>
      <c r="I299" s="551"/>
      <c r="J299" s="551"/>
      <c r="K299" s="551"/>
      <c r="L299" s="552"/>
      <c r="M299" s="34"/>
      <c r="Q299" s="9"/>
    </row>
    <row r="300" spans="1:21" s="10" customFormat="1" x14ac:dyDescent="0.25">
      <c r="A300" s="7"/>
      <c r="B300" s="550"/>
      <c r="C300" s="551"/>
      <c r="D300" s="551"/>
      <c r="E300" s="551"/>
      <c r="F300" s="551"/>
      <c r="G300" s="551"/>
      <c r="H300" s="551"/>
      <c r="I300" s="551"/>
      <c r="J300" s="551"/>
      <c r="K300" s="551"/>
      <c r="L300" s="552"/>
      <c r="M300" s="34"/>
      <c r="Q300" s="9"/>
    </row>
    <row r="301" spans="1:21" s="10" customFormat="1" x14ac:dyDescent="0.25">
      <c r="A301" s="7"/>
      <c r="B301" s="550"/>
      <c r="C301" s="551"/>
      <c r="D301" s="551"/>
      <c r="E301" s="551"/>
      <c r="F301" s="551"/>
      <c r="G301" s="551"/>
      <c r="H301" s="551"/>
      <c r="I301" s="551"/>
      <c r="J301" s="551"/>
      <c r="K301" s="551"/>
      <c r="L301" s="552"/>
      <c r="M301" s="34"/>
      <c r="Q301" s="9"/>
    </row>
    <row r="302" spans="1:21" s="10" customFormat="1" x14ac:dyDescent="0.25">
      <c r="A302" s="7"/>
      <c r="B302" s="550"/>
      <c r="C302" s="551"/>
      <c r="D302" s="551"/>
      <c r="E302" s="551"/>
      <c r="F302" s="551"/>
      <c r="G302" s="551"/>
      <c r="H302" s="551"/>
      <c r="I302" s="551"/>
      <c r="J302" s="551"/>
      <c r="K302" s="551"/>
      <c r="L302" s="552"/>
      <c r="M302" s="34"/>
      <c r="Q302" s="9"/>
    </row>
    <row r="303" spans="1:21" s="10" customFormat="1" x14ac:dyDescent="0.25">
      <c r="A303" s="7"/>
      <c r="B303" s="550"/>
      <c r="C303" s="551"/>
      <c r="D303" s="551"/>
      <c r="E303" s="551"/>
      <c r="F303" s="551"/>
      <c r="G303" s="551"/>
      <c r="H303" s="551"/>
      <c r="I303" s="551"/>
      <c r="J303" s="551"/>
      <c r="K303" s="551"/>
      <c r="L303" s="552"/>
      <c r="M303" s="34"/>
      <c r="Q303" s="9"/>
    </row>
    <row r="304" spans="1:21" s="10" customFormat="1" x14ac:dyDescent="0.25">
      <c r="A304" s="7"/>
      <c r="B304" s="550"/>
      <c r="C304" s="551"/>
      <c r="D304" s="551"/>
      <c r="E304" s="551"/>
      <c r="F304" s="551"/>
      <c r="G304" s="551"/>
      <c r="H304" s="551"/>
      <c r="I304" s="551"/>
      <c r="J304" s="551"/>
      <c r="K304" s="551"/>
      <c r="L304" s="552"/>
      <c r="M304" s="34"/>
      <c r="Q304" s="9"/>
    </row>
    <row r="305" spans="1:21" s="10" customFormat="1" x14ac:dyDescent="0.25">
      <c r="A305" s="7"/>
      <c r="B305" s="550"/>
      <c r="C305" s="551"/>
      <c r="D305" s="551"/>
      <c r="E305" s="551"/>
      <c r="F305" s="551"/>
      <c r="G305" s="551"/>
      <c r="H305" s="551"/>
      <c r="I305" s="551"/>
      <c r="J305" s="551"/>
      <c r="K305" s="551"/>
      <c r="L305" s="552"/>
      <c r="M305" s="34"/>
      <c r="Q305" s="9"/>
    </row>
    <row r="306" spans="1:21" s="10" customFormat="1" x14ac:dyDescent="0.25">
      <c r="A306" s="7"/>
      <c r="B306" s="550"/>
      <c r="C306" s="551"/>
      <c r="D306" s="551"/>
      <c r="E306" s="551"/>
      <c r="F306" s="551"/>
      <c r="G306" s="551"/>
      <c r="H306" s="551"/>
      <c r="I306" s="551"/>
      <c r="J306" s="551"/>
      <c r="K306" s="551"/>
      <c r="L306" s="552"/>
      <c r="M306" s="34"/>
      <c r="Q306" s="9"/>
    </row>
    <row r="307" spans="1:21" s="34" customFormat="1" x14ac:dyDescent="0.25">
      <c r="A307" s="43"/>
      <c r="B307" s="44"/>
      <c r="C307" s="45"/>
      <c r="D307" s="45"/>
      <c r="E307" s="45"/>
      <c r="F307" s="45"/>
      <c r="G307" s="45"/>
      <c r="H307" s="45"/>
      <c r="I307" s="45"/>
      <c r="J307" s="45"/>
      <c r="K307" s="45"/>
      <c r="L307" s="46"/>
      <c r="O307" s="9"/>
      <c r="P307" s="9"/>
      <c r="Q307" s="9"/>
      <c r="R307" s="9"/>
      <c r="S307" s="9"/>
      <c r="T307" s="9"/>
      <c r="U307" s="9"/>
    </row>
    <row r="308" spans="1:21" s="10" customFormat="1" x14ac:dyDescent="0.25">
      <c r="A308" s="7"/>
      <c r="B308" s="564" t="s">
        <v>78</v>
      </c>
      <c r="C308" s="565"/>
      <c r="D308" s="565"/>
      <c r="E308" s="565"/>
      <c r="F308" s="565"/>
      <c r="G308" s="565"/>
      <c r="H308" s="565"/>
      <c r="I308" s="565"/>
      <c r="J308" s="565"/>
      <c r="K308" s="565"/>
      <c r="L308" s="566"/>
      <c r="M308" s="66"/>
    </row>
    <row r="309" spans="1:21" s="34" customFormat="1" x14ac:dyDescent="0.25">
      <c r="A309" s="43"/>
      <c r="B309" s="47"/>
      <c r="C309" s="78"/>
      <c r="D309" s="78"/>
      <c r="E309" s="78"/>
      <c r="F309" s="78"/>
      <c r="G309" s="78"/>
      <c r="H309" s="78"/>
      <c r="I309" s="78"/>
      <c r="J309" s="78"/>
      <c r="K309" s="78"/>
      <c r="L309" s="48"/>
      <c r="O309" s="9"/>
      <c r="P309" s="9"/>
      <c r="Q309" s="9"/>
      <c r="R309" s="9"/>
      <c r="S309" s="9"/>
      <c r="T309" s="9"/>
      <c r="U309" s="9"/>
    </row>
    <row r="310" spans="1:21" s="34" customFormat="1" x14ac:dyDescent="0.25">
      <c r="A310" s="43"/>
      <c r="B310" s="398" t="str">
        <f>IF(Intro!$G$21="English",O310,P310)</f>
        <v>Provide details of any factors other than material costs (for example, exchange rate fluctuations) that have affected the prices of the goods in the Canadian market since January 1, 2023.</v>
      </c>
      <c r="C310" s="399"/>
      <c r="D310" s="399"/>
      <c r="E310" s="399"/>
      <c r="F310" s="399"/>
      <c r="G310" s="399"/>
      <c r="H310" s="399"/>
      <c r="I310" s="399"/>
      <c r="J310" s="399"/>
      <c r="K310" s="399"/>
      <c r="L310" s="400"/>
      <c r="O310"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10"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c r="Q310" s="9"/>
      <c r="R310" s="9"/>
      <c r="S310" s="9"/>
      <c r="T310" s="9"/>
      <c r="U310" s="9"/>
    </row>
    <row r="311" spans="1:21" s="34" customFormat="1" x14ac:dyDescent="0.25">
      <c r="A311" s="43"/>
      <c r="B311" s="398"/>
      <c r="C311" s="399"/>
      <c r="D311" s="399"/>
      <c r="E311" s="399"/>
      <c r="F311" s="399"/>
      <c r="G311" s="399"/>
      <c r="H311" s="399"/>
      <c r="I311" s="399"/>
      <c r="J311" s="399"/>
      <c r="K311" s="399"/>
      <c r="L311" s="400"/>
      <c r="O311" s="9"/>
      <c r="P311" s="9"/>
      <c r="Q311" s="9"/>
      <c r="R311" s="9"/>
      <c r="S311" s="9"/>
      <c r="T311" s="9"/>
      <c r="U311" s="9"/>
    </row>
    <row r="312" spans="1:21" s="34" customFormat="1" x14ac:dyDescent="0.25">
      <c r="A312" s="43"/>
      <c r="B312" s="47"/>
      <c r="C312" s="78"/>
      <c r="D312" s="78"/>
      <c r="E312" s="78"/>
      <c r="F312" s="78"/>
      <c r="G312" s="78"/>
      <c r="H312" s="78"/>
      <c r="I312" s="78"/>
      <c r="J312" s="78"/>
      <c r="K312" s="78"/>
      <c r="L312" s="48"/>
      <c r="O312" s="9"/>
      <c r="P312" s="9"/>
      <c r="Q312" s="9"/>
      <c r="R312" s="9"/>
      <c r="S312" s="9"/>
      <c r="T312" s="9"/>
      <c r="U312" s="9"/>
    </row>
    <row r="313" spans="1:21" s="10" customFormat="1" x14ac:dyDescent="0.25">
      <c r="A313" s="7"/>
      <c r="B313" s="550"/>
      <c r="C313" s="551"/>
      <c r="D313" s="551"/>
      <c r="E313" s="551"/>
      <c r="F313" s="551"/>
      <c r="G313" s="551"/>
      <c r="H313" s="551"/>
      <c r="I313" s="551"/>
      <c r="J313" s="551"/>
      <c r="K313" s="551"/>
      <c r="L313" s="552"/>
      <c r="M313" s="34"/>
      <c r="Q313" s="9"/>
    </row>
    <row r="314" spans="1:21" s="10" customFormat="1" x14ac:dyDescent="0.25">
      <c r="A314" s="7"/>
      <c r="B314" s="550"/>
      <c r="C314" s="551"/>
      <c r="D314" s="551"/>
      <c r="E314" s="551"/>
      <c r="F314" s="551"/>
      <c r="G314" s="551"/>
      <c r="H314" s="551"/>
      <c r="I314" s="551"/>
      <c r="J314" s="551"/>
      <c r="K314" s="551"/>
      <c r="L314" s="552"/>
      <c r="M314" s="34"/>
      <c r="Q314" s="9"/>
    </row>
    <row r="315" spans="1:21" s="10" customFormat="1" x14ac:dyDescent="0.25">
      <c r="A315" s="7"/>
      <c r="B315" s="550"/>
      <c r="C315" s="551"/>
      <c r="D315" s="551"/>
      <c r="E315" s="551"/>
      <c r="F315" s="551"/>
      <c r="G315" s="551"/>
      <c r="H315" s="551"/>
      <c r="I315" s="551"/>
      <c r="J315" s="551"/>
      <c r="K315" s="551"/>
      <c r="L315" s="552"/>
      <c r="M315" s="34"/>
      <c r="Q315" s="9"/>
    </row>
    <row r="316" spans="1:21" s="10" customFormat="1" x14ac:dyDescent="0.25">
      <c r="A316" s="7"/>
      <c r="B316" s="550"/>
      <c r="C316" s="551"/>
      <c r="D316" s="551"/>
      <c r="E316" s="551"/>
      <c r="F316" s="551"/>
      <c r="G316" s="551"/>
      <c r="H316" s="551"/>
      <c r="I316" s="551"/>
      <c r="J316" s="551"/>
      <c r="K316" s="551"/>
      <c r="L316" s="552"/>
      <c r="M316" s="34"/>
      <c r="Q316" s="9"/>
    </row>
    <row r="317" spans="1:21" s="10" customFormat="1" x14ac:dyDescent="0.25">
      <c r="A317" s="7"/>
      <c r="B317" s="550"/>
      <c r="C317" s="551"/>
      <c r="D317" s="551"/>
      <c r="E317" s="551"/>
      <c r="F317" s="551"/>
      <c r="G317" s="551"/>
      <c r="H317" s="551"/>
      <c r="I317" s="551"/>
      <c r="J317" s="551"/>
      <c r="K317" s="551"/>
      <c r="L317" s="552"/>
      <c r="M317" s="34"/>
      <c r="Q317" s="9"/>
    </row>
    <row r="318" spans="1:21" s="10" customFormat="1" x14ac:dyDescent="0.25">
      <c r="A318" s="7"/>
      <c r="B318" s="550"/>
      <c r="C318" s="551"/>
      <c r="D318" s="551"/>
      <c r="E318" s="551"/>
      <c r="F318" s="551"/>
      <c r="G318" s="551"/>
      <c r="H318" s="551"/>
      <c r="I318" s="551"/>
      <c r="J318" s="551"/>
      <c r="K318" s="551"/>
      <c r="L318" s="552"/>
      <c r="M318" s="34"/>
      <c r="Q318" s="9"/>
    </row>
    <row r="319" spans="1:21" s="10" customFormat="1" x14ac:dyDescent="0.25">
      <c r="A319" s="7"/>
      <c r="B319" s="550"/>
      <c r="C319" s="551"/>
      <c r="D319" s="551"/>
      <c r="E319" s="551"/>
      <c r="F319" s="551"/>
      <c r="G319" s="551"/>
      <c r="H319" s="551"/>
      <c r="I319" s="551"/>
      <c r="J319" s="551"/>
      <c r="K319" s="551"/>
      <c r="L319" s="552"/>
      <c r="M319" s="34"/>
      <c r="Q319" s="9"/>
    </row>
    <row r="320" spans="1:21" s="10" customFormat="1" x14ac:dyDescent="0.25">
      <c r="A320" s="7"/>
      <c r="B320" s="550"/>
      <c r="C320" s="551"/>
      <c r="D320" s="551"/>
      <c r="E320" s="551"/>
      <c r="F320" s="551"/>
      <c r="G320" s="551"/>
      <c r="H320" s="551"/>
      <c r="I320" s="551"/>
      <c r="J320" s="551"/>
      <c r="K320" s="551"/>
      <c r="L320" s="552"/>
      <c r="M320" s="34"/>
      <c r="Q320" s="9"/>
    </row>
    <row r="321" spans="1:21" s="34" customFormat="1" x14ac:dyDescent="0.25">
      <c r="A321" s="43"/>
      <c r="B321" s="44"/>
      <c r="C321" s="45"/>
      <c r="D321" s="45"/>
      <c r="E321" s="45"/>
      <c r="F321" s="45"/>
      <c r="G321" s="45"/>
      <c r="H321" s="45"/>
      <c r="I321" s="45"/>
      <c r="J321" s="45"/>
      <c r="K321" s="45"/>
      <c r="L321" s="46"/>
      <c r="O321" s="9"/>
      <c r="P321" s="9"/>
      <c r="Q321" s="9"/>
      <c r="R321" s="9"/>
      <c r="S321" s="9"/>
      <c r="T321" s="9"/>
      <c r="U321" s="9"/>
    </row>
    <row r="322" spans="1:21" s="10" customFormat="1" x14ac:dyDescent="0.25">
      <c r="A322" s="7"/>
      <c r="B322" s="564" t="s">
        <v>79</v>
      </c>
      <c r="C322" s="565"/>
      <c r="D322" s="565"/>
      <c r="E322" s="565"/>
      <c r="F322" s="565"/>
      <c r="G322" s="565"/>
      <c r="H322" s="565"/>
      <c r="I322" s="565"/>
      <c r="J322" s="565"/>
      <c r="K322" s="565"/>
      <c r="L322" s="566"/>
      <c r="M322" s="66"/>
    </row>
    <row r="323" spans="1:21" s="34" customFormat="1" x14ac:dyDescent="0.25">
      <c r="A323" s="43"/>
      <c r="B323" s="47"/>
      <c r="C323" s="78"/>
      <c r="D323" s="78"/>
      <c r="E323" s="78"/>
      <c r="F323" s="78"/>
      <c r="G323" s="78"/>
      <c r="H323" s="78"/>
      <c r="I323" s="78"/>
      <c r="J323" s="78"/>
      <c r="K323" s="78"/>
      <c r="L323" s="48"/>
      <c r="O323" s="9"/>
      <c r="P323" s="9"/>
      <c r="Q323" s="9"/>
      <c r="R323" s="9"/>
      <c r="S323" s="9"/>
      <c r="T323" s="9"/>
      <c r="U323" s="9"/>
    </row>
    <row r="324" spans="1:21" s="34" customFormat="1" x14ac:dyDescent="0.25">
      <c r="A324" s="43"/>
      <c r="B324" s="541" t="str">
        <f>IF(Intro!$G$21="English",O324,P324)</f>
        <v>Describe how delivery of the goods sold by your firm is paid for.</v>
      </c>
      <c r="C324" s="542"/>
      <c r="D324" s="542"/>
      <c r="E324" s="542"/>
      <c r="F324" s="542"/>
      <c r="G324" s="542"/>
      <c r="H324" s="542"/>
      <c r="I324" s="542"/>
      <c r="J324" s="542"/>
      <c r="K324" s="542"/>
      <c r="L324" s="543"/>
      <c r="O324" s="9" t="s">
        <v>128</v>
      </c>
      <c r="P324" s="9" t="s">
        <v>205</v>
      </c>
      <c r="Q324" s="9"/>
      <c r="R324" s="9"/>
      <c r="S324" s="9"/>
      <c r="T324" s="9"/>
      <c r="U324" s="9"/>
    </row>
    <row r="325" spans="1:21" s="34" customFormat="1" x14ac:dyDescent="0.25">
      <c r="A325" s="43"/>
      <c r="B325" s="47"/>
      <c r="C325" s="78"/>
      <c r="D325" s="78"/>
      <c r="E325" s="78"/>
      <c r="F325" s="78"/>
      <c r="G325" s="78"/>
      <c r="H325" s="163" t="str">
        <f>IF(Intro!$G$21="English",O325,P325)</f>
        <v>Select all that apply</v>
      </c>
      <c r="I325" s="78"/>
      <c r="J325" s="78"/>
      <c r="K325" s="78"/>
      <c r="L325" s="48"/>
      <c r="O325" s="9" t="s">
        <v>483</v>
      </c>
      <c r="P325" s="9" t="s">
        <v>484</v>
      </c>
      <c r="Q325" s="9"/>
      <c r="R325" s="9"/>
      <c r="S325" s="9"/>
      <c r="T325" s="9"/>
      <c r="U325" s="9"/>
    </row>
    <row r="326" spans="1:21" ht="14.25" customHeight="1" x14ac:dyDescent="0.25">
      <c r="B326" s="577" t="str">
        <f>IF(Intro!$G$21="English",O326,P326)</f>
        <v xml:space="preserve">Your firm handles delivery, and the cost is built into the price. </v>
      </c>
      <c r="C326" s="578"/>
      <c r="D326" s="578"/>
      <c r="E326" s="578"/>
      <c r="F326" s="578"/>
      <c r="G326" s="579"/>
      <c r="H326" s="99"/>
      <c r="I326" s="78"/>
      <c r="J326" s="78"/>
      <c r="K326" s="78"/>
      <c r="L326" s="48"/>
      <c r="M326" s="9"/>
      <c r="O326" s="6" t="s">
        <v>475</v>
      </c>
      <c r="P326" s="6" t="s">
        <v>478</v>
      </c>
    </row>
    <row r="327" spans="1:21" ht="14.25" customHeight="1" x14ac:dyDescent="0.25">
      <c r="B327" s="577" t="str">
        <f>IF(Intro!$G$21="English",O327,P327)</f>
        <v xml:space="preserve">Your firm handles delivery, but charges the purchaser separately for it. </v>
      </c>
      <c r="C327" s="578"/>
      <c r="D327" s="578"/>
      <c r="E327" s="578"/>
      <c r="F327" s="578"/>
      <c r="G327" s="579"/>
      <c r="H327" s="99"/>
      <c r="I327" s="78"/>
      <c r="J327" s="78"/>
      <c r="K327" s="78"/>
      <c r="L327" s="48"/>
      <c r="M327" s="9"/>
      <c r="O327" s="6" t="s">
        <v>476</v>
      </c>
      <c r="P327" s="6" t="s">
        <v>479</v>
      </c>
    </row>
    <row r="328" spans="1:21" ht="14.25" customHeight="1" x14ac:dyDescent="0.25">
      <c r="B328" s="577" t="str">
        <f>IF(Intro!$G$21="English",O328,P328)</f>
        <v xml:space="preserve">The purchaser arranges and pays for delivery directly. </v>
      </c>
      <c r="C328" s="578"/>
      <c r="D328" s="578"/>
      <c r="E328" s="578"/>
      <c r="F328" s="578"/>
      <c r="G328" s="579"/>
      <c r="H328" s="99"/>
      <c r="I328" s="78"/>
      <c r="J328" s="78"/>
      <c r="K328" s="78"/>
      <c r="L328" s="48"/>
      <c r="M328" s="9"/>
      <c r="O328" s="6" t="s">
        <v>477</v>
      </c>
      <c r="P328" s="6" t="s">
        <v>480</v>
      </c>
    </row>
    <row r="329" spans="1:21" s="34" customFormat="1" x14ac:dyDescent="0.25">
      <c r="A329" s="43"/>
      <c r="B329" s="47"/>
      <c r="C329" s="78"/>
      <c r="D329" s="78"/>
      <c r="E329" s="78"/>
      <c r="F329" s="78"/>
      <c r="G329" s="78"/>
      <c r="H329" s="78"/>
      <c r="I329" s="78"/>
      <c r="J329" s="78"/>
      <c r="K329" s="78"/>
      <c r="L329" s="48"/>
      <c r="O329" s="9"/>
      <c r="P329" s="9"/>
      <c r="Q329" s="9"/>
      <c r="R329" s="9"/>
      <c r="S329" s="9"/>
      <c r="T329" s="9"/>
      <c r="U329" s="9"/>
    </row>
    <row r="330" spans="1:21" s="34" customFormat="1" x14ac:dyDescent="0.25">
      <c r="A330" s="43"/>
      <c r="B330" s="541" t="str">
        <f>IF(Intro!$G$21="English",O330,P330)</f>
        <v>Explain if the method of paying for delivery of the goods sold by your firm has changed since January 1, 2023.</v>
      </c>
      <c r="C330" s="542"/>
      <c r="D330" s="542"/>
      <c r="E330" s="542"/>
      <c r="F330" s="542"/>
      <c r="G330" s="542"/>
      <c r="H330" s="542"/>
      <c r="I330" s="542"/>
      <c r="J330" s="542"/>
      <c r="K330" s="542"/>
      <c r="L330" s="543"/>
      <c r="O330" s="9" t="str">
        <f>"Explain if the method of paying for delivery of the goods sold by your firm has changed since January 1, "&amp;Variables!B6&amp;"."</f>
        <v>Explain if the method of paying for delivery of the goods sold by your firm has changed since January 1, 2023.</v>
      </c>
      <c r="P330"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c r="Q330" s="9"/>
      <c r="R330" s="9"/>
      <c r="S330" s="9"/>
      <c r="T330" s="9"/>
      <c r="U330" s="9"/>
    </row>
    <row r="331" spans="1:21" s="34" customFormat="1" x14ac:dyDescent="0.25">
      <c r="A331" s="43"/>
      <c r="B331" s="47"/>
      <c r="C331" s="78"/>
      <c r="D331" s="78"/>
      <c r="E331" s="78"/>
      <c r="F331" s="78"/>
      <c r="G331" s="78"/>
      <c r="H331" s="78"/>
      <c r="I331" s="78"/>
      <c r="J331" s="78"/>
      <c r="K331" s="78"/>
      <c r="L331" s="48"/>
      <c r="O331" s="9"/>
      <c r="P331" s="9"/>
      <c r="Q331" s="9"/>
      <c r="R331" s="9"/>
      <c r="S331" s="9"/>
      <c r="T331" s="9"/>
      <c r="U331" s="9"/>
    </row>
    <row r="332" spans="1:21" s="10" customFormat="1" x14ac:dyDescent="0.25">
      <c r="A332" s="7"/>
      <c r="B332" s="550"/>
      <c r="C332" s="551"/>
      <c r="D332" s="551"/>
      <c r="E332" s="551"/>
      <c r="F332" s="551"/>
      <c r="G332" s="551"/>
      <c r="H332" s="551"/>
      <c r="I332" s="551"/>
      <c r="J332" s="551"/>
      <c r="K332" s="551"/>
      <c r="L332" s="552"/>
      <c r="M332" s="34"/>
      <c r="Q332" s="9"/>
    </row>
    <row r="333" spans="1:21" s="10" customFormat="1" x14ac:dyDescent="0.25">
      <c r="A333" s="7"/>
      <c r="B333" s="550"/>
      <c r="C333" s="551"/>
      <c r="D333" s="551"/>
      <c r="E333" s="551"/>
      <c r="F333" s="551"/>
      <c r="G333" s="551"/>
      <c r="H333" s="551"/>
      <c r="I333" s="551"/>
      <c r="J333" s="551"/>
      <c r="K333" s="551"/>
      <c r="L333" s="552"/>
      <c r="M333" s="34"/>
      <c r="Q333" s="9"/>
    </row>
    <row r="334" spans="1:21" s="10" customFormat="1" x14ac:dyDescent="0.25">
      <c r="A334" s="7"/>
      <c r="B334" s="550"/>
      <c r="C334" s="551"/>
      <c r="D334" s="551"/>
      <c r="E334" s="551"/>
      <c r="F334" s="551"/>
      <c r="G334" s="551"/>
      <c r="H334" s="551"/>
      <c r="I334" s="551"/>
      <c r="J334" s="551"/>
      <c r="K334" s="551"/>
      <c r="L334" s="552"/>
      <c r="M334" s="34"/>
      <c r="Q334" s="9"/>
    </row>
    <row r="335" spans="1:21" s="10" customFormat="1" x14ac:dyDescent="0.25">
      <c r="A335" s="7"/>
      <c r="B335" s="550"/>
      <c r="C335" s="551"/>
      <c r="D335" s="551"/>
      <c r="E335" s="551"/>
      <c r="F335" s="551"/>
      <c r="G335" s="551"/>
      <c r="H335" s="551"/>
      <c r="I335" s="551"/>
      <c r="J335" s="551"/>
      <c r="K335" s="551"/>
      <c r="L335" s="552"/>
      <c r="M335" s="34"/>
      <c r="Q335" s="9"/>
    </row>
    <row r="336" spans="1:21" s="10" customFormat="1" x14ac:dyDescent="0.25">
      <c r="A336" s="7"/>
      <c r="B336" s="550"/>
      <c r="C336" s="551"/>
      <c r="D336" s="551"/>
      <c r="E336" s="551"/>
      <c r="F336" s="551"/>
      <c r="G336" s="551"/>
      <c r="H336" s="551"/>
      <c r="I336" s="551"/>
      <c r="J336" s="551"/>
      <c r="K336" s="551"/>
      <c r="L336" s="552"/>
      <c r="M336" s="34"/>
      <c r="Q336" s="9"/>
    </row>
    <row r="337" spans="1:21" s="10" customFormat="1" x14ac:dyDescent="0.25">
      <c r="A337" s="7"/>
      <c r="B337" s="550"/>
      <c r="C337" s="551"/>
      <c r="D337" s="551"/>
      <c r="E337" s="551"/>
      <c r="F337" s="551"/>
      <c r="G337" s="551"/>
      <c r="H337" s="551"/>
      <c r="I337" s="551"/>
      <c r="J337" s="551"/>
      <c r="K337" s="551"/>
      <c r="L337" s="552"/>
      <c r="M337" s="34"/>
      <c r="Q337" s="9"/>
    </row>
    <row r="338" spans="1:21" s="10" customFormat="1" x14ac:dyDescent="0.25">
      <c r="A338" s="7"/>
      <c r="B338" s="550"/>
      <c r="C338" s="551"/>
      <c r="D338" s="551"/>
      <c r="E338" s="551"/>
      <c r="F338" s="551"/>
      <c r="G338" s="551"/>
      <c r="H338" s="551"/>
      <c r="I338" s="551"/>
      <c r="J338" s="551"/>
      <c r="K338" s="551"/>
      <c r="L338" s="552"/>
      <c r="M338" s="34"/>
      <c r="Q338" s="9"/>
    </row>
    <row r="339" spans="1:21" s="10" customFormat="1" x14ac:dyDescent="0.25">
      <c r="A339" s="7"/>
      <c r="B339" s="550"/>
      <c r="C339" s="551"/>
      <c r="D339" s="551"/>
      <c r="E339" s="551"/>
      <c r="F339" s="551"/>
      <c r="G339" s="551"/>
      <c r="H339" s="551"/>
      <c r="I339" s="551"/>
      <c r="J339" s="551"/>
      <c r="K339" s="551"/>
      <c r="L339" s="552"/>
      <c r="M339" s="34"/>
      <c r="Q339" s="9"/>
    </row>
    <row r="340" spans="1:21" s="34" customFormat="1" x14ac:dyDescent="0.25">
      <c r="A340" s="43"/>
      <c r="B340" s="44"/>
      <c r="C340" s="45"/>
      <c r="D340" s="45"/>
      <c r="E340" s="45"/>
      <c r="F340" s="45"/>
      <c r="G340" s="45"/>
      <c r="H340" s="45"/>
      <c r="I340" s="45"/>
      <c r="J340" s="45"/>
      <c r="K340" s="45"/>
      <c r="L340" s="46"/>
      <c r="O340" s="9"/>
      <c r="P340" s="9"/>
      <c r="Q340" s="9"/>
      <c r="R340" s="9"/>
      <c r="S340" s="9"/>
      <c r="T340" s="9"/>
      <c r="U340" s="9"/>
    </row>
    <row r="341" spans="1:21" s="10" customFormat="1" x14ac:dyDescent="0.25">
      <c r="A341" s="7"/>
      <c r="B341" s="564" t="s">
        <v>80</v>
      </c>
      <c r="C341" s="565"/>
      <c r="D341" s="565"/>
      <c r="E341" s="565"/>
      <c r="F341" s="565"/>
      <c r="G341" s="565"/>
      <c r="H341" s="565"/>
      <c r="I341" s="565"/>
      <c r="J341" s="565"/>
      <c r="K341" s="565"/>
      <c r="L341" s="566"/>
      <c r="M341" s="66"/>
    </row>
    <row r="342" spans="1:21" s="34" customFormat="1" x14ac:dyDescent="0.25">
      <c r="A342" s="43"/>
      <c r="B342" s="47"/>
      <c r="C342" s="78"/>
      <c r="D342" s="78"/>
      <c r="E342" s="78"/>
      <c r="F342" s="78"/>
      <c r="G342" s="78"/>
      <c r="H342" s="78"/>
      <c r="I342" s="78"/>
      <c r="J342" s="78"/>
      <c r="K342" s="78"/>
      <c r="L342" s="48"/>
      <c r="O342" s="9"/>
      <c r="P342" s="9"/>
      <c r="Q342" s="9"/>
      <c r="R342" s="9"/>
      <c r="S342" s="9"/>
      <c r="T342" s="9"/>
      <c r="U342" s="9"/>
    </row>
    <row r="343" spans="1:21" s="34" customFormat="1" x14ac:dyDescent="0.25">
      <c r="A343" s="43"/>
      <c r="B343" s="541" t="str">
        <f>IF(Intro!$G$21="English",O343,P343)</f>
        <v>Explain if demand for the goods or sales of the goods has changed since January 1, 2023.</v>
      </c>
      <c r="C343" s="542"/>
      <c r="D343" s="542"/>
      <c r="E343" s="542"/>
      <c r="F343" s="542"/>
      <c r="G343" s="542"/>
      <c r="H343" s="542"/>
      <c r="I343" s="542"/>
      <c r="J343" s="542"/>
      <c r="K343" s="542"/>
      <c r="L343" s="543"/>
      <c r="O343" s="9" t="str">
        <f>"Explain if demand for the goods or sales of the goods has changed since January 1, "&amp;Variables!B6&amp;"."</f>
        <v>Explain if demand for the goods or sales of the goods has changed since January 1, 2023.</v>
      </c>
      <c r="P343" s="9" t="str">
        <f>"Expliquez si la demande pour les marchandises ou les ventes de marchandises ont changé depuis le 1er janvier "&amp;Variables!B6&amp;"."</f>
        <v>Expliquez si la demande pour les marchandises ou les ventes de marchandises ont changé depuis le 1er janvier 2023.</v>
      </c>
      <c r="Q343" s="9"/>
      <c r="R343" s="9"/>
      <c r="S343" s="9"/>
      <c r="T343" s="9"/>
      <c r="U343" s="9"/>
    </row>
    <row r="344" spans="1:21" s="34" customFormat="1" x14ac:dyDescent="0.25">
      <c r="A344" s="43"/>
      <c r="B344" s="47"/>
      <c r="C344" s="78"/>
      <c r="D344" s="78"/>
      <c r="E344" s="78"/>
      <c r="F344" s="78"/>
      <c r="G344" s="78"/>
      <c r="H344" s="78"/>
      <c r="I344" s="78"/>
      <c r="J344" s="78"/>
      <c r="K344" s="78"/>
      <c r="L344" s="48"/>
      <c r="O344" s="9"/>
      <c r="P344" s="9"/>
      <c r="Q344" s="9"/>
      <c r="R344" s="9"/>
      <c r="S344" s="9"/>
      <c r="T344" s="9"/>
      <c r="U344" s="9"/>
    </row>
    <row r="345" spans="1:21" s="10" customFormat="1" x14ac:dyDescent="0.25">
      <c r="A345" s="7"/>
      <c r="B345" s="550"/>
      <c r="C345" s="551"/>
      <c r="D345" s="551"/>
      <c r="E345" s="551"/>
      <c r="F345" s="551"/>
      <c r="G345" s="551"/>
      <c r="H345" s="551"/>
      <c r="I345" s="551"/>
      <c r="J345" s="551"/>
      <c r="K345" s="551"/>
      <c r="L345" s="552"/>
      <c r="M345" s="34"/>
      <c r="Q345" s="9"/>
    </row>
    <row r="346" spans="1:21" s="10" customFormat="1" x14ac:dyDescent="0.25">
      <c r="A346" s="7"/>
      <c r="B346" s="550"/>
      <c r="C346" s="551"/>
      <c r="D346" s="551"/>
      <c r="E346" s="551"/>
      <c r="F346" s="551"/>
      <c r="G346" s="551"/>
      <c r="H346" s="551"/>
      <c r="I346" s="551"/>
      <c r="J346" s="551"/>
      <c r="K346" s="551"/>
      <c r="L346" s="552"/>
      <c r="M346" s="34"/>
      <c r="Q346" s="9"/>
    </row>
    <row r="347" spans="1:21" s="10" customFormat="1" x14ac:dyDescent="0.25">
      <c r="A347" s="7"/>
      <c r="B347" s="550"/>
      <c r="C347" s="551"/>
      <c r="D347" s="551"/>
      <c r="E347" s="551"/>
      <c r="F347" s="551"/>
      <c r="G347" s="551"/>
      <c r="H347" s="551"/>
      <c r="I347" s="551"/>
      <c r="J347" s="551"/>
      <c r="K347" s="551"/>
      <c r="L347" s="552"/>
      <c r="M347" s="34"/>
      <c r="Q347" s="9"/>
    </row>
    <row r="348" spans="1:21" s="10" customFormat="1" x14ac:dyDescent="0.25">
      <c r="A348" s="7"/>
      <c r="B348" s="550"/>
      <c r="C348" s="551"/>
      <c r="D348" s="551"/>
      <c r="E348" s="551"/>
      <c r="F348" s="551"/>
      <c r="G348" s="551"/>
      <c r="H348" s="551"/>
      <c r="I348" s="551"/>
      <c r="J348" s="551"/>
      <c r="K348" s="551"/>
      <c r="L348" s="552"/>
      <c r="M348" s="34"/>
      <c r="Q348" s="9"/>
    </row>
    <row r="349" spans="1:21" s="10" customFormat="1" x14ac:dyDescent="0.25">
      <c r="A349" s="7"/>
      <c r="B349" s="550"/>
      <c r="C349" s="551"/>
      <c r="D349" s="551"/>
      <c r="E349" s="551"/>
      <c r="F349" s="551"/>
      <c r="G349" s="551"/>
      <c r="H349" s="551"/>
      <c r="I349" s="551"/>
      <c r="J349" s="551"/>
      <c r="K349" s="551"/>
      <c r="L349" s="552"/>
      <c r="M349" s="34"/>
      <c r="Q349" s="9"/>
    </row>
    <row r="350" spans="1:21" s="10" customFormat="1" x14ac:dyDescent="0.25">
      <c r="A350" s="7"/>
      <c r="B350" s="550"/>
      <c r="C350" s="551"/>
      <c r="D350" s="551"/>
      <c r="E350" s="551"/>
      <c r="F350" s="551"/>
      <c r="G350" s="551"/>
      <c r="H350" s="551"/>
      <c r="I350" s="551"/>
      <c r="J350" s="551"/>
      <c r="K350" s="551"/>
      <c r="L350" s="552"/>
      <c r="M350" s="34"/>
      <c r="Q350" s="9"/>
    </row>
    <row r="351" spans="1:21" s="10" customFormat="1" x14ac:dyDescent="0.25">
      <c r="A351" s="7"/>
      <c r="B351" s="550"/>
      <c r="C351" s="551"/>
      <c r="D351" s="551"/>
      <c r="E351" s="551"/>
      <c r="F351" s="551"/>
      <c r="G351" s="551"/>
      <c r="H351" s="551"/>
      <c r="I351" s="551"/>
      <c r="J351" s="551"/>
      <c r="K351" s="551"/>
      <c r="L351" s="552"/>
      <c r="M351" s="34"/>
      <c r="Q351" s="9"/>
    </row>
    <row r="352" spans="1:21" s="10" customFormat="1" x14ac:dyDescent="0.25">
      <c r="A352" s="7"/>
      <c r="B352" s="550"/>
      <c r="C352" s="551"/>
      <c r="D352" s="551"/>
      <c r="E352" s="551"/>
      <c r="F352" s="551"/>
      <c r="G352" s="551"/>
      <c r="H352" s="551"/>
      <c r="I352" s="551"/>
      <c r="J352" s="551"/>
      <c r="K352" s="551"/>
      <c r="L352" s="552"/>
      <c r="M352" s="34"/>
      <c r="Q352" s="9"/>
    </row>
    <row r="353" spans="1:21" s="34" customFormat="1" x14ac:dyDescent="0.25">
      <c r="A353" s="43"/>
      <c r="B353" s="44"/>
      <c r="C353" s="45"/>
      <c r="D353" s="45"/>
      <c r="E353" s="45"/>
      <c r="F353" s="45"/>
      <c r="G353" s="45"/>
      <c r="H353" s="45"/>
      <c r="I353" s="45"/>
      <c r="J353" s="45"/>
      <c r="K353" s="45"/>
      <c r="L353" s="46"/>
      <c r="O353" s="9"/>
      <c r="P353" s="9"/>
      <c r="Q353" s="9"/>
      <c r="R353" s="9"/>
      <c r="S353" s="9"/>
      <c r="T353" s="9"/>
      <c r="U353" s="9"/>
    </row>
    <row r="355" spans="1:21" x14ac:dyDescent="0.25">
      <c r="B355" s="404" t="str">
        <f>IF(Intro!$G$21="English",O355,P355)</f>
        <v>MARKETS</v>
      </c>
      <c r="C355" s="405"/>
      <c r="D355" s="405"/>
      <c r="E355" s="405"/>
      <c r="F355" s="405"/>
      <c r="G355" s="405"/>
      <c r="H355" s="405"/>
      <c r="I355" s="405"/>
      <c r="J355" s="405"/>
      <c r="K355" s="405"/>
      <c r="L355" s="406"/>
      <c r="M355" s="34"/>
      <c r="O355" s="87" t="s">
        <v>316</v>
      </c>
      <c r="P355" s="87" t="s">
        <v>317</v>
      </c>
    </row>
    <row r="356" spans="1:21" x14ac:dyDescent="0.25">
      <c r="B356" s="571" t="s">
        <v>81</v>
      </c>
      <c r="C356" s="572"/>
      <c r="D356" s="572"/>
      <c r="E356" s="572"/>
      <c r="F356" s="572"/>
      <c r="G356" s="572"/>
      <c r="H356" s="572"/>
      <c r="I356" s="572"/>
      <c r="J356" s="572"/>
      <c r="K356" s="572"/>
      <c r="L356" s="573"/>
      <c r="M356" s="9"/>
    </row>
    <row r="357" spans="1:21" x14ac:dyDescent="0.25">
      <c r="B357" s="15"/>
      <c r="C357" s="32"/>
      <c r="D357" s="33"/>
      <c r="E357" s="33"/>
      <c r="F357" s="33"/>
      <c r="G357" s="33"/>
      <c r="H357" s="33"/>
      <c r="I357" s="33"/>
      <c r="J357" s="33"/>
      <c r="K357" s="33"/>
      <c r="L357" s="16"/>
      <c r="M357" s="9"/>
    </row>
    <row r="358" spans="1:21" x14ac:dyDescent="0.25">
      <c r="B358" s="398" t="str">
        <f>IF(Intro!$G$21="English",O358,P358)</f>
        <v>Describe the markets for the goods in Canada and globally since January 1, 2023. Factors to consider in your response include, but are not limited to, demand, sales, prices, capacity utilization and import volumes of the goods.</v>
      </c>
      <c r="C358" s="399"/>
      <c r="D358" s="399"/>
      <c r="E358" s="399"/>
      <c r="F358" s="399"/>
      <c r="G358" s="399"/>
      <c r="H358" s="399"/>
      <c r="I358" s="399"/>
      <c r="J358" s="399"/>
      <c r="K358" s="399"/>
      <c r="L358" s="400"/>
      <c r="M358" s="9"/>
      <c r="O358" s="17"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358"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359" spans="1:21" x14ac:dyDescent="0.25">
      <c r="B359" s="398"/>
      <c r="C359" s="399"/>
      <c r="D359" s="399"/>
      <c r="E359" s="399"/>
      <c r="F359" s="399"/>
      <c r="G359" s="399"/>
      <c r="H359" s="399"/>
      <c r="I359" s="399"/>
      <c r="J359" s="399"/>
      <c r="K359" s="399"/>
      <c r="L359" s="400"/>
      <c r="M359" s="9"/>
      <c r="O359" s="17"/>
    </row>
    <row r="360" spans="1:21" s="34" customFormat="1" x14ac:dyDescent="0.25">
      <c r="A360" s="43"/>
      <c r="B360" s="47"/>
      <c r="C360" s="78"/>
      <c r="D360" s="78"/>
      <c r="E360" s="78"/>
      <c r="F360" s="78"/>
      <c r="G360" s="78"/>
      <c r="H360" s="78"/>
      <c r="I360" s="78"/>
      <c r="J360" s="78"/>
      <c r="K360" s="78"/>
      <c r="L360" s="48"/>
      <c r="O360" s="9"/>
      <c r="P360" s="9"/>
      <c r="Q360" s="9"/>
      <c r="R360" s="9"/>
      <c r="S360" s="9"/>
      <c r="T360" s="9"/>
      <c r="U360" s="9"/>
    </row>
    <row r="361" spans="1:21" s="10" customFormat="1" x14ac:dyDescent="0.25">
      <c r="A361" s="7"/>
      <c r="B361" s="550"/>
      <c r="C361" s="551"/>
      <c r="D361" s="551"/>
      <c r="E361" s="551"/>
      <c r="F361" s="551"/>
      <c r="G361" s="551"/>
      <c r="H361" s="551"/>
      <c r="I361" s="551"/>
      <c r="J361" s="551"/>
      <c r="K361" s="551"/>
      <c r="L361" s="552"/>
      <c r="M361" s="34"/>
      <c r="Q361" s="9"/>
    </row>
    <row r="362" spans="1:21" s="10" customFormat="1" x14ac:dyDescent="0.25">
      <c r="A362" s="7"/>
      <c r="B362" s="550"/>
      <c r="C362" s="551"/>
      <c r="D362" s="551"/>
      <c r="E362" s="551"/>
      <c r="F362" s="551"/>
      <c r="G362" s="551"/>
      <c r="H362" s="551"/>
      <c r="I362" s="551"/>
      <c r="J362" s="551"/>
      <c r="K362" s="551"/>
      <c r="L362" s="552"/>
      <c r="M362" s="34"/>
      <c r="Q362" s="9"/>
    </row>
    <row r="363" spans="1:21" s="10" customFormat="1" x14ac:dyDescent="0.25">
      <c r="A363" s="7"/>
      <c r="B363" s="550"/>
      <c r="C363" s="551"/>
      <c r="D363" s="551"/>
      <c r="E363" s="551"/>
      <c r="F363" s="551"/>
      <c r="G363" s="551"/>
      <c r="H363" s="551"/>
      <c r="I363" s="551"/>
      <c r="J363" s="551"/>
      <c r="K363" s="551"/>
      <c r="L363" s="552"/>
      <c r="M363" s="34"/>
      <c r="Q363" s="9"/>
    </row>
    <row r="364" spans="1:21" s="10" customFormat="1" x14ac:dyDescent="0.25">
      <c r="A364" s="7"/>
      <c r="B364" s="550"/>
      <c r="C364" s="551"/>
      <c r="D364" s="551"/>
      <c r="E364" s="551"/>
      <c r="F364" s="551"/>
      <c r="G364" s="551"/>
      <c r="H364" s="551"/>
      <c r="I364" s="551"/>
      <c r="J364" s="551"/>
      <c r="K364" s="551"/>
      <c r="L364" s="552"/>
      <c r="M364" s="34"/>
      <c r="Q364" s="9"/>
    </row>
    <row r="365" spans="1:21" s="10" customFormat="1" x14ac:dyDescent="0.25">
      <c r="A365" s="7"/>
      <c r="B365" s="550"/>
      <c r="C365" s="551"/>
      <c r="D365" s="551"/>
      <c r="E365" s="551"/>
      <c r="F365" s="551"/>
      <c r="G365" s="551"/>
      <c r="H365" s="551"/>
      <c r="I365" s="551"/>
      <c r="J365" s="551"/>
      <c r="K365" s="551"/>
      <c r="L365" s="552"/>
      <c r="M365" s="34"/>
      <c r="Q365" s="9"/>
    </row>
    <row r="366" spans="1:21" s="10" customFormat="1" x14ac:dyDescent="0.25">
      <c r="A366" s="7"/>
      <c r="B366" s="550"/>
      <c r="C366" s="551"/>
      <c r="D366" s="551"/>
      <c r="E366" s="551"/>
      <c r="F366" s="551"/>
      <c r="G366" s="551"/>
      <c r="H366" s="551"/>
      <c r="I366" s="551"/>
      <c r="J366" s="551"/>
      <c r="K366" s="551"/>
      <c r="L366" s="552"/>
      <c r="M366" s="34"/>
      <c r="Q366" s="9"/>
    </row>
    <row r="367" spans="1:21" s="10" customFormat="1" x14ac:dyDescent="0.25">
      <c r="A367" s="7"/>
      <c r="B367" s="550"/>
      <c r="C367" s="551"/>
      <c r="D367" s="551"/>
      <c r="E367" s="551"/>
      <c r="F367" s="551"/>
      <c r="G367" s="551"/>
      <c r="H367" s="551"/>
      <c r="I367" s="551"/>
      <c r="J367" s="551"/>
      <c r="K367" s="551"/>
      <c r="L367" s="552"/>
      <c r="M367" s="34"/>
      <c r="Q367" s="9"/>
    </row>
    <row r="368" spans="1:21" s="10" customFormat="1" x14ac:dyDescent="0.25">
      <c r="A368" s="7"/>
      <c r="B368" s="550"/>
      <c r="C368" s="551"/>
      <c r="D368" s="551"/>
      <c r="E368" s="551"/>
      <c r="F368" s="551"/>
      <c r="G368" s="551"/>
      <c r="H368" s="551"/>
      <c r="I368" s="551"/>
      <c r="J368" s="551"/>
      <c r="K368" s="551"/>
      <c r="L368" s="552"/>
      <c r="M368" s="34"/>
      <c r="Q368" s="9"/>
    </row>
    <row r="369" spans="1:21" s="34" customFormat="1" x14ac:dyDescent="0.25">
      <c r="A369" s="43"/>
      <c r="B369" s="44"/>
      <c r="C369" s="45"/>
      <c r="D369" s="45"/>
      <c r="E369" s="45"/>
      <c r="F369" s="45"/>
      <c r="G369" s="45"/>
      <c r="H369" s="45"/>
      <c r="I369" s="45"/>
      <c r="J369" s="45"/>
      <c r="K369" s="45"/>
      <c r="L369" s="46"/>
      <c r="O369" s="9"/>
      <c r="P369" s="9"/>
      <c r="Q369" s="9"/>
      <c r="R369" s="9"/>
      <c r="S369" s="9"/>
      <c r="T369" s="9"/>
      <c r="U369" s="9"/>
    </row>
    <row r="370" spans="1:21" x14ac:dyDescent="0.25">
      <c r="B370" s="564" t="s">
        <v>82</v>
      </c>
      <c r="C370" s="565"/>
      <c r="D370" s="565"/>
      <c r="E370" s="565"/>
      <c r="F370" s="565"/>
      <c r="G370" s="565"/>
      <c r="H370" s="565"/>
      <c r="I370" s="565"/>
      <c r="J370" s="565"/>
      <c r="K370" s="565"/>
      <c r="L370" s="566"/>
      <c r="M370" s="9"/>
    </row>
    <row r="371" spans="1:21" x14ac:dyDescent="0.25">
      <c r="B371" s="15"/>
      <c r="C371" s="32"/>
      <c r="D371" s="33"/>
      <c r="E371" s="33"/>
      <c r="F371" s="33"/>
      <c r="G371" s="33"/>
      <c r="H371" s="33"/>
      <c r="I371" s="33"/>
      <c r="J371" s="33"/>
      <c r="K371" s="33"/>
      <c r="L371" s="16"/>
      <c r="M371" s="9"/>
    </row>
    <row r="372" spans="1:21" x14ac:dyDescent="0.25">
      <c r="B372" s="398" t="str">
        <f>IF(Intro!$G$21="English",O372,P372)</f>
        <v>Explain any changes you expect to see in the Canadian market and in other markets globally for the goods over the next two years with respect to demand, prices, import volumes or any other factor.</v>
      </c>
      <c r="C372" s="399"/>
      <c r="D372" s="399"/>
      <c r="E372" s="399"/>
      <c r="F372" s="399"/>
      <c r="G372" s="399"/>
      <c r="H372" s="399"/>
      <c r="I372" s="399"/>
      <c r="J372" s="399"/>
      <c r="K372" s="399"/>
      <c r="L372" s="400"/>
      <c r="M372" s="9"/>
      <c r="O372" s="17" t="s">
        <v>234</v>
      </c>
      <c r="P372" s="9" t="s">
        <v>185</v>
      </c>
    </row>
    <row r="373" spans="1:21" x14ac:dyDescent="0.25">
      <c r="B373" s="398"/>
      <c r="C373" s="399"/>
      <c r="D373" s="399"/>
      <c r="E373" s="399"/>
      <c r="F373" s="399"/>
      <c r="G373" s="399"/>
      <c r="H373" s="399"/>
      <c r="I373" s="399"/>
      <c r="J373" s="399"/>
      <c r="K373" s="399"/>
      <c r="L373" s="400"/>
      <c r="M373" s="9"/>
      <c r="O373" s="17"/>
    </row>
    <row r="374" spans="1:21" s="34" customFormat="1" x14ac:dyDescent="0.25">
      <c r="A374" s="43"/>
      <c r="B374" s="47"/>
      <c r="C374" s="78"/>
      <c r="D374" s="78"/>
      <c r="E374" s="78"/>
      <c r="F374" s="78"/>
      <c r="G374" s="78"/>
      <c r="H374" s="78"/>
      <c r="I374" s="78"/>
      <c r="J374" s="78"/>
      <c r="K374" s="78"/>
      <c r="L374" s="48"/>
      <c r="O374" s="9"/>
      <c r="P374" s="9"/>
      <c r="Q374" s="9"/>
      <c r="R374" s="9"/>
      <c r="S374" s="9"/>
      <c r="T374" s="9"/>
      <c r="U374" s="9"/>
    </row>
    <row r="375" spans="1:21" s="10" customFormat="1" x14ac:dyDescent="0.25">
      <c r="A375" s="7"/>
      <c r="B375" s="550"/>
      <c r="C375" s="551"/>
      <c r="D375" s="551"/>
      <c r="E375" s="551"/>
      <c r="F375" s="551"/>
      <c r="G375" s="551"/>
      <c r="H375" s="551"/>
      <c r="I375" s="551"/>
      <c r="J375" s="551"/>
      <c r="K375" s="551"/>
      <c r="L375" s="552"/>
      <c r="M375" s="34"/>
      <c r="Q375" s="9"/>
    </row>
    <row r="376" spans="1:21" s="10" customFormat="1" x14ac:dyDescent="0.25">
      <c r="A376" s="7"/>
      <c r="B376" s="550"/>
      <c r="C376" s="551"/>
      <c r="D376" s="551"/>
      <c r="E376" s="551"/>
      <c r="F376" s="551"/>
      <c r="G376" s="551"/>
      <c r="H376" s="551"/>
      <c r="I376" s="551"/>
      <c r="J376" s="551"/>
      <c r="K376" s="551"/>
      <c r="L376" s="552"/>
      <c r="M376" s="34"/>
      <c r="Q376" s="9"/>
    </row>
    <row r="377" spans="1:21" s="10" customFormat="1" x14ac:dyDescent="0.25">
      <c r="A377" s="7"/>
      <c r="B377" s="550"/>
      <c r="C377" s="551"/>
      <c r="D377" s="551"/>
      <c r="E377" s="551"/>
      <c r="F377" s="551"/>
      <c r="G377" s="551"/>
      <c r="H377" s="551"/>
      <c r="I377" s="551"/>
      <c r="J377" s="551"/>
      <c r="K377" s="551"/>
      <c r="L377" s="552"/>
      <c r="M377" s="34"/>
      <c r="Q377" s="9"/>
    </row>
    <row r="378" spans="1:21" s="10" customFormat="1" x14ac:dyDescent="0.25">
      <c r="A378" s="7"/>
      <c r="B378" s="550"/>
      <c r="C378" s="551"/>
      <c r="D378" s="551"/>
      <c r="E378" s="551"/>
      <c r="F378" s="551"/>
      <c r="G378" s="551"/>
      <c r="H378" s="551"/>
      <c r="I378" s="551"/>
      <c r="J378" s="551"/>
      <c r="K378" s="551"/>
      <c r="L378" s="552"/>
      <c r="M378" s="34"/>
      <c r="Q378" s="9"/>
    </row>
    <row r="379" spans="1:21" s="10" customFormat="1" x14ac:dyDescent="0.25">
      <c r="A379" s="7"/>
      <c r="B379" s="550"/>
      <c r="C379" s="551"/>
      <c r="D379" s="551"/>
      <c r="E379" s="551"/>
      <c r="F379" s="551"/>
      <c r="G379" s="551"/>
      <c r="H379" s="551"/>
      <c r="I379" s="551"/>
      <c r="J379" s="551"/>
      <c r="K379" s="551"/>
      <c r="L379" s="552"/>
      <c r="M379" s="34"/>
      <c r="Q379" s="9"/>
    </row>
    <row r="380" spans="1:21" s="10" customFormat="1" x14ac:dyDescent="0.25">
      <c r="A380" s="7"/>
      <c r="B380" s="550"/>
      <c r="C380" s="551"/>
      <c r="D380" s="551"/>
      <c r="E380" s="551"/>
      <c r="F380" s="551"/>
      <c r="G380" s="551"/>
      <c r="H380" s="551"/>
      <c r="I380" s="551"/>
      <c r="J380" s="551"/>
      <c r="K380" s="551"/>
      <c r="L380" s="552"/>
      <c r="M380" s="34"/>
      <c r="Q380" s="9"/>
    </row>
    <row r="381" spans="1:21" s="10" customFormat="1" x14ac:dyDescent="0.25">
      <c r="A381" s="7"/>
      <c r="B381" s="550"/>
      <c r="C381" s="551"/>
      <c r="D381" s="551"/>
      <c r="E381" s="551"/>
      <c r="F381" s="551"/>
      <c r="G381" s="551"/>
      <c r="H381" s="551"/>
      <c r="I381" s="551"/>
      <c r="J381" s="551"/>
      <c r="K381" s="551"/>
      <c r="L381" s="552"/>
      <c r="M381" s="34"/>
      <c r="Q381" s="9"/>
    </row>
    <row r="382" spans="1:21" s="10" customFormat="1" x14ac:dyDescent="0.25">
      <c r="A382" s="7"/>
      <c r="B382" s="550"/>
      <c r="C382" s="551"/>
      <c r="D382" s="551"/>
      <c r="E382" s="551"/>
      <c r="F382" s="551"/>
      <c r="G382" s="551"/>
      <c r="H382" s="551"/>
      <c r="I382" s="551"/>
      <c r="J382" s="551"/>
      <c r="K382" s="551"/>
      <c r="L382" s="552"/>
      <c r="M382" s="34"/>
      <c r="Q382" s="9"/>
    </row>
    <row r="383" spans="1:21" s="34" customFormat="1" x14ac:dyDescent="0.25">
      <c r="A383" s="43"/>
      <c r="B383" s="44"/>
      <c r="C383" s="45"/>
      <c r="D383" s="45"/>
      <c r="E383" s="45"/>
      <c r="F383" s="45"/>
      <c r="G383" s="45"/>
      <c r="H383" s="45"/>
      <c r="I383" s="45"/>
      <c r="J383" s="45"/>
      <c r="K383" s="45"/>
      <c r="L383" s="46"/>
      <c r="O383" s="9"/>
      <c r="P383" s="9"/>
      <c r="Q383" s="9"/>
      <c r="R383" s="9"/>
      <c r="S383" s="9"/>
      <c r="T383" s="9"/>
      <c r="U383" s="9"/>
    </row>
    <row r="384" spans="1:21" x14ac:dyDescent="0.25">
      <c r="B384" s="580" t="s">
        <v>83</v>
      </c>
      <c r="C384" s="581"/>
      <c r="D384" s="581"/>
      <c r="E384" s="581"/>
      <c r="F384" s="582"/>
      <c r="G384" s="582"/>
      <c r="H384" s="582"/>
      <c r="I384" s="582"/>
      <c r="J384" s="582"/>
      <c r="K384" s="582"/>
      <c r="L384" s="583"/>
    </row>
    <row r="385" spans="1:17" x14ac:dyDescent="0.25">
      <c r="B385" s="50"/>
      <c r="C385" s="51"/>
      <c r="D385" s="51"/>
      <c r="E385" s="51"/>
      <c r="F385" s="36"/>
      <c r="G385" s="36"/>
      <c r="H385" s="36"/>
      <c r="I385" s="36"/>
      <c r="J385" s="36"/>
      <c r="K385" s="36"/>
      <c r="L385" s="52"/>
    </row>
    <row r="386" spans="1:17" x14ac:dyDescent="0.25">
      <c r="B386" s="398" t="str">
        <f>IF(Intro!$G$21="English",O386,P386)</f>
        <v>Explain any impacts on these outlooks should there be a finding of injury or threat of injury. Provide documents, or the names of documents, such as studies or articles in trade journals, that support your firm's statement.</v>
      </c>
      <c r="C386" s="399"/>
      <c r="D386" s="399"/>
      <c r="E386" s="399"/>
      <c r="F386" s="399"/>
      <c r="G386" s="399"/>
      <c r="H386" s="399"/>
      <c r="I386" s="399"/>
      <c r="J386" s="399"/>
      <c r="K386" s="399"/>
      <c r="L386" s="400"/>
      <c r="O386" s="49" t="s">
        <v>353</v>
      </c>
      <c r="P386" s="14" t="s">
        <v>354</v>
      </c>
      <c r="Q386" s="14"/>
    </row>
    <row r="387" spans="1:17" x14ac:dyDescent="0.25">
      <c r="B387" s="398"/>
      <c r="C387" s="399"/>
      <c r="D387" s="399"/>
      <c r="E387" s="399"/>
      <c r="F387" s="399"/>
      <c r="G387" s="399"/>
      <c r="H387" s="399"/>
      <c r="I387" s="399"/>
      <c r="J387" s="399"/>
      <c r="K387" s="399"/>
      <c r="L387" s="400"/>
      <c r="O387" s="49"/>
      <c r="P387" s="95"/>
      <c r="Q387" s="95"/>
    </row>
    <row r="388" spans="1:17" x14ac:dyDescent="0.25">
      <c r="B388" s="59"/>
      <c r="C388" s="60"/>
      <c r="D388" s="60"/>
      <c r="E388" s="60"/>
      <c r="F388" s="60"/>
      <c r="G388" s="60"/>
      <c r="H388" s="60"/>
      <c r="I388" s="60"/>
      <c r="J388" s="60"/>
      <c r="K388" s="60"/>
      <c r="L388" s="61"/>
      <c r="O388" s="53"/>
      <c r="P388" s="53"/>
      <c r="Q388" s="54"/>
    </row>
    <row r="389" spans="1:17" s="10" customFormat="1" x14ac:dyDescent="0.25">
      <c r="A389" s="7"/>
      <c r="B389" s="550"/>
      <c r="C389" s="551"/>
      <c r="D389" s="551"/>
      <c r="E389" s="551"/>
      <c r="F389" s="551"/>
      <c r="G389" s="551"/>
      <c r="H389" s="551"/>
      <c r="I389" s="551"/>
      <c r="J389" s="551"/>
      <c r="K389" s="551"/>
      <c r="L389" s="552"/>
      <c r="M389" s="34"/>
      <c r="Q389" s="9"/>
    </row>
    <row r="390" spans="1:17" s="10" customFormat="1" x14ac:dyDescent="0.25">
      <c r="A390" s="7"/>
      <c r="B390" s="550"/>
      <c r="C390" s="551"/>
      <c r="D390" s="551"/>
      <c r="E390" s="551"/>
      <c r="F390" s="551"/>
      <c r="G390" s="551"/>
      <c r="H390" s="551"/>
      <c r="I390" s="551"/>
      <c r="J390" s="551"/>
      <c r="K390" s="551"/>
      <c r="L390" s="552"/>
      <c r="M390" s="34"/>
      <c r="Q390" s="9"/>
    </row>
    <row r="391" spans="1:17" s="10" customFormat="1" x14ac:dyDescent="0.25">
      <c r="A391" s="7"/>
      <c r="B391" s="550"/>
      <c r="C391" s="551"/>
      <c r="D391" s="551"/>
      <c r="E391" s="551"/>
      <c r="F391" s="551"/>
      <c r="G391" s="551"/>
      <c r="H391" s="551"/>
      <c r="I391" s="551"/>
      <c r="J391" s="551"/>
      <c r="K391" s="551"/>
      <c r="L391" s="552"/>
      <c r="M391" s="34"/>
      <c r="Q391" s="9"/>
    </row>
    <row r="392" spans="1:17" s="10" customFormat="1" x14ac:dyDescent="0.25">
      <c r="A392" s="7"/>
      <c r="B392" s="550"/>
      <c r="C392" s="551"/>
      <c r="D392" s="551"/>
      <c r="E392" s="551"/>
      <c r="F392" s="551"/>
      <c r="G392" s="551"/>
      <c r="H392" s="551"/>
      <c r="I392" s="551"/>
      <c r="J392" s="551"/>
      <c r="K392" s="551"/>
      <c r="L392" s="552"/>
      <c r="M392" s="34"/>
      <c r="Q392" s="9"/>
    </row>
    <row r="393" spans="1:17" s="10" customFormat="1" x14ac:dyDescent="0.25">
      <c r="A393" s="7"/>
      <c r="B393" s="550"/>
      <c r="C393" s="551"/>
      <c r="D393" s="551"/>
      <c r="E393" s="551"/>
      <c r="F393" s="551"/>
      <c r="G393" s="551"/>
      <c r="H393" s="551"/>
      <c r="I393" s="551"/>
      <c r="J393" s="551"/>
      <c r="K393" s="551"/>
      <c r="L393" s="552"/>
      <c r="M393" s="34"/>
      <c r="Q393" s="9"/>
    </row>
    <row r="394" spans="1:17" s="10" customFormat="1" x14ac:dyDescent="0.25">
      <c r="A394" s="7"/>
      <c r="B394" s="550"/>
      <c r="C394" s="551"/>
      <c r="D394" s="551"/>
      <c r="E394" s="551"/>
      <c r="F394" s="551"/>
      <c r="G394" s="551"/>
      <c r="H394" s="551"/>
      <c r="I394" s="551"/>
      <c r="J394" s="551"/>
      <c r="K394" s="551"/>
      <c r="L394" s="552"/>
      <c r="M394" s="34"/>
      <c r="Q394" s="9"/>
    </row>
    <row r="395" spans="1:17" s="10" customFormat="1" x14ac:dyDescent="0.25">
      <c r="A395" s="7"/>
      <c r="B395" s="550"/>
      <c r="C395" s="551"/>
      <c r="D395" s="551"/>
      <c r="E395" s="551"/>
      <c r="F395" s="551"/>
      <c r="G395" s="551"/>
      <c r="H395" s="551"/>
      <c r="I395" s="551"/>
      <c r="J395" s="551"/>
      <c r="K395" s="551"/>
      <c r="L395" s="552"/>
      <c r="M395" s="34"/>
      <c r="Q395" s="9"/>
    </row>
    <row r="396" spans="1:17" s="10" customFormat="1" x14ac:dyDescent="0.25">
      <c r="A396" s="7"/>
      <c r="B396" s="550"/>
      <c r="C396" s="551"/>
      <c r="D396" s="551"/>
      <c r="E396" s="551"/>
      <c r="F396" s="551"/>
      <c r="G396" s="551"/>
      <c r="H396" s="551"/>
      <c r="I396" s="551"/>
      <c r="J396" s="551"/>
      <c r="K396" s="551"/>
      <c r="L396" s="552"/>
      <c r="M396" s="34"/>
      <c r="Q396" s="9"/>
    </row>
    <row r="397" spans="1:17" x14ac:dyDescent="0.25">
      <c r="B397" s="574"/>
      <c r="C397" s="575"/>
      <c r="D397" s="575"/>
      <c r="E397" s="575"/>
      <c r="F397" s="575"/>
      <c r="G397" s="575"/>
      <c r="H397" s="575"/>
      <c r="I397" s="575"/>
      <c r="J397" s="575"/>
      <c r="K397" s="575"/>
      <c r="L397" s="576"/>
    </row>
  </sheetData>
  <sheetProtection algorithmName="SHA-512" hashValue="qMByl9k8JNqvMMJ0isWLjRK4aT0tKRQVLBWJ28KoeW4xPB7gAmYmVJTV4F/Fh0UV/FIBOhNbB2J4c+K+Rf9A7w==" saltValue="SLC3QiThIblZk9pCevNVVQ==" spinCount="100000" sheet="1" objects="1" scenarios="1" selectLockedCells="1"/>
  <mergeCells count="164">
    <mergeCell ref="B128:L128"/>
    <mergeCell ref="B200:L200"/>
    <mergeCell ref="B211:L211"/>
    <mergeCell ref="E51:F52"/>
    <mergeCell ref="G51:I52"/>
    <mergeCell ref="J51:L52"/>
    <mergeCell ref="C57:D58"/>
    <mergeCell ref="E57:F58"/>
    <mergeCell ref="G57:I58"/>
    <mergeCell ref="J57:L58"/>
    <mergeCell ref="B59:B60"/>
    <mergeCell ref="C59:D60"/>
    <mergeCell ref="E59:F60"/>
    <mergeCell ref="G59:I60"/>
    <mergeCell ref="J59:L60"/>
    <mergeCell ref="D154:L158"/>
    <mergeCell ref="B159:C163"/>
    <mergeCell ref="D159:L163"/>
    <mergeCell ref="J55:L56"/>
    <mergeCell ref="B149:L149"/>
    <mergeCell ref="G63:I64"/>
    <mergeCell ref="J63:L64"/>
    <mergeCell ref="B51:B52"/>
    <mergeCell ref="C51:D52"/>
    <mergeCell ref="J49:L50"/>
    <mergeCell ref="J47:L48"/>
    <mergeCell ref="B61:B62"/>
    <mergeCell ref="B114:L114"/>
    <mergeCell ref="G67:I68"/>
    <mergeCell ref="J65:L66"/>
    <mergeCell ref="B67:B68"/>
    <mergeCell ref="B74:L81"/>
    <mergeCell ref="B90:L97"/>
    <mergeCell ref="C47:D48"/>
    <mergeCell ref="E47:F48"/>
    <mergeCell ref="G47:I48"/>
    <mergeCell ref="B55:B56"/>
    <mergeCell ref="C55:D56"/>
    <mergeCell ref="E55:F56"/>
    <mergeCell ref="G55:I56"/>
    <mergeCell ref="C65:D66"/>
    <mergeCell ref="E65:F66"/>
    <mergeCell ref="G65:I66"/>
    <mergeCell ref="G49:I50"/>
    <mergeCell ref="G53:I54"/>
    <mergeCell ref="B13:L13"/>
    <mergeCell ref="B26:L26"/>
    <mergeCell ref="B39:L39"/>
    <mergeCell ref="B70:L70"/>
    <mergeCell ref="B85:L85"/>
    <mergeCell ref="B99:L99"/>
    <mergeCell ref="B115:L115"/>
    <mergeCell ref="B41:L45"/>
    <mergeCell ref="C67:D68"/>
    <mergeCell ref="E67:F68"/>
    <mergeCell ref="C61:D62"/>
    <mergeCell ref="J67:L68"/>
    <mergeCell ref="B49:B50"/>
    <mergeCell ref="C49:D50"/>
    <mergeCell ref="E49:F50"/>
    <mergeCell ref="C53:D54"/>
    <mergeCell ref="E53:F54"/>
    <mergeCell ref="E61:F62"/>
    <mergeCell ref="G61:I62"/>
    <mergeCell ref="J61:L62"/>
    <mergeCell ref="B63:B64"/>
    <mergeCell ref="B21:J22"/>
    <mergeCell ref="K21:K22"/>
    <mergeCell ref="J53:L54"/>
    <mergeCell ref="B386:L387"/>
    <mergeCell ref="B397:L397"/>
    <mergeCell ref="B217:L224"/>
    <mergeCell ref="B230:L237"/>
    <mergeCell ref="B243:L250"/>
    <mergeCell ref="B257:L264"/>
    <mergeCell ref="B272:L279"/>
    <mergeCell ref="B285:L292"/>
    <mergeCell ref="B226:L226"/>
    <mergeCell ref="B361:L368"/>
    <mergeCell ref="B299:L306"/>
    <mergeCell ref="B313:L320"/>
    <mergeCell ref="B332:L339"/>
    <mergeCell ref="B327:G327"/>
    <mergeCell ref="B328:G328"/>
    <mergeCell ref="B370:L370"/>
    <mergeCell ref="B389:L396"/>
    <mergeCell ref="B308:L308"/>
    <mergeCell ref="B322:L322"/>
    <mergeCell ref="B239:L239"/>
    <mergeCell ref="B252:L252"/>
    <mergeCell ref="B326:G326"/>
    <mergeCell ref="B384:L384"/>
    <mergeCell ref="B164:C168"/>
    <mergeCell ref="B189:L196"/>
    <mergeCell ref="B202:L209"/>
    <mergeCell ref="B15:L15"/>
    <mergeCell ref="B375:L382"/>
    <mergeCell ref="B372:L373"/>
    <mergeCell ref="B345:L352"/>
    <mergeCell ref="B254:L255"/>
    <mergeCell ref="B283:L283"/>
    <mergeCell ref="B296:L297"/>
    <mergeCell ref="B310:L311"/>
    <mergeCell ref="B270:L270"/>
    <mergeCell ref="B324:L324"/>
    <mergeCell ref="B358:L359"/>
    <mergeCell ref="B330:L330"/>
    <mergeCell ref="B268:L268"/>
    <mergeCell ref="B341:L341"/>
    <mergeCell ref="B356:L356"/>
    <mergeCell ref="B267:L267"/>
    <mergeCell ref="B355:L355"/>
    <mergeCell ref="B170:L170"/>
    <mergeCell ref="B198:L198"/>
    <mergeCell ref="B184:L184"/>
    <mergeCell ref="B154:C158"/>
    <mergeCell ref="B152:L152"/>
    <mergeCell ref="B23:J24"/>
    <mergeCell ref="K23:K24"/>
    <mergeCell ref="B343:L343"/>
    <mergeCell ref="D164:L168"/>
    <mergeCell ref="B172:L173"/>
    <mergeCell ref="B186:L187"/>
    <mergeCell ref="B213:L213"/>
    <mergeCell ref="B281:L281"/>
    <mergeCell ref="B294:L294"/>
    <mergeCell ref="B84:L84"/>
    <mergeCell ref="B148:L148"/>
    <mergeCell ref="B104:L111"/>
    <mergeCell ref="B119:L126"/>
    <mergeCell ref="B138:L145"/>
    <mergeCell ref="B87:L88"/>
    <mergeCell ref="B117:L117"/>
    <mergeCell ref="B133:G133"/>
    <mergeCell ref="B132:G132"/>
    <mergeCell ref="B134:G134"/>
    <mergeCell ref="B175:L182"/>
    <mergeCell ref="B228:L228"/>
    <mergeCell ref="B241:L241"/>
    <mergeCell ref="B215:C215"/>
    <mergeCell ref="B4:L4"/>
    <mergeCell ref="B5:L5"/>
    <mergeCell ref="B6:L6"/>
    <mergeCell ref="B151:L151"/>
    <mergeCell ref="B72:L72"/>
    <mergeCell ref="B8:L8"/>
    <mergeCell ref="B9:L9"/>
    <mergeCell ref="B10:L10"/>
    <mergeCell ref="B28:L28"/>
    <mergeCell ref="B12:L12"/>
    <mergeCell ref="B30:L37"/>
    <mergeCell ref="B130:L130"/>
    <mergeCell ref="B136:L136"/>
    <mergeCell ref="B101:L102"/>
    <mergeCell ref="B57:B58"/>
    <mergeCell ref="B47:B48"/>
    <mergeCell ref="B53:B54"/>
    <mergeCell ref="C63:D64"/>
    <mergeCell ref="E63:F64"/>
    <mergeCell ref="B65:B66"/>
    <mergeCell ref="B17:J18"/>
    <mergeCell ref="B19:J20"/>
    <mergeCell ref="K17:K18"/>
    <mergeCell ref="K19:K20"/>
  </mergeCells>
  <dataValidations xWindow="207" yWindow="552"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7:B178 B389 B30 B74:B76 B107:B108 B104 B119 B138 B175 B189 B202 B217 B230 B243 B257 B272 B285 B299 B313 B332 B345 B361 B375 B191:B192 B204:B205 B219:B220 B232:B233 B246:B247 B260:B261 B275:B276 B288:B289 B302:B303 B315:B316 B335:B336 B348:B349 B364:B365 B378:B379 B392:B393 B121:B122 B141:B142 B90:B92" xr:uid="{0155555F-4732-48E6-8926-69F0399FC60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15" xr:uid="{6FC76BB9-7D2B-4EF9-A9AF-552B723B2C27}">
      <formula1>0</formula1>
    </dataValidation>
    <dataValidation type="list" allowBlank="1" showInputMessage="1" showErrorMessage="1" sqref="H326:H328 H132:H134 K17 K19 K21:K24" xr:uid="{BD7DB883-1F69-448C-8E07-37F45C721AFD}">
      <formula1>"X"</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69" min="1" max="11" man="1"/>
    <brk id="127" min="1" max="11" man="1"/>
    <brk id="197" min="1" max="11" man="1"/>
    <brk id="251" min="1" max="11" man="1"/>
    <brk id="321" min="1" max="11" man="1"/>
    <brk id="369"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5">
    <tabColor rgb="FF00B0F0"/>
    <pageSetUpPr fitToPage="1"/>
  </sheetPr>
  <dimension ref="A1:P63"/>
  <sheetViews>
    <sheetView showGridLines="0" zoomScaleNormal="100" zoomScaleSheetLayoutView="100" workbookViewId="0">
      <selection activeCell="O1" sqref="O1:P1048576"/>
    </sheetView>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
        <v>66</v>
      </c>
      <c r="C2" s="11"/>
      <c r="O2" s="10" t="s">
        <v>93</v>
      </c>
      <c r="P2" s="10" t="s">
        <v>109</v>
      </c>
    </row>
    <row r="3" spans="1:16" x14ac:dyDescent="0.25">
      <c r="B3" s="12"/>
      <c r="C3" s="12"/>
      <c r="O3" s="2"/>
      <c r="P3" s="2"/>
    </row>
    <row r="4" spans="1:16" s="2" customFormat="1" x14ac:dyDescent="0.25">
      <c r="A4" s="4"/>
      <c r="B4" s="470" t="str">
        <f>Info!B4</f>
        <v>IMPORTERS' QUESTIONNAIRE</v>
      </c>
      <c r="C4" s="471"/>
      <c r="D4" s="471"/>
      <c r="E4" s="471"/>
      <c r="F4" s="471"/>
      <c r="G4" s="471"/>
      <c r="H4" s="471"/>
      <c r="I4" s="471"/>
      <c r="J4" s="471"/>
      <c r="K4" s="471"/>
      <c r="L4" s="472"/>
      <c r="M4" s="24"/>
      <c r="N4" s="24"/>
      <c r="O4" s="18"/>
      <c r="P4" s="18"/>
    </row>
    <row r="5" spans="1:16" s="2" customFormat="1" x14ac:dyDescent="0.25">
      <c r="A5" s="4"/>
      <c r="B5" s="538" t="str">
        <f>Info!B5</f>
        <v>NQ-2026-005</v>
      </c>
      <c r="C5" s="539"/>
      <c r="D5" s="539"/>
      <c r="E5" s="539"/>
      <c r="F5" s="539"/>
      <c r="G5" s="539"/>
      <c r="H5" s="539"/>
      <c r="I5" s="539"/>
      <c r="J5" s="539"/>
      <c r="K5" s="539"/>
      <c r="L5" s="540"/>
      <c r="M5" s="24"/>
      <c r="N5" s="24"/>
      <c r="O5" s="18"/>
      <c r="P5" s="18"/>
    </row>
    <row r="6" spans="1:16" s="6" customFormat="1" x14ac:dyDescent="0.25">
      <c r="A6" s="4"/>
      <c r="B6" s="602" t="str">
        <f>Info!B6</f>
        <v>CERTAIN STEEL RACKS</v>
      </c>
      <c r="C6" s="603"/>
      <c r="D6" s="603"/>
      <c r="E6" s="603"/>
      <c r="F6" s="603"/>
      <c r="G6" s="603"/>
      <c r="H6" s="603"/>
      <c r="I6" s="603"/>
      <c r="J6" s="603"/>
      <c r="K6" s="603"/>
      <c r="L6" s="604"/>
      <c r="M6" s="18"/>
      <c r="N6" s="18"/>
      <c r="O6" s="14"/>
      <c r="P6" s="14"/>
    </row>
    <row r="7" spans="1:16" s="6" customFormat="1" x14ac:dyDescent="0.25">
      <c r="A7" s="4"/>
      <c r="B7" s="13"/>
      <c r="C7" s="13"/>
      <c r="D7" s="3"/>
      <c r="E7" s="3"/>
      <c r="F7" s="3"/>
      <c r="G7" s="3"/>
      <c r="H7" s="3"/>
      <c r="I7" s="3"/>
      <c r="J7" s="3"/>
      <c r="K7" s="3"/>
      <c r="L7" s="3"/>
      <c r="O7" s="14"/>
      <c r="P7" s="14"/>
    </row>
    <row r="8" spans="1:16" x14ac:dyDescent="0.25">
      <c r="B8" s="404" t="str">
        <f>UPPER(IF(Intro!$G$21="English",O8,P8))</f>
        <v>PUBLIC COMMENTS</v>
      </c>
      <c r="C8" s="405"/>
      <c r="D8" s="405"/>
      <c r="E8" s="405"/>
      <c r="F8" s="405"/>
      <c r="G8" s="405"/>
      <c r="H8" s="405"/>
      <c r="I8" s="405"/>
      <c r="J8" s="405"/>
      <c r="K8" s="405"/>
      <c r="L8" s="406"/>
      <c r="M8" s="9"/>
      <c r="O8" s="9" t="s">
        <v>33</v>
      </c>
      <c r="P8" s="9" t="s">
        <v>84</v>
      </c>
    </row>
    <row r="9" spans="1:16" x14ac:dyDescent="0.25">
      <c r="B9" s="15"/>
      <c r="C9" s="32"/>
      <c r="D9" s="33"/>
      <c r="E9" s="33"/>
      <c r="F9" s="33"/>
      <c r="G9" s="33"/>
      <c r="H9" s="33"/>
      <c r="I9" s="33"/>
      <c r="J9" s="33"/>
      <c r="K9" s="33"/>
      <c r="L9" s="16"/>
      <c r="M9" s="9"/>
    </row>
    <row r="10" spans="1:16" x14ac:dyDescent="0.25">
      <c r="B10" s="401" t="str">
        <f>IF(Intro!$G$21="English",O10,P10)</f>
        <v>Should your firm wish to add any comments related to its responses, submit them here. Be sure to indicate the applicable question number.</v>
      </c>
      <c r="C10" s="402"/>
      <c r="D10" s="402"/>
      <c r="E10" s="402"/>
      <c r="F10" s="402"/>
      <c r="G10" s="402"/>
      <c r="H10" s="402"/>
      <c r="I10" s="402"/>
      <c r="J10" s="402"/>
      <c r="K10" s="402"/>
      <c r="L10" s="403"/>
      <c r="M10" s="9"/>
      <c r="O10" s="17" t="s">
        <v>228</v>
      </c>
      <c r="P10" s="9" t="s">
        <v>207</v>
      </c>
    </row>
    <row r="11" spans="1:16" x14ac:dyDescent="0.25">
      <c r="B11" s="55"/>
      <c r="C11" s="32"/>
      <c r="D11" s="33"/>
      <c r="E11" s="33"/>
      <c r="F11" s="33"/>
      <c r="G11" s="33"/>
      <c r="H11" s="33"/>
      <c r="I11" s="33"/>
      <c r="J11" s="33"/>
      <c r="K11" s="33"/>
      <c r="L11" s="16"/>
      <c r="M11" s="9"/>
      <c r="O11" s="42" t="s">
        <v>436</v>
      </c>
      <c r="P11" s="42" t="s">
        <v>437</v>
      </c>
    </row>
    <row r="12" spans="1:16" ht="28.5" x14ac:dyDescent="0.25">
      <c r="A12" s="7" t="s">
        <v>497</v>
      </c>
      <c r="B12" s="55"/>
      <c r="C12" s="144" t="str">
        <f>IF(Intro!$G$21="English",O11,P11)</f>
        <v>Tab and Question</v>
      </c>
      <c r="D12" s="609" t="str">
        <f>IF(Intro!$G$21="English",O12,P12)</f>
        <v>Comments</v>
      </c>
      <c r="E12" s="610"/>
      <c r="F12" s="610"/>
      <c r="G12" s="610"/>
      <c r="H12" s="610"/>
      <c r="I12" s="610"/>
      <c r="J12" s="610"/>
      <c r="K12" s="610"/>
      <c r="L12" s="611"/>
      <c r="M12" s="9"/>
      <c r="O12" s="17" t="s">
        <v>129</v>
      </c>
      <c r="P12" s="9" t="s">
        <v>130</v>
      </c>
    </row>
    <row r="13" spans="1:16" x14ac:dyDescent="0.25">
      <c r="B13" s="586" t="str">
        <f>IF(Intro!$G$21="English",O13,P13)</f>
        <v>Comment 1</v>
      </c>
      <c r="C13" s="589"/>
      <c r="D13" s="592"/>
      <c r="E13" s="593"/>
      <c r="F13" s="593"/>
      <c r="G13" s="593"/>
      <c r="H13" s="593"/>
      <c r="I13" s="593"/>
      <c r="J13" s="593"/>
      <c r="K13" s="593"/>
      <c r="L13" s="594"/>
      <c r="M13" s="9"/>
      <c r="O13" s="17" t="s">
        <v>131</v>
      </c>
      <c r="P13" s="9" t="s">
        <v>132</v>
      </c>
    </row>
    <row r="14" spans="1:16" x14ac:dyDescent="0.25">
      <c r="B14" s="587"/>
      <c r="C14" s="590"/>
      <c r="D14" s="595"/>
      <c r="E14" s="596"/>
      <c r="F14" s="596"/>
      <c r="G14" s="596"/>
      <c r="H14" s="596"/>
      <c r="I14" s="596"/>
      <c r="J14" s="596"/>
      <c r="K14" s="596"/>
      <c r="L14" s="597"/>
      <c r="M14" s="9"/>
      <c r="O14" s="17"/>
    </row>
    <row r="15" spans="1:16" x14ac:dyDescent="0.25">
      <c r="B15" s="587"/>
      <c r="C15" s="590"/>
      <c r="D15" s="595"/>
      <c r="E15" s="596"/>
      <c r="F15" s="596"/>
      <c r="G15" s="596"/>
      <c r="H15" s="596"/>
      <c r="I15" s="596"/>
      <c r="J15" s="596"/>
      <c r="K15" s="596"/>
      <c r="L15" s="597"/>
      <c r="M15" s="9"/>
      <c r="O15" s="17"/>
    </row>
    <row r="16" spans="1:16" x14ac:dyDescent="0.25">
      <c r="B16" s="587"/>
      <c r="C16" s="590"/>
      <c r="D16" s="595"/>
      <c r="E16" s="596"/>
      <c r="F16" s="596"/>
      <c r="G16" s="596"/>
      <c r="H16" s="596"/>
      <c r="I16" s="596"/>
      <c r="J16" s="596"/>
      <c r="K16" s="596"/>
      <c r="L16" s="597"/>
      <c r="M16" s="9"/>
      <c r="O16" s="17"/>
    </row>
    <row r="17" spans="2:16" x14ac:dyDescent="0.25">
      <c r="B17" s="587"/>
      <c r="C17" s="590"/>
      <c r="D17" s="595"/>
      <c r="E17" s="596"/>
      <c r="F17" s="596"/>
      <c r="G17" s="596"/>
      <c r="H17" s="596"/>
      <c r="I17" s="596"/>
      <c r="J17" s="596"/>
      <c r="K17" s="596"/>
      <c r="L17" s="597"/>
      <c r="M17" s="9"/>
      <c r="O17" s="17"/>
    </row>
    <row r="18" spans="2:16" x14ac:dyDescent="0.25">
      <c r="B18" s="587"/>
      <c r="C18" s="590"/>
      <c r="D18" s="595"/>
      <c r="E18" s="596"/>
      <c r="F18" s="596"/>
      <c r="G18" s="596"/>
      <c r="H18" s="596"/>
      <c r="I18" s="596"/>
      <c r="J18" s="596"/>
      <c r="K18" s="596"/>
      <c r="L18" s="597"/>
      <c r="M18" s="9"/>
      <c r="O18" s="17"/>
    </row>
    <row r="19" spans="2:16" x14ac:dyDescent="0.25">
      <c r="B19" s="587"/>
      <c r="C19" s="590"/>
      <c r="D19" s="595"/>
      <c r="E19" s="596"/>
      <c r="F19" s="596"/>
      <c r="G19" s="596"/>
      <c r="H19" s="596"/>
      <c r="I19" s="596"/>
      <c r="J19" s="596"/>
      <c r="K19" s="596"/>
      <c r="L19" s="597"/>
      <c r="M19" s="9"/>
      <c r="O19" s="17"/>
    </row>
    <row r="20" spans="2:16" x14ac:dyDescent="0.25">
      <c r="B20" s="587"/>
      <c r="C20" s="590"/>
      <c r="D20" s="595"/>
      <c r="E20" s="596"/>
      <c r="F20" s="596"/>
      <c r="G20" s="596"/>
      <c r="H20" s="596"/>
      <c r="I20" s="596"/>
      <c r="J20" s="596"/>
      <c r="K20" s="596"/>
      <c r="L20" s="597"/>
      <c r="M20" s="9"/>
      <c r="O20" s="17"/>
    </row>
    <row r="21" spans="2:16" x14ac:dyDescent="0.25">
      <c r="B21" s="587"/>
      <c r="C21" s="590"/>
      <c r="D21" s="595"/>
      <c r="E21" s="596"/>
      <c r="F21" s="596"/>
      <c r="G21" s="596"/>
      <c r="H21" s="596"/>
      <c r="I21" s="596"/>
      <c r="J21" s="596"/>
      <c r="K21" s="596"/>
      <c r="L21" s="597"/>
      <c r="M21" s="9"/>
      <c r="O21" s="17"/>
    </row>
    <row r="22" spans="2:16" x14ac:dyDescent="0.25">
      <c r="B22" s="588"/>
      <c r="C22" s="591"/>
      <c r="D22" s="598"/>
      <c r="E22" s="599"/>
      <c r="F22" s="599"/>
      <c r="G22" s="599"/>
      <c r="H22" s="599"/>
      <c r="I22" s="599"/>
      <c r="J22" s="599"/>
      <c r="K22" s="599"/>
      <c r="L22" s="600"/>
      <c r="M22" s="9"/>
      <c r="O22" s="17"/>
    </row>
    <row r="23" spans="2:16" x14ac:dyDescent="0.25">
      <c r="B23" s="586" t="str">
        <f>IF(Intro!$G$21="English",O23,P23)</f>
        <v>Comment 2</v>
      </c>
      <c r="C23" s="589"/>
      <c r="D23" s="592"/>
      <c r="E23" s="593"/>
      <c r="F23" s="593"/>
      <c r="G23" s="593"/>
      <c r="H23" s="593"/>
      <c r="I23" s="593"/>
      <c r="J23" s="593"/>
      <c r="K23" s="593"/>
      <c r="L23" s="594"/>
      <c r="M23" s="9"/>
      <c r="O23" s="17" t="s">
        <v>133</v>
      </c>
      <c r="P23" s="9" t="s">
        <v>134</v>
      </c>
    </row>
    <row r="24" spans="2:16" x14ac:dyDescent="0.25">
      <c r="B24" s="587"/>
      <c r="C24" s="590"/>
      <c r="D24" s="595"/>
      <c r="E24" s="596"/>
      <c r="F24" s="596"/>
      <c r="G24" s="596"/>
      <c r="H24" s="596"/>
      <c r="I24" s="596"/>
      <c r="J24" s="596"/>
      <c r="K24" s="596"/>
      <c r="L24" s="597"/>
      <c r="M24" s="9"/>
    </row>
    <row r="25" spans="2:16" x14ac:dyDescent="0.25">
      <c r="B25" s="587"/>
      <c r="C25" s="590"/>
      <c r="D25" s="595"/>
      <c r="E25" s="596"/>
      <c r="F25" s="596"/>
      <c r="G25" s="596"/>
      <c r="H25" s="596"/>
      <c r="I25" s="596"/>
      <c r="J25" s="596"/>
      <c r="K25" s="596"/>
      <c r="L25" s="597"/>
      <c r="M25" s="9"/>
    </row>
    <row r="26" spans="2:16" x14ac:dyDescent="0.25">
      <c r="B26" s="587"/>
      <c r="C26" s="590"/>
      <c r="D26" s="595"/>
      <c r="E26" s="596"/>
      <c r="F26" s="596"/>
      <c r="G26" s="596"/>
      <c r="H26" s="596"/>
      <c r="I26" s="596"/>
      <c r="J26" s="596"/>
      <c r="K26" s="596"/>
      <c r="L26" s="597"/>
      <c r="M26" s="9"/>
      <c r="O26" s="17"/>
    </row>
    <row r="27" spans="2:16" x14ac:dyDescent="0.25">
      <c r="B27" s="587"/>
      <c r="C27" s="590"/>
      <c r="D27" s="595"/>
      <c r="E27" s="596"/>
      <c r="F27" s="596"/>
      <c r="G27" s="596"/>
      <c r="H27" s="596"/>
      <c r="I27" s="596"/>
      <c r="J27" s="596"/>
      <c r="K27" s="596"/>
      <c r="L27" s="597"/>
      <c r="M27" s="9"/>
      <c r="O27" s="17"/>
    </row>
    <row r="28" spans="2:16" x14ac:dyDescent="0.25">
      <c r="B28" s="587"/>
      <c r="C28" s="590"/>
      <c r="D28" s="595"/>
      <c r="E28" s="596"/>
      <c r="F28" s="596"/>
      <c r="G28" s="596"/>
      <c r="H28" s="596"/>
      <c r="I28" s="596"/>
      <c r="J28" s="596"/>
      <c r="K28" s="596"/>
      <c r="L28" s="597"/>
      <c r="M28" s="9"/>
    </row>
    <row r="29" spans="2:16" x14ac:dyDescent="0.25">
      <c r="B29" s="587"/>
      <c r="C29" s="590"/>
      <c r="D29" s="595"/>
      <c r="E29" s="596"/>
      <c r="F29" s="596"/>
      <c r="G29" s="596"/>
      <c r="H29" s="596"/>
      <c r="I29" s="596"/>
      <c r="J29" s="596"/>
      <c r="K29" s="596"/>
      <c r="L29" s="597"/>
      <c r="M29" s="9"/>
      <c r="O29" s="17"/>
    </row>
    <row r="30" spans="2:16" x14ac:dyDescent="0.25">
      <c r="B30" s="587"/>
      <c r="C30" s="590"/>
      <c r="D30" s="595"/>
      <c r="E30" s="596"/>
      <c r="F30" s="596"/>
      <c r="G30" s="596"/>
      <c r="H30" s="596"/>
      <c r="I30" s="596"/>
      <c r="J30" s="596"/>
      <c r="K30" s="596"/>
      <c r="L30" s="597"/>
      <c r="M30" s="9"/>
      <c r="O30" s="17"/>
    </row>
    <row r="31" spans="2:16" x14ac:dyDescent="0.25">
      <c r="B31" s="587"/>
      <c r="C31" s="590"/>
      <c r="D31" s="595"/>
      <c r="E31" s="596"/>
      <c r="F31" s="596"/>
      <c r="G31" s="596"/>
      <c r="H31" s="596"/>
      <c r="I31" s="596"/>
      <c r="J31" s="596"/>
      <c r="K31" s="596"/>
      <c r="L31" s="597"/>
      <c r="M31" s="9"/>
      <c r="O31" s="17"/>
    </row>
    <row r="32" spans="2:16" x14ac:dyDescent="0.25">
      <c r="B32" s="588"/>
      <c r="C32" s="591"/>
      <c r="D32" s="598"/>
      <c r="E32" s="599"/>
      <c r="F32" s="599"/>
      <c r="G32" s="599"/>
      <c r="H32" s="599"/>
      <c r="I32" s="599"/>
      <c r="J32" s="599"/>
      <c r="K32" s="599"/>
      <c r="L32" s="600"/>
      <c r="M32" s="9"/>
      <c r="O32" s="17"/>
    </row>
    <row r="33" spans="2:16" x14ac:dyDescent="0.25">
      <c r="B33" s="586" t="str">
        <f>IF(Intro!$G$21="English",O33,P33)</f>
        <v>Comment 3</v>
      </c>
      <c r="C33" s="589"/>
      <c r="D33" s="592"/>
      <c r="E33" s="593"/>
      <c r="F33" s="593"/>
      <c r="G33" s="593"/>
      <c r="H33" s="593"/>
      <c r="I33" s="593"/>
      <c r="J33" s="593"/>
      <c r="K33" s="593"/>
      <c r="L33" s="594"/>
      <c r="M33" s="9"/>
      <c r="O33" s="17" t="s">
        <v>135</v>
      </c>
      <c r="P33" s="9" t="s">
        <v>136</v>
      </c>
    </row>
    <row r="34" spans="2:16" x14ac:dyDescent="0.25">
      <c r="B34" s="587"/>
      <c r="C34" s="590"/>
      <c r="D34" s="595"/>
      <c r="E34" s="596"/>
      <c r="F34" s="596"/>
      <c r="G34" s="596"/>
      <c r="H34" s="596"/>
      <c r="I34" s="596"/>
      <c r="J34" s="596"/>
      <c r="K34" s="596"/>
      <c r="L34" s="597"/>
      <c r="M34" s="9"/>
      <c r="O34" s="17"/>
    </row>
    <row r="35" spans="2:16" x14ac:dyDescent="0.25">
      <c r="B35" s="587"/>
      <c r="C35" s="590"/>
      <c r="D35" s="595"/>
      <c r="E35" s="596"/>
      <c r="F35" s="596"/>
      <c r="G35" s="596"/>
      <c r="H35" s="596"/>
      <c r="I35" s="596"/>
      <c r="J35" s="596"/>
      <c r="K35" s="596"/>
      <c r="L35" s="597"/>
      <c r="M35" s="9"/>
      <c r="O35" s="17"/>
    </row>
    <row r="36" spans="2:16" x14ac:dyDescent="0.25">
      <c r="B36" s="587"/>
      <c r="C36" s="590"/>
      <c r="D36" s="595"/>
      <c r="E36" s="596"/>
      <c r="F36" s="596"/>
      <c r="G36" s="596"/>
      <c r="H36" s="596"/>
      <c r="I36" s="596"/>
      <c r="J36" s="596"/>
      <c r="K36" s="596"/>
      <c r="L36" s="597"/>
      <c r="M36" s="9"/>
      <c r="O36" s="17"/>
    </row>
    <row r="37" spans="2:16" x14ac:dyDescent="0.25">
      <c r="B37" s="587"/>
      <c r="C37" s="590"/>
      <c r="D37" s="595"/>
      <c r="E37" s="596"/>
      <c r="F37" s="596"/>
      <c r="G37" s="596"/>
      <c r="H37" s="596"/>
      <c r="I37" s="596"/>
      <c r="J37" s="596"/>
      <c r="K37" s="596"/>
      <c r="L37" s="597"/>
      <c r="M37" s="9"/>
      <c r="O37" s="17"/>
    </row>
    <row r="38" spans="2:16" x14ac:dyDescent="0.25">
      <c r="B38" s="587"/>
      <c r="C38" s="590"/>
      <c r="D38" s="595"/>
      <c r="E38" s="596"/>
      <c r="F38" s="596"/>
      <c r="G38" s="596"/>
      <c r="H38" s="596"/>
      <c r="I38" s="596"/>
      <c r="J38" s="596"/>
      <c r="K38" s="596"/>
      <c r="L38" s="597"/>
      <c r="M38" s="9"/>
      <c r="O38" s="17"/>
    </row>
    <row r="39" spans="2:16" x14ac:dyDescent="0.25">
      <c r="B39" s="587"/>
      <c r="C39" s="590"/>
      <c r="D39" s="595"/>
      <c r="E39" s="596"/>
      <c r="F39" s="596"/>
      <c r="G39" s="596"/>
      <c r="H39" s="596"/>
      <c r="I39" s="596"/>
      <c r="J39" s="596"/>
      <c r="K39" s="596"/>
      <c r="L39" s="597"/>
      <c r="M39" s="9"/>
      <c r="O39" s="17"/>
    </row>
    <row r="40" spans="2:16" x14ac:dyDescent="0.25">
      <c r="B40" s="587"/>
      <c r="C40" s="590"/>
      <c r="D40" s="595"/>
      <c r="E40" s="596"/>
      <c r="F40" s="596"/>
      <c r="G40" s="596"/>
      <c r="H40" s="596"/>
      <c r="I40" s="596"/>
      <c r="J40" s="596"/>
      <c r="K40" s="596"/>
      <c r="L40" s="597"/>
      <c r="M40" s="9"/>
      <c r="O40" s="17"/>
    </row>
    <row r="41" spans="2:16" x14ac:dyDescent="0.25">
      <c r="B41" s="587"/>
      <c r="C41" s="590"/>
      <c r="D41" s="595"/>
      <c r="E41" s="596"/>
      <c r="F41" s="596"/>
      <c r="G41" s="596"/>
      <c r="H41" s="596"/>
      <c r="I41" s="596"/>
      <c r="J41" s="596"/>
      <c r="K41" s="596"/>
      <c r="L41" s="597"/>
      <c r="M41" s="9"/>
      <c r="O41" s="17"/>
    </row>
    <row r="42" spans="2:16" x14ac:dyDescent="0.25">
      <c r="B42" s="588"/>
      <c r="C42" s="591"/>
      <c r="D42" s="598"/>
      <c r="E42" s="599"/>
      <c r="F42" s="599"/>
      <c r="G42" s="599"/>
      <c r="H42" s="599"/>
      <c r="I42" s="599"/>
      <c r="J42" s="599"/>
      <c r="K42" s="599"/>
      <c r="L42" s="600"/>
      <c r="M42" s="9"/>
      <c r="O42" s="17"/>
    </row>
    <row r="43" spans="2:16" x14ac:dyDescent="0.25">
      <c r="B43" s="586" t="str">
        <f>IF(Intro!$G$21="English",O43,P43)</f>
        <v>Comment 4</v>
      </c>
      <c r="C43" s="589"/>
      <c r="D43" s="592"/>
      <c r="E43" s="593"/>
      <c r="F43" s="593"/>
      <c r="G43" s="593"/>
      <c r="H43" s="593"/>
      <c r="I43" s="593"/>
      <c r="J43" s="593"/>
      <c r="K43" s="593"/>
      <c r="L43" s="594"/>
      <c r="M43" s="9"/>
      <c r="O43" s="17" t="s">
        <v>137</v>
      </c>
      <c r="P43" s="9" t="s">
        <v>138</v>
      </c>
    </row>
    <row r="44" spans="2:16" x14ac:dyDescent="0.25">
      <c r="B44" s="587"/>
      <c r="C44" s="590"/>
      <c r="D44" s="595"/>
      <c r="E44" s="596"/>
      <c r="F44" s="596"/>
      <c r="G44" s="596"/>
      <c r="H44" s="596"/>
      <c r="I44" s="596"/>
      <c r="J44" s="596"/>
      <c r="K44" s="596"/>
      <c r="L44" s="597"/>
      <c r="M44" s="9"/>
      <c r="O44" s="17"/>
    </row>
    <row r="45" spans="2:16" x14ac:dyDescent="0.25">
      <c r="B45" s="587"/>
      <c r="C45" s="590"/>
      <c r="D45" s="595"/>
      <c r="E45" s="596"/>
      <c r="F45" s="596"/>
      <c r="G45" s="596"/>
      <c r="H45" s="596"/>
      <c r="I45" s="596"/>
      <c r="J45" s="596"/>
      <c r="K45" s="596"/>
      <c r="L45" s="597"/>
      <c r="M45" s="9"/>
      <c r="O45" s="17"/>
    </row>
    <row r="46" spans="2:16" x14ac:dyDescent="0.25">
      <c r="B46" s="587"/>
      <c r="C46" s="590"/>
      <c r="D46" s="595"/>
      <c r="E46" s="596"/>
      <c r="F46" s="596"/>
      <c r="G46" s="596"/>
      <c r="H46" s="596"/>
      <c r="I46" s="596"/>
      <c r="J46" s="596"/>
      <c r="K46" s="596"/>
      <c r="L46" s="597"/>
      <c r="M46" s="9"/>
      <c r="O46" s="17"/>
    </row>
    <row r="47" spans="2:16" x14ac:dyDescent="0.25">
      <c r="B47" s="587"/>
      <c r="C47" s="590"/>
      <c r="D47" s="595"/>
      <c r="E47" s="596"/>
      <c r="F47" s="596"/>
      <c r="G47" s="596"/>
      <c r="H47" s="596"/>
      <c r="I47" s="596"/>
      <c r="J47" s="596"/>
      <c r="K47" s="596"/>
      <c r="L47" s="597"/>
      <c r="M47" s="9"/>
      <c r="O47" s="17"/>
    </row>
    <row r="48" spans="2:16" x14ac:dyDescent="0.25">
      <c r="B48" s="587"/>
      <c r="C48" s="590"/>
      <c r="D48" s="595"/>
      <c r="E48" s="596"/>
      <c r="F48" s="596"/>
      <c r="G48" s="596"/>
      <c r="H48" s="596"/>
      <c r="I48" s="596"/>
      <c r="J48" s="596"/>
      <c r="K48" s="596"/>
      <c r="L48" s="597"/>
      <c r="M48" s="9"/>
      <c r="O48" s="17"/>
    </row>
    <row r="49" spans="1:16" x14ac:dyDescent="0.25">
      <c r="B49" s="587"/>
      <c r="C49" s="590"/>
      <c r="D49" s="595"/>
      <c r="E49" s="596"/>
      <c r="F49" s="596"/>
      <c r="G49" s="596"/>
      <c r="H49" s="596"/>
      <c r="I49" s="596"/>
      <c r="J49" s="596"/>
      <c r="K49" s="596"/>
      <c r="L49" s="597"/>
      <c r="M49" s="9"/>
      <c r="O49" s="17"/>
    </row>
    <row r="50" spans="1:16" x14ac:dyDescent="0.25">
      <c r="B50" s="587"/>
      <c r="C50" s="590"/>
      <c r="D50" s="595"/>
      <c r="E50" s="596"/>
      <c r="F50" s="596"/>
      <c r="G50" s="596"/>
      <c r="H50" s="596"/>
      <c r="I50" s="596"/>
      <c r="J50" s="596"/>
      <c r="K50" s="596"/>
      <c r="L50" s="597"/>
      <c r="M50" s="9"/>
      <c r="O50" s="17"/>
    </row>
    <row r="51" spans="1:16" x14ac:dyDescent="0.25">
      <c r="B51" s="587"/>
      <c r="C51" s="590"/>
      <c r="D51" s="595"/>
      <c r="E51" s="596"/>
      <c r="F51" s="596"/>
      <c r="G51" s="596"/>
      <c r="H51" s="596"/>
      <c r="I51" s="596"/>
      <c r="J51" s="596"/>
      <c r="K51" s="596"/>
      <c r="L51" s="597"/>
      <c r="M51" s="9"/>
      <c r="O51" s="17"/>
    </row>
    <row r="52" spans="1:16" x14ac:dyDescent="0.25">
      <c r="B52" s="588"/>
      <c r="C52" s="591"/>
      <c r="D52" s="598"/>
      <c r="E52" s="599"/>
      <c r="F52" s="599"/>
      <c r="G52" s="599"/>
      <c r="H52" s="599"/>
      <c r="I52" s="599"/>
      <c r="J52" s="599"/>
      <c r="K52" s="599"/>
      <c r="L52" s="600"/>
      <c r="M52" s="9"/>
      <c r="O52" s="17"/>
    </row>
    <row r="53" spans="1:16" x14ac:dyDescent="0.25">
      <c r="B53" s="586" t="str">
        <f>IF(Intro!$G$21="English",O53,P53)</f>
        <v>Comment 5</v>
      </c>
      <c r="C53" s="589"/>
      <c r="D53" s="592"/>
      <c r="E53" s="593"/>
      <c r="F53" s="593"/>
      <c r="G53" s="593"/>
      <c r="H53" s="593"/>
      <c r="I53" s="593"/>
      <c r="J53" s="593"/>
      <c r="K53" s="593"/>
      <c r="L53" s="594"/>
      <c r="M53" s="9"/>
      <c r="O53" s="17" t="s">
        <v>139</v>
      </c>
      <c r="P53" s="9" t="s">
        <v>140</v>
      </c>
    </row>
    <row r="54" spans="1:16" x14ac:dyDescent="0.25">
      <c r="B54" s="587"/>
      <c r="C54" s="590"/>
      <c r="D54" s="595"/>
      <c r="E54" s="596"/>
      <c r="F54" s="596"/>
      <c r="G54" s="596"/>
      <c r="H54" s="596"/>
      <c r="I54" s="596"/>
      <c r="J54" s="596"/>
      <c r="K54" s="596"/>
      <c r="L54" s="597"/>
      <c r="M54" s="9"/>
      <c r="O54" s="17"/>
    </row>
    <row r="55" spans="1:16" x14ac:dyDescent="0.25">
      <c r="B55" s="587"/>
      <c r="C55" s="590"/>
      <c r="D55" s="595"/>
      <c r="E55" s="596"/>
      <c r="F55" s="596"/>
      <c r="G55" s="596"/>
      <c r="H55" s="596"/>
      <c r="I55" s="596"/>
      <c r="J55" s="596"/>
      <c r="K55" s="596"/>
      <c r="L55" s="597"/>
      <c r="M55" s="9"/>
      <c r="O55" s="17"/>
    </row>
    <row r="56" spans="1:16" x14ac:dyDescent="0.25">
      <c r="B56" s="587"/>
      <c r="C56" s="590"/>
      <c r="D56" s="595"/>
      <c r="E56" s="596"/>
      <c r="F56" s="596"/>
      <c r="G56" s="596"/>
      <c r="H56" s="596"/>
      <c r="I56" s="596"/>
      <c r="J56" s="596"/>
      <c r="K56" s="596"/>
      <c r="L56" s="597"/>
      <c r="M56" s="9"/>
      <c r="O56" s="17"/>
    </row>
    <row r="57" spans="1:16" x14ac:dyDescent="0.25">
      <c r="B57" s="587"/>
      <c r="C57" s="590"/>
      <c r="D57" s="595"/>
      <c r="E57" s="596"/>
      <c r="F57" s="596"/>
      <c r="G57" s="596"/>
      <c r="H57" s="596"/>
      <c r="I57" s="596"/>
      <c r="J57" s="596"/>
      <c r="K57" s="596"/>
      <c r="L57" s="597"/>
      <c r="M57" s="9"/>
      <c r="O57" s="17"/>
    </row>
    <row r="58" spans="1:16" x14ac:dyDescent="0.25">
      <c r="B58" s="587"/>
      <c r="C58" s="590"/>
      <c r="D58" s="595"/>
      <c r="E58" s="596"/>
      <c r="F58" s="596"/>
      <c r="G58" s="596"/>
      <c r="H58" s="596"/>
      <c r="I58" s="596"/>
      <c r="J58" s="596"/>
      <c r="K58" s="596"/>
      <c r="L58" s="597"/>
      <c r="M58" s="9"/>
      <c r="O58" s="17"/>
    </row>
    <row r="59" spans="1:16" x14ac:dyDescent="0.25">
      <c r="B59" s="587"/>
      <c r="C59" s="590"/>
      <c r="D59" s="595"/>
      <c r="E59" s="596"/>
      <c r="F59" s="596"/>
      <c r="G59" s="596"/>
      <c r="H59" s="596"/>
      <c r="I59" s="596"/>
      <c r="J59" s="596"/>
      <c r="K59" s="596"/>
      <c r="L59" s="597"/>
      <c r="M59" s="9"/>
      <c r="O59" s="17"/>
    </row>
    <row r="60" spans="1:16" x14ac:dyDescent="0.25">
      <c r="B60" s="587"/>
      <c r="C60" s="590"/>
      <c r="D60" s="595"/>
      <c r="E60" s="596"/>
      <c r="F60" s="596"/>
      <c r="G60" s="596"/>
      <c r="H60" s="596"/>
      <c r="I60" s="596"/>
      <c r="J60" s="596"/>
      <c r="K60" s="596"/>
      <c r="L60" s="597"/>
      <c r="M60" s="9"/>
      <c r="O60" s="17"/>
    </row>
    <row r="61" spans="1:16" x14ac:dyDescent="0.25">
      <c r="B61" s="587"/>
      <c r="C61" s="590"/>
      <c r="D61" s="595"/>
      <c r="E61" s="596"/>
      <c r="F61" s="596"/>
      <c r="G61" s="596"/>
      <c r="H61" s="596"/>
      <c r="I61" s="596"/>
      <c r="J61" s="596"/>
      <c r="K61" s="596"/>
      <c r="L61" s="597"/>
      <c r="M61" s="9"/>
      <c r="O61" s="17"/>
    </row>
    <row r="62" spans="1:16" x14ac:dyDescent="0.25">
      <c r="B62" s="601"/>
      <c r="C62" s="605"/>
      <c r="D62" s="606"/>
      <c r="E62" s="607"/>
      <c r="F62" s="607"/>
      <c r="G62" s="607"/>
      <c r="H62" s="607"/>
      <c r="I62" s="607"/>
      <c r="J62" s="607"/>
      <c r="K62" s="607"/>
      <c r="L62" s="608"/>
      <c r="M62" s="9"/>
      <c r="O62" s="17"/>
    </row>
    <row r="63" spans="1:16" s="40" customFormat="1" x14ac:dyDescent="0.25">
      <c r="A63" s="68"/>
      <c r="B63" s="4"/>
      <c r="C63" s="69"/>
      <c r="D63" s="69"/>
      <c r="E63" s="69"/>
      <c r="F63" s="69"/>
      <c r="G63" s="69"/>
      <c r="H63" s="69"/>
      <c r="I63" s="69"/>
      <c r="J63" s="69"/>
      <c r="K63" s="69"/>
      <c r="L63" s="69"/>
      <c r="N63" s="70"/>
    </row>
  </sheetData>
  <sheetProtection algorithmName="SHA-512" hashValue="qGvr6S+CVi50ZRfNWxEJ6x7W5V/2KNGjhRPY+5Cs+d2bexj0nyzt4sZ77eer4d7CnqBdXT6oRxkAaSQDtRli8g==" saltValue="+MqIGlaNP1hSK94kmRDLQA==" spinCount="100000" sheet="1" objects="1" scenarios="1" selectLockedCells="1"/>
  <mergeCells count="21">
    <mergeCell ref="C53:C62"/>
    <mergeCell ref="D53:L62"/>
    <mergeCell ref="D12:L12"/>
    <mergeCell ref="D13:L22"/>
    <mergeCell ref="C13:C22"/>
    <mergeCell ref="B43:B52"/>
    <mergeCell ref="C43:C52"/>
    <mergeCell ref="D43:L52"/>
    <mergeCell ref="B53:B62"/>
    <mergeCell ref="B4:L4"/>
    <mergeCell ref="B5:L5"/>
    <mergeCell ref="B6:L6"/>
    <mergeCell ref="B10:L10"/>
    <mergeCell ref="B8:L8"/>
    <mergeCell ref="B13:B22"/>
    <mergeCell ref="B23:B32"/>
    <mergeCell ref="C23:C32"/>
    <mergeCell ref="D23:L32"/>
    <mergeCell ref="B33:B42"/>
    <mergeCell ref="C33:C42"/>
    <mergeCell ref="D33:L42"/>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95D2E-E347-4DA2-9673-F0902712631F}">
  <sheetPr codeName="Sheet6">
    <tabColor rgb="FF92D050"/>
    <pageSetUpPr fitToPage="1"/>
  </sheetPr>
  <dimension ref="A1:S161"/>
  <sheetViews>
    <sheetView showGridLines="0" zoomScaleNormal="100" zoomScaleSheetLayoutView="10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IF(Intro!$G$21="English",O3,P3)</f>
        <v>PROTECTED</v>
      </c>
      <c r="C2" s="11"/>
      <c r="D2" s="11"/>
      <c r="O2" s="10" t="s">
        <v>93</v>
      </c>
      <c r="P2" s="10" t="s">
        <v>109</v>
      </c>
    </row>
    <row r="3" spans="1:16" x14ac:dyDescent="0.25">
      <c r="B3" s="12"/>
      <c r="C3" s="12"/>
      <c r="D3" s="12"/>
      <c r="O3" s="87" t="s">
        <v>320</v>
      </c>
      <c r="P3" s="87" t="s">
        <v>321</v>
      </c>
    </row>
    <row r="4" spans="1:16" s="2" customFormat="1" x14ac:dyDescent="0.25">
      <c r="A4" s="4"/>
      <c r="B4" s="470" t="str">
        <f>Info!B4</f>
        <v>IMPORTERS' QUESTIONNAIRE</v>
      </c>
      <c r="C4" s="471"/>
      <c r="D4" s="471"/>
      <c r="E4" s="471"/>
      <c r="F4" s="471"/>
      <c r="G4" s="471"/>
      <c r="H4" s="471"/>
      <c r="I4" s="471"/>
      <c r="J4" s="471"/>
      <c r="K4" s="471"/>
      <c r="L4" s="472"/>
      <c r="M4" s="24"/>
      <c r="N4" s="24"/>
      <c r="O4" s="18"/>
      <c r="P4" s="18"/>
    </row>
    <row r="5" spans="1:16" s="2" customFormat="1" x14ac:dyDescent="0.25">
      <c r="A5" s="4"/>
      <c r="B5" s="538" t="str">
        <f>Info!B5</f>
        <v>NQ-2026-005</v>
      </c>
      <c r="C5" s="539"/>
      <c r="D5" s="539"/>
      <c r="E5" s="539"/>
      <c r="F5" s="539"/>
      <c r="G5" s="539"/>
      <c r="H5" s="539"/>
      <c r="I5" s="539"/>
      <c r="J5" s="539"/>
      <c r="K5" s="539"/>
      <c r="L5" s="540"/>
      <c r="M5" s="24"/>
      <c r="N5" s="24"/>
      <c r="O5" s="18"/>
      <c r="P5" s="18"/>
    </row>
    <row r="6" spans="1:16" s="6" customFormat="1" x14ac:dyDescent="0.25">
      <c r="A6" s="4"/>
      <c r="B6" s="538" t="str">
        <f>Info!B6</f>
        <v>CERTAIN STEEL RACKS</v>
      </c>
      <c r="C6" s="539"/>
      <c r="D6" s="539"/>
      <c r="E6" s="539"/>
      <c r="F6" s="539"/>
      <c r="G6" s="539"/>
      <c r="H6" s="539"/>
      <c r="I6" s="539"/>
      <c r="J6" s="539"/>
      <c r="K6" s="539"/>
      <c r="L6" s="540"/>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44" t="str">
        <f>Public!B8</f>
        <v>The following questions refer to the goods as defined in the product description on the Intro tab.</v>
      </c>
      <c r="C8" s="545"/>
      <c r="D8" s="545"/>
      <c r="E8" s="545"/>
      <c r="F8" s="545"/>
      <c r="G8" s="545"/>
      <c r="H8" s="545"/>
      <c r="I8" s="545"/>
      <c r="J8" s="545"/>
      <c r="K8" s="545"/>
      <c r="L8" s="546"/>
      <c r="M8" s="18"/>
      <c r="N8" s="18"/>
      <c r="O8" s="14"/>
      <c r="P8" s="14"/>
    </row>
    <row r="9" spans="1:16" s="6" customFormat="1" ht="14.1" customHeight="1" x14ac:dyDescent="0.25">
      <c r="A9" s="4"/>
      <c r="B9" s="544" t="str">
        <f>Public!B9</f>
        <v xml:space="preserve">Product information and a glossary of terms can be found in the Info tab.
</v>
      </c>
      <c r="C9" s="545"/>
      <c r="D9" s="545"/>
      <c r="E9" s="545"/>
      <c r="F9" s="545"/>
      <c r="G9" s="545"/>
      <c r="H9" s="545"/>
      <c r="I9" s="545"/>
      <c r="J9" s="545"/>
      <c r="K9" s="545"/>
      <c r="L9" s="546"/>
      <c r="M9" s="18"/>
      <c r="N9" s="18"/>
      <c r="O9" s="14"/>
    </row>
    <row r="10" spans="1:16" s="6" customFormat="1" ht="14.1" customHeight="1" x14ac:dyDescent="0.25">
      <c r="A10" s="4"/>
      <c r="B10" s="544" t="str">
        <f>IF(Intro!$G$21="English",O10,P10)</f>
        <v xml:space="preserve">Use the AddPro tab if more space is needed.
</v>
      </c>
      <c r="C10" s="545"/>
      <c r="D10" s="545"/>
      <c r="E10" s="545"/>
      <c r="F10" s="545"/>
      <c r="G10" s="545"/>
      <c r="H10" s="545"/>
      <c r="I10" s="545"/>
      <c r="J10" s="545"/>
      <c r="K10" s="545"/>
      <c r="L10" s="546"/>
      <c r="M10" s="18"/>
      <c r="N10" s="18"/>
      <c r="O10" s="14" t="s">
        <v>141</v>
      </c>
      <c r="P10" s="14" t="str">
        <f>"Utilisez l'onglet AddPro si vous avez besoin de plus d'espace."&amp;CHAR(10)</f>
        <v xml:space="preserve">Utilisez l'onglet AddPro si vous avez besoin de plus d'espace.
</v>
      </c>
    </row>
    <row r="11" spans="1:16" s="6" customFormat="1" x14ac:dyDescent="0.25">
      <c r="A11" s="4"/>
      <c r="B11" s="544"/>
      <c r="C11" s="545"/>
      <c r="D11" s="545"/>
      <c r="E11" s="545"/>
      <c r="F11" s="545"/>
      <c r="G11" s="545"/>
      <c r="H11" s="545"/>
      <c r="I11" s="545"/>
      <c r="J11" s="545"/>
      <c r="K11" s="545"/>
      <c r="L11" s="546"/>
      <c r="M11" s="18"/>
      <c r="N11" s="18"/>
      <c r="O11" s="14"/>
      <c r="P11" s="14"/>
    </row>
    <row r="12" spans="1:16" s="6" customFormat="1" x14ac:dyDescent="0.25">
      <c r="A12" s="4"/>
      <c r="B12" s="544" t="str">
        <f>IF(Intro!$G$21="English",O12,P12)</f>
        <v>For the questions in this tab, note the following:</v>
      </c>
      <c r="C12" s="545"/>
      <c r="D12" s="545"/>
      <c r="E12" s="545"/>
      <c r="F12" s="545"/>
      <c r="G12" s="545"/>
      <c r="H12" s="545"/>
      <c r="I12" s="545"/>
      <c r="J12" s="545"/>
      <c r="K12" s="545"/>
      <c r="L12" s="546"/>
      <c r="M12" s="18"/>
      <c r="N12" s="18"/>
      <c r="O12" s="14" t="s">
        <v>142</v>
      </c>
      <c r="P12" s="14" t="s">
        <v>143</v>
      </c>
    </row>
    <row r="13" spans="1:16" s="6" customFormat="1" ht="14.1" customHeight="1" x14ac:dyDescent="0.25">
      <c r="A13" s="4"/>
      <c r="B13" s="622" t="str">
        <f>IF(Intro!$G$21="English",O13,P13)</f>
        <v>• Report only sales from your firm’s imports. Sales of goods purchased from Canadian producers must be excluded.</v>
      </c>
      <c r="C13" s="623"/>
      <c r="D13" s="623"/>
      <c r="E13" s="623"/>
      <c r="F13" s="623"/>
      <c r="G13" s="623"/>
      <c r="H13" s="623"/>
      <c r="I13" s="623"/>
      <c r="J13" s="623"/>
      <c r="K13" s="623"/>
      <c r="L13" s="624"/>
      <c r="M13" s="18"/>
      <c r="N13" s="18"/>
      <c r="O13" s="14" t="s">
        <v>345</v>
      </c>
      <c r="P13" s="14" t="s">
        <v>257</v>
      </c>
    </row>
    <row r="14" spans="1:16" s="6" customFormat="1" x14ac:dyDescent="0.25">
      <c r="A14" s="4"/>
      <c r="B14" s="544" t="str">
        <f>IF(Intro!$G$21="English",O14,P14)</f>
        <v>• Report all sales to Canadian and foreign associated firms.</v>
      </c>
      <c r="C14" s="545"/>
      <c r="D14" s="545"/>
      <c r="E14" s="545"/>
      <c r="F14" s="545"/>
      <c r="G14" s="545"/>
      <c r="H14" s="545"/>
      <c r="I14" s="545"/>
      <c r="J14" s="545"/>
      <c r="K14" s="545"/>
      <c r="L14" s="546"/>
      <c r="M14" s="18"/>
      <c r="N14" s="18"/>
      <c r="O14" s="14" t="s">
        <v>254</v>
      </c>
      <c r="P14" s="14" t="s">
        <v>258</v>
      </c>
    </row>
    <row r="15" spans="1:16" s="6" customFormat="1" x14ac:dyDescent="0.25">
      <c r="A15" s="4"/>
      <c r="B15" s="544" t="str">
        <f>IF(Intro!$G$21="English",O15,P15)</f>
        <v>• Report all sales as of the date of shipment to the customer or the customer’s warehouse.</v>
      </c>
      <c r="C15" s="545"/>
      <c r="D15" s="545"/>
      <c r="E15" s="545"/>
      <c r="F15" s="545"/>
      <c r="G15" s="545"/>
      <c r="H15" s="545"/>
      <c r="I15" s="545"/>
      <c r="J15" s="545"/>
      <c r="K15" s="545"/>
      <c r="L15" s="546"/>
      <c r="M15" s="18"/>
      <c r="N15" s="18"/>
      <c r="O15" s="14" t="s">
        <v>255</v>
      </c>
      <c r="P15" s="14" t="s">
        <v>259</v>
      </c>
    </row>
    <row r="16" spans="1:16" s="6" customFormat="1" x14ac:dyDescent="0.25">
      <c r="A16" s="4"/>
      <c r="B16" s="547" t="str">
        <f>IF(Intro!$G$21="English",O16,P16)</f>
        <v>• Report all values in Canadian dollars.</v>
      </c>
      <c r="C16" s="548"/>
      <c r="D16" s="548"/>
      <c r="E16" s="548"/>
      <c r="F16" s="548"/>
      <c r="G16" s="548"/>
      <c r="H16" s="548"/>
      <c r="I16" s="548"/>
      <c r="J16" s="548"/>
      <c r="K16" s="548"/>
      <c r="L16" s="549"/>
      <c r="M16" s="18"/>
      <c r="N16" s="18"/>
      <c r="O16" s="14" t="s">
        <v>256</v>
      </c>
      <c r="P16" s="14" t="s">
        <v>260</v>
      </c>
    </row>
    <row r="17" spans="1:17" s="6" customFormat="1" x14ac:dyDescent="0.25">
      <c r="A17" s="4"/>
      <c r="B17" s="13"/>
      <c r="C17" s="13"/>
      <c r="D17" s="13"/>
      <c r="E17" s="3"/>
      <c r="F17" s="3"/>
      <c r="G17" s="3"/>
      <c r="H17" s="3"/>
      <c r="I17" s="3"/>
      <c r="J17" s="3"/>
      <c r="K17" s="3"/>
      <c r="L17" s="3"/>
      <c r="O17" s="14"/>
      <c r="P17" s="14"/>
    </row>
    <row r="18" spans="1:17" x14ac:dyDescent="0.25">
      <c r="B18" s="404" t="str">
        <f>UPPER(IF(Intro!$G$21="English",O18,P18))</f>
        <v>SALES</v>
      </c>
      <c r="C18" s="405"/>
      <c r="D18" s="405"/>
      <c r="E18" s="405"/>
      <c r="F18" s="405"/>
      <c r="G18" s="405"/>
      <c r="H18" s="405"/>
      <c r="I18" s="405"/>
      <c r="J18" s="405"/>
      <c r="K18" s="405"/>
      <c r="L18" s="406"/>
      <c r="M18" s="9"/>
      <c r="O18" s="9" t="s">
        <v>126</v>
      </c>
      <c r="P18" s="9" t="s">
        <v>127</v>
      </c>
    </row>
    <row r="19" spans="1:17" x14ac:dyDescent="0.25">
      <c r="B19" s="571" t="s">
        <v>12</v>
      </c>
      <c r="C19" s="572"/>
      <c r="D19" s="572"/>
      <c r="E19" s="572"/>
      <c r="F19" s="572"/>
      <c r="G19" s="572"/>
      <c r="H19" s="572"/>
      <c r="I19" s="572"/>
      <c r="J19" s="572"/>
      <c r="K19" s="572"/>
      <c r="L19" s="573"/>
      <c r="M19" s="9"/>
    </row>
    <row r="20" spans="1:17" x14ac:dyDescent="0.25">
      <c r="B20" s="67"/>
      <c r="C20" s="36"/>
      <c r="D20" s="36"/>
      <c r="E20" s="36"/>
      <c r="F20" s="36"/>
      <c r="G20" s="36"/>
      <c r="H20" s="36"/>
      <c r="I20" s="36"/>
      <c r="J20" s="36"/>
      <c r="K20" s="36"/>
      <c r="L20" s="52"/>
      <c r="M20" s="9"/>
    </row>
    <row r="21" spans="1:17" ht="14.25" customHeight="1" x14ac:dyDescent="0.25">
      <c r="B21" s="401" t="str">
        <f>IF(Intro!$G$21="English",O21,P21)</f>
        <v>Describe how volumes of steel racks (in tonnes) were determined for the purpose of completing this questionnaire.</v>
      </c>
      <c r="C21" s="402"/>
      <c r="D21" s="402"/>
      <c r="E21" s="402"/>
      <c r="F21" s="402"/>
      <c r="G21" s="402"/>
      <c r="H21" s="402"/>
      <c r="I21" s="402"/>
      <c r="J21" s="402"/>
      <c r="K21" s="402"/>
      <c r="L21" s="403"/>
      <c r="M21" s="9"/>
      <c r="O21" s="9" t="s">
        <v>596</v>
      </c>
      <c r="P21" s="177" t="s">
        <v>597</v>
      </c>
    </row>
    <row r="22" spans="1:17" x14ac:dyDescent="0.25">
      <c r="B22" s="67"/>
      <c r="C22" s="36"/>
      <c r="D22" s="36"/>
      <c r="E22" s="36"/>
      <c r="F22" s="36"/>
      <c r="G22" s="36"/>
      <c r="H22" s="36"/>
      <c r="I22" s="36"/>
      <c r="J22" s="36"/>
      <c r="K22" s="36"/>
      <c r="L22" s="52"/>
      <c r="M22" s="9"/>
    </row>
    <row r="23" spans="1:17" s="10" customFormat="1" x14ac:dyDescent="0.25">
      <c r="A23" s="7"/>
      <c r="B23" s="550"/>
      <c r="C23" s="551"/>
      <c r="D23" s="551"/>
      <c r="E23" s="551"/>
      <c r="F23" s="551"/>
      <c r="G23" s="551"/>
      <c r="H23" s="551"/>
      <c r="I23" s="551"/>
      <c r="J23" s="551"/>
      <c r="K23" s="551"/>
      <c r="L23" s="552"/>
      <c r="M23" s="34"/>
      <c r="Q23" s="9"/>
    </row>
    <row r="24" spans="1:17" s="10" customFormat="1" x14ac:dyDescent="0.25">
      <c r="A24" s="7"/>
      <c r="B24" s="550"/>
      <c r="C24" s="551"/>
      <c r="D24" s="551"/>
      <c r="E24" s="551"/>
      <c r="F24" s="551"/>
      <c r="G24" s="551"/>
      <c r="H24" s="551"/>
      <c r="I24" s="551"/>
      <c r="J24" s="551"/>
      <c r="K24" s="551"/>
      <c r="L24" s="552"/>
      <c r="M24" s="34"/>
      <c r="Q24" s="9"/>
    </row>
    <row r="25" spans="1:17" s="10" customFormat="1" x14ac:dyDescent="0.25">
      <c r="A25" s="7"/>
      <c r="B25" s="550"/>
      <c r="C25" s="551"/>
      <c r="D25" s="551"/>
      <c r="E25" s="551"/>
      <c r="F25" s="551"/>
      <c r="G25" s="551"/>
      <c r="H25" s="551"/>
      <c r="I25" s="551"/>
      <c r="J25" s="551"/>
      <c r="K25" s="551"/>
      <c r="L25" s="552"/>
      <c r="M25" s="34"/>
      <c r="Q25" s="9"/>
    </row>
    <row r="26" spans="1:17" s="10" customFormat="1" x14ac:dyDescent="0.25">
      <c r="A26" s="7"/>
      <c r="B26" s="550"/>
      <c r="C26" s="551"/>
      <c r="D26" s="551"/>
      <c r="E26" s="551"/>
      <c r="F26" s="551"/>
      <c r="G26" s="551"/>
      <c r="H26" s="551"/>
      <c r="I26" s="551"/>
      <c r="J26" s="551"/>
      <c r="K26" s="551"/>
      <c r="L26" s="552"/>
      <c r="M26" s="34"/>
      <c r="Q26" s="9"/>
    </row>
    <row r="27" spans="1:17" s="10" customFormat="1" x14ac:dyDescent="0.25">
      <c r="A27" s="7"/>
      <c r="B27" s="550"/>
      <c r="C27" s="551"/>
      <c r="D27" s="551"/>
      <c r="E27" s="551"/>
      <c r="F27" s="551"/>
      <c r="G27" s="551"/>
      <c r="H27" s="551"/>
      <c r="I27" s="551"/>
      <c r="J27" s="551"/>
      <c r="K27" s="551"/>
      <c r="L27" s="552"/>
      <c r="M27" s="34"/>
      <c r="Q27" s="9"/>
    </row>
    <row r="28" spans="1:17" s="10" customFormat="1" x14ac:dyDescent="0.25">
      <c r="A28" s="7"/>
      <c r="B28" s="550"/>
      <c r="C28" s="551"/>
      <c r="D28" s="551"/>
      <c r="E28" s="551"/>
      <c r="F28" s="551"/>
      <c r="G28" s="551"/>
      <c r="H28" s="551"/>
      <c r="I28" s="551"/>
      <c r="J28" s="551"/>
      <c r="K28" s="551"/>
      <c r="L28" s="552"/>
      <c r="M28" s="34"/>
      <c r="Q28" s="9"/>
    </row>
    <row r="29" spans="1:17" s="10" customFormat="1" x14ac:dyDescent="0.25">
      <c r="A29" s="7"/>
      <c r="B29" s="550"/>
      <c r="C29" s="551"/>
      <c r="D29" s="551"/>
      <c r="E29" s="551"/>
      <c r="F29" s="551"/>
      <c r="G29" s="551"/>
      <c r="H29" s="551"/>
      <c r="I29" s="551"/>
      <c r="J29" s="551"/>
      <c r="K29" s="551"/>
      <c r="L29" s="552"/>
      <c r="M29" s="34"/>
      <c r="Q29" s="9"/>
    </row>
    <row r="30" spans="1:17" s="10" customFormat="1" x14ac:dyDescent="0.25">
      <c r="A30" s="7"/>
      <c r="B30" s="550"/>
      <c r="C30" s="551"/>
      <c r="D30" s="551"/>
      <c r="E30" s="551"/>
      <c r="F30" s="551"/>
      <c r="G30" s="551"/>
      <c r="H30" s="551"/>
      <c r="I30" s="551"/>
      <c r="J30" s="551"/>
      <c r="K30" s="551"/>
      <c r="L30" s="552"/>
      <c r="M30" s="34"/>
      <c r="Q30" s="9"/>
    </row>
    <row r="31" spans="1:17" x14ac:dyDescent="0.25">
      <c r="B31" s="65"/>
      <c r="C31" s="62"/>
      <c r="D31" s="62"/>
      <c r="E31" s="62"/>
      <c r="F31" s="62"/>
      <c r="G31" s="62"/>
      <c r="H31" s="62"/>
      <c r="I31" s="62"/>
      <c r="J31" s="62"/>
      <c r="K31" s="62"/>
      <c r="L31" s="63"/>
      <c r="M31" s="9"/>
    </row>
    <row r="32" spans="1:17" x14ac:dyDescent="0.25">
      <c r="B32" s="571" t="s">
        <v>15</v>
      </c>
      <c r="C32" s="572"/>
      <c r="D32" s="572"/>
      <c r="E32" s="572"/>
      <c r="F32" s="572"/>
      <c r="G32" s="572"/>
      <c r="H32" s="572"/>
      <c r="I32" s="572"/>
      <c r="J32" s="572"/>
      <c r="K32" s="572"/>
      <c r="L32" s="573"/>
      <c r="M32" s="9"/>
    </row>
    <row r="33" spans="1:19" x14ac:dyDescent="0.25">
      <c r="B33" s="67"/>
      <c r="C33" s="36"/>
      <c r="D33" s="36"/>
      <c r="E33" s="36"/>
      <c r="F33" s="36"/>
      <c r="G33" s="36"/>
      <c r="H33" s="36"/>
      <c r="I33" s="36"/>
      <c r="J33" s="36"/>
      <c r="K33" s="36"/>
      <c r="L33" s="52"/>
      <c r="M33" s="9"/>
    </row>
    <row r="34" spans="1:19" ht="14.25" customHeight="1" x14ac:dyDescent="0.25">
      <c r="B34" s="401" t="str">
        <f>IF(Intro!$G$21="English",O34,P34)</f>
        <v>Describe the method used to value your firm's sales to Canadian or foreign associated firms.</v>
      </c>
      <c r="C34" s="402"/>
      <c r="D34" s="402"/>
      <c r="E34" s="402"/>
      <c r="F34" s="402"/>
      <c r="G34" s="402"/>
      <c r="H34" s="402"/>
      <c r="I34" s="402"/>
      <c r="J34" s="402"/>
      <c r="K34" s="402"/>
      <c r="L34" s="403"/>
      <c r="M34" s="9"/>
      <c r="O34" s="9" t="s">
        <v>86</v>
      </c>
      <c r="P34" s="27" t="s">
        <v>87</v>
      </c>
    </row>
    <row r="35" spans="1:19" ht="14.25" customHeight="1" x14ac:dyDescent="0.25">
      <c r="B35" s="401" t="str">
        <f>IF(Intro!$G$21="English",O35,P35)</f>
        <v>Note - Only complete this question if your firm sold the goods between January 1, 2023, and March 31, 2026.</v>
      </c>
      <c r="C35" s="402"/>
      <c r="D35" s="402"/>
      <c r="E35" s="402"/>
      <c r="F35" s="402"/>
      <c r="G35" s="402"/>
      <c r="H35" s="402"/>
      <c r="I35" s="402"/>
      <c r="J35" s="402"/>
      <c r="K35" s="402"/>
      <c r="L35" s="403"/>
      <c r="M35" s="9"/>
      <c r="O35" s="17" t="str">
        <f>"Note - Only complete this question if your firm sold the goods between January 1, "&amp;Variables!B6&amp;", and "&amp;Variables!B7&amp;", "&amp;Variables!B8&amp;"."</f>
        <v>Note - Only complete this question if your firm sold the goods between January 1, 2023, and March 31, 2026.</v>
      </c>
      <c r="P35" s="9" t="str">
        <f>"Note - Ne répondez à cette question que si votre entreprise a vendu les marchandises du 1er janvier "&amp;Variables!C6&amp;" au "&amp;Variables!C7&amp;" "&amp;Variables!C8&amp;"."</f>
        <v>Note - Ne répondez à cette question que si votre entreprise a vendu les marchandises du 1er janvier 2023 au 31 mars 2026.</v>
      </c>
    </row>
    <row r="36" spans="1:19" x14ac:dyDescent="0.25">
      <c r="B36" s="67"/>
      <c r="C36" s="36"/>
      <c r="D36" s="36"/>
      <c r="E36" s="36"/>
      <c r="F36" s="36"/>
      <c r="G36" s="36"/>
      <c r="H36" s="36"/>
      <c r="I36" s="36"/>
      <c r="J36" s="36"/>
      <c r="K36" s="36"/>
      <c r="L36" s="52"/>
      <c r="M36" s="9"/>
    </row>
    <row r="37" spans="1:19" s="10" customFormat="1" x14ac:dyDescent="0.25">
      <c r="A37" s="7"/>
      <c r="B37" s="550"/>
      <c r="C37" s="551"/>
      <c r="D37" s="551"/>
      <c r="E37" s="551"/>
      <c r="F37" s="551"/>
      <c r="G37" s="551"/>
      <c r="H37" s="551"/>
      <c r="I37" s="551"/>
      <c r="J37" s="551"/>
      <c r="K37" s="551"/>
      <c r="L37" s="552"/>
      <c r="M37" s="34"/>
      <c r="Q37" s="9"/>
    </row>
    <row r="38" spans="1:19" s="10" customFormat="1" x14ac:dyDescent="0.25">
      <c r="A38" s="7"/>
      <c r="B38" s="550"/>
      <c r="C38" s="551"/>
      <c r="D38" s="551"/>
      <c r="E38" s="551"/>
      <c r="F38" s="551"/>
      <c r="G38" s="551"/>
      <c r="H38" s="551"/>
      <c r="I38" s="551"/>
      <c r="J38" s="551"/>
      <c r="K38" s="551"/>
      <c r="L38" s="552"/>
      <c r="M38" s="34"/>
      <c r="Q38" s="9"/>
    </row>
    <row r="39" spans="1:19" s="10" customFormat="1" x14ac:dyDescent="0.25">
      <c r="A39" s="7"/>
      <c r="B39" s="550"/>
      <c r="C39" s="551"/>
      <c r="D39" s="551"/>
      <c r="E39" s="551"/>
      <c r="F39" s="551"/>
      <c r="G39" s="551"/>
      <c r="H39" s="551"/>
      <c r="I39" s="551"/>
      <c r="J39" s="551"/>
      <c r="K39" s="551"/>
      <c r="L39" s="552"/>
      <c r="M39" s="34"/>
      <c r="Q39" s="9"/>
    </row>
    <row r="40" spans="1:19" s="10" customFormat="1" x14ac:dyDescent="0.25">
      <c r="A40" s="7"/>
      <c r="B40" s="550"/>
      <c r="C40" s="551"/>
      <c r="D40" s="551"/>
      <c r="E40" s="551"/>
      <c r="F40" s="551"/>
      <c r="G40" s="551"/>
      <c r="H40" s="551"/>
      <c r="I40" s="551"/>
      <c r="J40" s="551"/>
      <c r="K40" s="551"/>
      <c r="L40" s="552"/>
      <c r="M40" s="34"/>
      <c r="Q40" s="9"/>
    </row>
    <row r="41" spans="1:19" s="10" customFormat="1" x14ac:dyDescent="0.25">
      <c r="A41" s="7"/>
      <c r="B41" s="550"/>
      <c r="C41" s="551"/>
      <c r="D41" s="551"/>
      <c r="E41" s="551"/>
      <c r="F41" s="551"/>
      <c r="G41" s="551"/>
      <c r="H41" s="551"/>
      <c r="I41" s="551"/>
      <c r="J41" s="551"/>
      <c r="K41" s="551"/>
      <c r="L41" s="552"/>
      <c r="M41" s="34"/>
      <c r="Q41" s="9"/>
    </row>
    <row r="42" spans="1:19" s="10" customFormat="1" x14ac:dyDescent="0.25">
      <c r="A42" s="7"/>
      <c r="B42" s="550"/>
      <c r="C42" s="551"/>
      <c r="D42" s="551"/>
      <c r="E42" s="551"/>
      <c r="F42" s="551"/>
      <c r="G42" s="551"/>
      <c r="H42" s="551"/>
      <c r="I42" s="551"/>
      <c r="J42" s="551"/>
      <c r="K42" s="551"/>
      <c r="L42" s="552"/>
      <c r="M42" s="34"/>
      <c r="Q42" s="9"/>
    </row>
    <row r="43" spans="1:19" s="10" customFormat="1" x14ac:dyDescent="0.25">
      <c r="A43" s="7"/>
      <c r="B43" s="550"/>
      <c r="C43" s="551"/>
      <c r="D43" s="551"/>
      <c r="E43" s="551"/>
      <c r="F43" s="551"/>
      <c r="G43" s="551"/>
      <c r="H43" s="551"/>
      <c r="I43" s="551"/>
      <c r="J43" s="551"/>
      <c r="K43" s="551"/>
      <c r="L43" s="552"/>
      <c r="M43" s="34"/>
      <c r="Q43" s="9"/>
    </row>
    <row r="44" spans="1:19" s="10" customFormat="1" x14ac:dyDescent="0.25">
      <c r="A44" s="7"/>
      <c r="B44" s="550"/>
      <c r="C44" s="551"/>
      <c r="D44" s="551"/>
      <c r="E44" s="551"/>
      <c r="F44" s="551"/>
      <c r="G44" s="551"/>
      <c r="H44" s="551"/>
      <c r="I44" s="551"/>
      <c r="J44" s="551"/>
      <c r="K44" s="551"/>
      <c r="L44" s="552"/>
      <c r="M44" s="34"/>
      <c r="Q44" s="9"/>
    </row>
    <row r="45" spans="1:19" x14ac:dyDescent="0.25">
      <c r="B45" s="65"/>
      <c r="C45" s="62"/>
      <c r="D45" s="62"/>
      <c r="E45" s="62"/>
      <c r="F45" s="62"/>
      <c r="G45" s="62"/>
      <c r="H45" s="62"/>
      <c r="I45" s="62"/>
      <c r="J45" s="62"/>
      <c r="K45" s="62"/>
      <c r="L45" s="63"/>
      <c r="M45" s="9"/>
    </row>
    <row r="46" spans="1:19" s="10" customFormat="1" x14ac:dyDescent="0.25">
      <c r="A46" s="7"/>
      <c r="B46" s="564" t="s">
        <v>16</v>
      </c>
      <c r="C46" s="565"/>
      <c r="D46" s="565"/>
      <c r="E46" s="565"/>
      <c r="F46" s="565"/>
      <c r="G46" s="565"/>
      <c r="H46" s="565"/>
      <c r="I46" s="565"/>
      <c r="J46" s="565"/>
      <c r="K46" s="565"/>
      <c r="L46" s="566"/>
      <c r="M46" s="66"/>
    </row>
    <row r="47" spans="1:19" x14ac:dyDescent="0.25">
      <c r="B47" s="67"/>
      <c r="C47" s="36"/>
      <c r="D47" s="36"/>
      <c r="E47" s="36"/>
      <c r="F47" s="36"/>
      <c r="G47" s="36"/>
      <c r="H47" s="36"/>
      <c r="I47" s="36"/>
      <c r="J47" s="36"/>
      <c r="K47" s="36"/>
      <c r="L47" s="52"/>
      <c r="M47" s="9"/>
    </row>
    <row r="48" spans="1:19" ht="14.1" customHeight="1" x14ac:dyDescent="0.25">
      <c r="B48" s="401" t="str">
        <f>IF(Intro!$G$21="English",O48,P48)</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C48" s="402"/>
      <c r="D48" s="402"/>
      <c r="E48" s="402"/>
      <c r="F48" s="402"/>
      <c r="G48" s="402"/>
      <c r="H48" s="402"/>
      <c r="I48" s="402"/>
      <c r="J48" s="402"/>
      <c r="K48" s="402"/>
      <c r="L48" s="403"/>
      <c r="M48" s="9"/>
      <c r="O48" s="9"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48" s="9" t="str">
        <f>"Expliquez la façon dont votre entreprise calcule les prix des marchandises pour ses clients."&amp;" Donnez les détails au sujet des modalités, rabais, réductions, remises, primes, ajustements de prix et autres mesures offertes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Q48" s="34"/>
      <c r="R48" s="34"/>
      <c r="S48" s="34"/>
    </row>
    <row r="49" spans="1:19" x14ac:dyDescent="0.25">
      <c r="B49" s="401"/>
      <c r="C49" s="402"/>
      <c r="D49" s="402"/>
      <c r="E49" s="402"/>
      <c r="F49" s="402"/>
      <c r="G49" s="402"/>
      <c r="H49" s="402"/>
      <c r="I49" s="402"/>
      <c r="J49" s="402"/>
      <c r="K49" s="402"/>
      <c r="L49" s="403"/>
      <c r="M49" s="9"/>
      <c r="Q49" s="34"/>
      <c r="R49" s="34"/>
      <c r="S49" s="34"/>
    </row>
    <row r="50" spans="1:19" x14ac:dyDescent="0.25">
      <c r="B50" s="401"/>
      <c r="C50" s="402"/>
      <c r="D50" s="402"/>
      <c r="E50" s="402"/>
      <c r="F50" s="402"/>
      <c r="G50" s="402"/>
      <c r="H50" s="402"/>
      <c r="I50" s="402"/>
      <c r="J50" s="402"/>
      <c r="K50" s="402"/>
      <c r="L50" s="403"/>
      <c r="M50" s="9"/>
      <c r="Q50" s="34"/>
      <c r="R50" s="34"/>
      <c r="S50" s="34"/>
    </row>
    <row r="51" spans="1:19" x14ac:dyDescent="0.25">
      <c r="B51" s="401" t="str">
        <f>B35</f>
        <v>Note - Only complete this question if your firm sold the goods between January 1, 2023, and March 31, 2026.</v>
      </c>
      <c r="C51" s="402"/>
      <c r="D51" s="402"/>
      <c r="E51" s="402"/>
      <c r="F51" s="402"/>
      <c r="G51" s="402"/>
      <c r="H51" s="402"/>
      <c r="I51" s="402"/>
      <c r="J51" s="402"/>
      <c r="K51" s="402"/>
      <c r="L51" s="403"/>
      <c r="M51" s="9"/>
      <c r="O51" s="17"/>
    </row>
    <row r="52" spans="1:19" x14ac:dyDescent="0.25">
      <c r="B52" s="67"/>
      <c r="C52" s="36"/>
      <c r="D52" s="36"/>
      <c r="E52" s="36"/>
      <c r="F52" s="36"/>
      <c r="G52" s="36"/>
      <c r="H52" s="36"/>
      <c r="I52" s="36"/>
      <c r="J52" s="36"/>
      <c r="K52" s="36"/>
      <c r="L52" s="52"/>
      <c r="M52" s="9"/>
    </row>
    <row r="53" spans="1:19" s="10" customFormat="1" x14ac:dyDescent="0.25">
      <c r="A53" s="7"/>
      <c r="B53" s="550"/>
      <c r="C53" s="551"/>
      <c r="D53" s="551"/>
      <c r="E53" s="551"/>
      <c r="F53" s="551"/>
      <c r="G53" s="551"/>
      <c r="H53" s="551"/>
      <c r="I53" s="551"/>
      <c r="J53" s="551"/>
      <c r="K53" s="551"/>
      <c r="L53" s="552"/>
      <c r="M53" s="34"/>
      <c r="Q53" s="9"/>
    </row>
    <row r="54" spans="1:19" s="10" customFormat="1" x14ac:dyDescent="0.25">
      <c r="A54" s="7"/>
      <c r="B54" s="550"/>
      <c r="C54" s="551"/>
      <c r="D54" s="551"/>
      <c r="E54" s="551"/>
      <c r="F54" s="551"/>
      <c r="G54" s="551"/>
      <c r="H54" s="551"/>
      <c r="I54" s="551"/>
      <c r="J54" s="551"/>
      <c r="K54" s="551"/>
      <c r="L54" s="552"/>
      <c r="M54" s="34"/>
      <c r="Q54" s="9"/>
    </row>
    <row r="55" spans="1:19" s="10" customFormat="1" x14ac:dyDescent="0.25">
      <c r="A55" s="7"/>
      <c r="B55" s="550"/>
      <c r="C55" s="551"/>
      <c r="D55" s="551"/>
      <c r="E55" s="551"/>
      <c r="F55" s="551"/>
      <c r="G55" s="551"/>
      <c r="H55" s="551"/>
      <c r="I55" s="551"/>
      <c r="J55" s="551"/>
      <c r="K55" s="551"/>
      <c r="L55" s="552"/>
      <c r="M55" s="34"/>
      <c r="Q55" s="9"/>
    </row>
    <row r="56" spans="1:19" s="10" customFormat="1" x14ac:dyDescent="0.25">
      <c r="A56" s="7"/>
      <c r="B56" s="550"/>
      <c r="C56" s="551"/>
      <c r="D56" s="551"/>
      <c r="E56" s="551"/>
      <c r="F56" s="551"/>
      <c r="G56" s="551"/>
      <c r="H56" s="551"/>
      <c r="I56" s="551"/>
      <c r="J56" s="551"/>
      <c r="K56" s="551"/>
      <c r="L56" s="552"/>
      <c r="M56" s="34"/>
      <c r="Q56" s="9"/>
    </row>
    <row r="57" spans="1:19" s="10" customFormat="1" x14ac:dyDescent="0.25">
      <c r="A57" s="7"/>
      <c r="B57" s="550"/>
      <c r="C57" s="551"/>
      <c r="D57" s="551"/>
      <c r="E57" s="551"/>
      <c r="F57" s="551"/>
      <c r="G57" s="551"/>
      <c r="H57" s="551"/>
      <c r="I57" s="551"/>
      <c r="J57" s="551"/>
      <c r="K57" s="551"/>
      <c r="L57" s="552"/>
      <c r="M57" s="34"/>
      <c r="Q57" s="9"/>
    </row>
    <row r="58" spans="1:19" s="10" customFormat="1" x14ac:dyDescent="0.25">
      <c r="A58" s="7"/>
      <c r="B58" s="550"/>
      <c r="C58" s="551"/>
      <c r="D58" s="551"/>
      <c r="E58" s="551"/>
      <c r="F58" s="551"/>
      <c r="G58" s="551"/>
      <c r="H58" s="551"/>
      <c r="I58" s="551"/>
      <c r="J58" s="551"/>
      <c r="K58" s="551"/>
      <c r="L58" s="552"/>
      <c r="M58" s="34"/>
      <c r="Q58" s="9"/>
    </row>
    <row r="59" spans="1:19" s="10" customFormat="1" x14ac:dyDescent="0.25">
      <c r="A59" s="7"/>
      <c r="B59" s="550"/>
      <c r="C59" s="551"/>
      <c r="D59" s="551"/>
      <c r="E59" s="551"/>
      <c r="F59" s="551"/>
      <c r="G59" s="551"/>
      <c r="H59" s="551"/>
      <c r="I59" s="551"/>
      <c r="J59" s="551"/>
      <c r="K59" s="551"/>
      <c r="L59" s="552"/>
      <c r="M59" s="34"/>
      <c r="Q59" s="9"/>
    </row>
    <row r="60" spans="1:19" s="10" customFormat="1" x14ac:dyDescent="0.25">
      <c r="A60" s="7"/>
      <c r="B60" s="550"/>
      <c r="C60" s="551"/>
      <c r="D60" s="551"/>
      <c r="E60" s="551"/>
      <c r="F60" s="551"/>
      <c r="G60" s="551"/>
      <c r="H60" s="551"/>
      <c r="I60" s="551"/>
      <c r="J60" s="551"/>
      <c r="K60" s="551"/>
      <c r="L60" s="552"/>
      <c r="M60" s="34"/>
      <c r="Q60" s="9"/>
    </row>
    <row r="61" spans="1:19" x14ac:dyDescent="0.25">
      <c r="B61" s="65"/>
      <c r="C61" s="62"/>
      <c r="D61" s="62"/>
      <c r="E61" s="62"/>
      <c r="F61" s="62"/>
      <c r="G61" s="62"/>
      <c r="H61" s="62"/>
      <c r="I61" s="62"/>
      <c r="J61" s="62"/>
      <c r="K61" s="62"/>
      <c r="L61" s="63"/>
      <c r="M61" s="9"/>
    </row>
    <row r="62" spans="1:19" s="10" customFormat="1" x14ac:dyDescent="0.25">
      <c r="A62" s="7"/>
      <c r="B62" s="564" t="s">
        <v>17</v>
      </c>
      <c r="C62" s="565"/>
      <c r="D62" s="565"/>
      <c r="E62" s="565"/>
      <c r="F62" s="565"/>
      <c r="G62" s="565"/>
      <c r="H62" s="565"/>
      <c r="I62" s="565"/>
      <c r="J62" s="565"/>
      <c r="K62" s="565"/>
      <c r="L62" s="566"/>
      <c r="M62" s="66"/>
    </row>
    <row r="63" spans="1:19" x14ac:dyDescent="0.25">
      <c r="B63" s="67"/>
      <c r="C63" s="36"/>
      <c r="D63" s="36"/>
      <c r="E63" s="36"/>
      <c r="F63" s="36"/>
      <c r="G63" s="36"/>
      <c r="H63" s="36"/>
      <c r="I63" s="36"/>
      <c r="J63" s="36"/>
      <c r="K63" s="36"/>
      <c r="L63" s="52"/>
      <c r="M63" s="9"/>
    </row>
    <row r="64" spans="1:19" x14ac:dyDescent="0.25">
      <c r="B64" s="541" t="str">
        <f>IF(Intro!$G$21="English",O64,P64)</f>
        <v>Provide the average percentage of net delivered selling values that is represented by delivery costs.</v>
      </c>
      <c r="C64" s="542"/>
      <c r="D64" s="542"/>
      <c r="E64" s="542"/>
      <c r="F64" s="542"/>
      <c r="G64" s="542"/>
      <c r="H64" s="542"/>
      <c r="I64" s="542"/>
      <c r="J64" s="542"/>
      <c r="K64" s="542"/>
      <c r="L64" s="543"/>
      <c r="M64" s="9"/>
      <c r="O64" s="17" t="s">
        <v>498</v>
      </c>
      <c r="P64" s="9" t="s">
        <v>499</v>
      </c>
    </row>
    <row r="65" spans="1:17" x14ac:dyDescent="0.25">
      <c r="B65" s="401" t="str">
        <f>B35</f>
        <v>Note - Only complete this question if your firm sold the goods between January 1, 2023, and March 31, 2026.</v>
      </c>
      <c r="C65" s="402"/>
      <c r="D65" s="402"/>
      <c r="E65" s="402"/>
      <c r="F65" s="402"/>
      <c r="G65" s="402"/>
      <c r="H65" s="402"/>
      <c r="I65" s="402"/>
      <c r="J65" s="402"/>
      <c r="K65" s="402"/>
      <c r="L65" s="403"/>
      <c r="M65" s="9"/>
      <c r="O65" s="17"/>
    </row>
    <row r="66" spans="1:17" x14ac:dyDescent="0.25">
      <c r="B66" s="67"/>
      <c r="C66" s="36"/>
      <c r="D66" s="36"/>
      <c r="E66" s="36"/>
      <c r="F66" s="36"/>
      <c r="G66" s="36"/>
      <c r="H66" s="36"/>
      <c r="I66" s="36"/>
      <c r="J66" s="36"/>
      <c r="K66" s="36"/>
      <c r="L66" s="52"/>
      <c r="M66" s="9"/>
    </row>
    <row r="67" spans="1:17" x14ac:dyDescent="0.25">
      <c r="B67" s="55"/>
      <c r="C67" s="56"/>
      <c r="D67" s="32"/>
      <c r="E67" s="620">
        <f>Variables!$B$6</f>
        <v>2023</v>
      </c>
      <c r="F67" s="620">
        <f>E67+1</f>
        <v>2024</v>
      </c>
      <c r="G67" s="620">
        <f>F67+1</f>
        <v>2025</v>
      </c>
      <c r="H67" s="620" t="str">
        <f>IF(Intro!$G$21="English",Variables!B9,Variables!C9)</f>
        <v>Jan-Mar 2025</v>
      </c>
      <c r="I67" s="620" t="str">
        <f>IF(Intro!$G$21="English",Variables!B10,Variables!C10)</f>
        <v>Jan-Mar 2026</v>
      </c>
      <c r="J67" s="34"/>
      <c r="K67" s="34"/>
      <c r="L67" s="64"/>
      <c r="M67" s="9"/>
    </row>
    <row r="68" spans="1:17" x14ac:dyDescent="0.25">
      <c r="B68" s="55"/>
      <c r="C68" s="56"/>
      <c r="D68" s="32"/>
      <c r="E68" s="621"/>
      <c r="F68" s="621"/>
      <c r="G68" s="621"/>
      <c r="H68" s="621"/>
      <c r="I68" s="621"/>
      <c r="J68" s="34"/>
      <c r="K68" s="34"/>
      <c r="L68" s="64"/>
      <c r="M68" s="9"/>
    </row>
    <row r="69" spans="1:17" x14ac:dyDescent="0.25">
      <c r="B69" s="618" t="str">
        <f>IF(Intro!$G$21="English",O69,P69)</f>
        <v>Delivery Cost (%)</v>
      </c>
      <c r="C69" s="619"/>
      <c r="D69" s="102" t="s">
        <v>123</v>
      </c>
      <c r="E69" s="154"/>
      <c r="F69" s="154"/>
      <c r="G69" s="154"/>
      <c r="H69" s="154"/>
      <c r="I69" s="154"/>
      <c r="J69" s="34"/>
      <c r="K69" s="34"/>
      <c r="L69" s="64"/>
      <c r="M69" s="9"/>
      <c r="O69" s="9" t="s">
        <v>500</v>
      </c>
      <c r="P69" s="9" t="s">
        <v>501</v>
      </c>
    </row>
    <row r="70" spans="1:17" x14ac:dyDescent="0.25">
      <c r="B70" s="67"/>
      <c r="C70" s="36"/>
      <c r="D70" s="36"/>
      <c r="E70" s="36"/>
      <c r="F70" s="36"/>
      <c r="G70" s="36"/>
      <c r="H70" s="36"/>
      <c r="I70" s="36"/>
      <c r="J70" s="36"/>
      <c r="K70" s="36"/>
      <c r="L70" s="52"/>
      <c r="M70" s="9"/>
    </row>
    <row r="71" spans="1:17" x14ac:dyDescent="0.25">
      <c r="B71" s="541" t="str">
        <f>IF(Intro!$G$21="English",O71,P71)</f>
        <v>If the percentages changed between periods, please provide the reason.</v>
      </c>
      <c r="C71" s="542"/>
      <c r="D71" s="542"/>
      <c r="E71" s="542"/>
      <c r="F71" s="542"/>
      <c r="G71" s="542"/>
      <c r="H71" s="542"/>
      <c r="I71" s="542"/>
      <c r="J71" s="542"/>
      <c r="K71" s="542"/>
      <c r="L71" s="543"/>
      <c r="M71" s="9"/>
      <c r="O71" s="9" t="s">
        <v>502</v>
      </c>
      <c r="P71" s="9" t="s">
        <v>503</v>
      </c>
    </row>
    <row r="72" spans="1:17" x14ac:dyDescent="0.25">
      <c r="B72" s="67"/>
      <c r="C72" s="36"/>
      <c r="D72" s="36"/>
      <c r="E72" s="36"/>
      <c r="F72" s="36"/>
      <c r="G72" s="36"/>
      <c r="H72" s="36"/>
      <c r="I72" s="36"/>
      <c r="J72" s="36"/>
      <c r="K72" s="36"/>
      <c r="L72" s="52"/>
      <c r="M72" s="9"/>
    </row>
    <row r="73" spans="1:17" s="10" customFormat="1" x14ac:dyDescent="0.25">
      <c r="A73" s="7"/>
      <c r="B73" s="550"/>
      <c r="C73" s="551"/>
      <c r="D73" s="551"/>
      <c r="E73" s="551"/>
      <c r="F73" s="551"/>
      <c r="G73" s="551"/>
      <c r="H73" s="551"/>
      <c r="I73" s="551"/>
      <c r="J73" s="551"/>
      <c r="K73" s="551"/>
      <c r="L73" s="552"/>
      <c r="M73" s="34"/>
      <c r="Q73" s="9"/>
    </row>
    <row r="74" spans="1:17" s="10" customFormat="1" x14ac:dyDescent="0.25">
      <c r="A74" s="7"/>
      <c r="B74" s="550"/>
      <c r="C74" s="551"/>
      <c r="D74" s="551"/>
      <c r="E74" s="551"/>
      <c r="F74" s="551"/>
      <c r="G74" s="551"/>
      <c r="H74" s="551"/>
      <c r="I74" s="551"/>
      <c r="J74" s="551"/>
      <c r="K74" s="551"/>
      <c r="L74" s="552"/>
      <c r="M74" s="34"/>
      <c r="Q74" s="9"/>
    </row>
    <row r="75" spans="1:17" s="10" customFormat="1" x14ac:dyDescent="0.25">
      <c r="A75" s="7"/>
      <c r="B75" s="550"/>
      <c r="C75" s="551"/>
      <c r="D75" s="551"/>
      <c r="E75" s="551"/>
      <c r="F75" s="551"/>
      <c r="G75" s="551"/>
      <c r="H75" s="551"/>
      <c r="I75" s="551"/>
      <c r="J75" s="551"/>
      <c r="K75" s="551"/>
      <c r="L75" s="552"/>
      <c r="M75" s="34"/>
      <c r="Q75" s="9"/>
    </row>
    <row r="76" spans="1:17" s="10" customFormat="1" x14ac:dyDescent="0.25">
      <c r="A76" s="7"/>
      <c r="B76" s="550"/>
      <c r="C76" s="551"/>
      <c r="D76" s="551"/>
      <c r="E76" s="551"/>
      <c r="F76" s="551"/>
      <c r="G76" s="551"/>
      <c r="H76" s="551"/>
      <c r="I76" s="551"/>
      <c r="J76" s="551"/>
      <c r="K76" s="551"/>
      <c r="L76" s="552"/>
      <c r="M76" s="34"/>
      <c r="Q76" s="9"/>
    </row>
    <row r="77" spans="1:17" s="10" customFormat="1" x14ac:dyDescent="0.25">
      <c r="A77" s="7"/>
      <c r="B77" s="550"/>
      <c r="C77" s="551"/>
      <c r="D77" s="551"/>
      <c r="E77" s="551"/>
      <c r="F77" s="551"/>
      <c r="G77" s="551"/>
      <c r="H77" s="551"/>
      <c r="I77" s="551"/>
      <c r="J77" s="551"/>
      <c r="K77" s="551"/>
      <c r="L77" s="552"/>
      <c r="M77" s="34"/>
      <c r="Q77" s="9"/>
    </row>
    <row r="78" spans="1:17" s="10" customFormat="1" x14ac:dyDescent="0.25">
      <c r="A78" s="7"/>
      <c r="B78" s="550"/>
      <c r="C78" s="551"/>
      <c r="D78" s="551"/>
      <c r="E78" s="551"/>
      <c r="F78" s="551"/>
      <c r="G78" s="551"/>
      <c r="H78" s="551"/>
      <c r="I78" s="551"/>
      <c r="J78" s="551"/>
      <c r="K78" s="551"/>
      <c r="L78" s="552"/>
      <c r="M78" s="34"/>
      <c r="Q78" s="9"/>
    </row>
    <row r="79" spans="1:17" s="10" customFormat="1" x14ac:dyDescent="0.25">
      <c r="A79" s="7"/>
      <c r="B79" s="550"/>
      <c r="C79" s="551"/>
      <c r="D79" s="551"/>
      <c r="E79" s="551"/>
      <c r="F79" s="551"/>
      <c r="G79" s="551"/>
      <c r="H79" s="551"/>
      <c r="I79" s="551"/>
      <c r="J79" s="551"/>
      <c r="K79" s="551"/>
      <c r="L79" s="552"/>
      <c r="M79" s="34"/>
      <c r="Q79" s="9"/>
    </row>
    <row r="80" spans="1:17" s="10" customFormat="1" x14ac:dyDescent="0.25">
      <c r="A80" s="7"/>
      <c r="B80" s="550"/>
      <c r="C80" s="551"/>
      <c r="D80" s="551"/>
      <c r="E80" s="551"/>
      <c r="F80" s="551"/>
      <c r="G80" s="551"/>
      <c r="H80" s="551"/>
      <c r="I80" s="551"/>
      <c r="J80" s="551"/>
      <c r="K80" s="551"/>
      <c r="L80" s="552"/>
      <c r="M80" s="34"/>
      <c r="Q80" s="9"/>
    </row>
    <row r="81" spans="1:16" x14ac:dyDescent="0.25">
      <c r="B81" s="65"/>
      <c r="C81" s="62"/>
      <c r="D81" s="62"/>
      <c r="E81" s="62"/>
      <c r="F81" s="62"/>
      <c r="G81" s="62"/>
      <c r="H81" s="62"/>
      <c r="I81" s="62"/>
      <c r="J81" s="62"/>
      <c r="K81" s="62"/>
      <c r="L81" s="63"/>
      <c r="M81" s="9"/>
    </row>
    <row r="82" spans="1:16" s="10" customFormat="1" x14ac:dyDescent="0.25">
      <c r="A82" s="7"/>
      <c r="B82" s="75"/>
      <c r="C82" s="75"/>
      <c r="D82" s="75"/>
      <c r="E82" s="76"/>
      <c r="F82" s="76"/>
      <c r="G82" s="76"/>
      <c r="H82" s="76"/>
      <c r="I82" s="76"/>
      <c r="J82" s="76"/>
      <c r="K82" s="76"/>
      <c r="L82" s="76"/>
      <c r="M82" s="66"/>
    </row>
    <row r="83" spans="1:16" x14ac:dyDescent="0.25">
      <c r="B83" s="404" t="str">
        <f>UPPER(IF(Intro!$G$21="English",O83,P83))</f>
        <v>REGIONAL SALES</v>
      </c>
      <c r="C83" s="405"/>
      <c r="D83" s="405"/>
      <c r="E83" s="405"/>
      <c r="F83" s="405"/>
      <c r="G83" s="405"/>
      <c r="H83" s="405"/>
      <c r="I83" s="405"/>
      <c r="J83" s="405"/>
      <c r="K83" s="405"/>
      <c r="L83" s="406"/>
      <c r="M83" s="9"/>
      <c r="O83" s="9" t="s">
        <v>149</v>
      </c>
      <c r="P83" s="9" t="s">
        <v>150</v>
      </c>
    </row>
    <row r="84" spans="1:16" x14ac:dyDescent="0.25">
      <c r="B84" s="571" t="s">
        <v>18</v>
      </c>
      <c r="C84" s="572"/>
      <c r="D84" s="572"/>
      <c r="E84" s="572"/>
      <c r="F84" s="572"/>
      <c r="G84" s="572"/>
      <c r="H84" s="572"/>
      <c r="I84" s="572"/>
      <c r="J84" s="572"/>
      <c r="K84" s="572"/>
      <c r="L84" s="573"/>
      <c r="M84" s="9"/>
    </row>
    <row r="85" spans="1:16" x14ac:dyDescent="0.25">
      <c r="B85" s="15"/>
      <c r="C85" s="32"/>
      <c r="D85" s="32"/>
      <c r="E85" s="33"/>
      <c r="F85" s="33"/>
      <c r="G85" s="33"/>
      <c r="H85" s="33"/>
      <c r="I85" s="33"/>
      <c r="J85" s="33"/>
      <c r="K85" s="33"/>
      <c r="L85" s="16"/>
      <c r="M85" s="9"/>
    </row>
    <row r="86" spans="1:16" x14ac:dyDescent="0.25">
      <c r="B86" s="401" t="str">
        <f>IF(Intro!$G$21="English",O86,P86)</f>
        <v>Provide the regional distribution of your firm's volume of import sales of the goods.</v>
      </c>
      <c r="C86" s="402"/>
      <c r="D86" s="402"/>
      <c r="E86" s="402"/>
      <c r="F86" s="402"/>
      <c r="G86" s="402"/>
      <c r="H86" s="402"/>
      <c r="I86" s="402"/>
      <c r="J86" s="402"/>
      <c r="K86" s="402"/>
      <c r="L86" s="403"/>
      <c r="M86" s="9"/>
      <c r="O86" s="17" t="s">
        <v>220</v>
      </c>
      <c r="P86" s="9" t="s">
        <v>163</v>
      </c>
    </row>
    <row r="87" spans="1:16" x14ac:dyDescent="0.25">
      <c r="B87" s="401" t="str">
        <f>B35</f>
        <v>Note - Only complete this question if your firm sold the goods between January 1, 2023, and March 31, 2026.</v>
      </c>
      <c r="C87" s="402"/>
      <c r="D87" s="402"/>
      <c r="E87" s="402"/>
      <c r="F87" s="402"/>
      <c r="G87" s="402"/>
      <c r="H87" s="402"/>
      <c r="I87" s="402"/>
      <c r="J87" s="402"/>
      <c r="K87" s="402"/>
      <c r="L87" s="403"/>
      <c r="M87" s="9"/>
      <c r="O87" s="17"/>
    </row>
    <row r="88" spans="1:16" x14ac:dyDescent="0.25">
      <c r="B88" s="55"/>
      <c r="C88" s="56"/>
      <c r="D88" s="32"/>
      <c r="E88" s="33"/>
      <c r="F88" s="33"/>
      <c r="G88" s="33"/>
      <c r="H88" s="33"/>
      <c r="I88" s="33"/>
      <c r="J88" s="33"/>
      <c r="K88" s="33"/>
      <c r="L88" s="16"/>
      <c r="M88" s="9"/>
      <c r="O88" s="17"/>
    </row>
    <row r="89" spans="1:16" x14ac:dyDescent="0.25">
      <c r="B89" s="55"/>
      <c r="C89" s="56"/>
      <c r="F89" s="32"/>
      <c r="G89" s="612">
        <f>Variables!$B$6</f>
        <v>2023</v>
      </c>
      <c r="H89" s="612">
        <f>G89+1</f>
        <v>2024</v>
      </c>
      <c r="I89" s="612">
        <f>H89+1</f>
        <v>2025</v>
      </c>
      <c r="J89" s="612" t="str">
        <f>IF(Intro!$G$21="English",Variables!B9,Variables!C9)</f>
        <v>Jan-Mar 2025</v>
      </c>
      <c r="K89" s="612" t="str">
        <f>IF(Intro!$G$21="English",Variables!B10,Variables!C10)</f>
        <v>Jan-Mar 2026</v>
      </c>
      <c r="L89" s="64"/>
      <c r="M89" s="9"/>
      <c r="O89" s="17"/>
    </row>
    <row r="90" spans="1:16" x14ac:dyDescent="0.25">
      <c r="B90" s="55"/>
      <c r="C90" s="56"/>
      <c r="F90" s="32"/>
      <c r="G90" s="612"/>
      <c r="H90" s="612"/>
      <c r="I90" s="612"/>
      <c r="J90" s="612"/>
      <c r="K90" s="612"/>
      <c r="L90" s="64"/>
      <c r="M90" s="9"/>
      <c r="O90" s="17"/>
    </row>
    <row r="91" spans="1:16" x14ac:dyDescent="0.25">
      <c r="B91" s="615" t="str">
        <f>IF(Intro!$G$21="English",O91,P91)</f>
        <v>Atlantic Provinces</v>
      </c>
      <c r="C91" s="617"/>
      <c r="D91" s="617"/>
      <c r="E91" s="617"/>
      <c r="F91" s="102" t="s">
        <v>123</v>
      </c>
      <c r="G91" s="155"/>
      <c r="H91" s="155"/>
      <c r="I91" s="155"/>
      <c r="J91" s="155"/>
      <c r="K91" s="155"/>
      <c r="L91" s="64"/>
      <c r="M91" s="9"/>
      <c r="O91" s="9" t="s">
        <v>34</v>
      </c>
      <c r="P91" s="9" t="s">
        <v>35</v>
      </c>
    </row>
    <row r="92" spans="1:16" x14ac:dyDescent="0.25">
      <c r="B92" s="615" t="str">
        <f>IF(Intro!$G$21="English",O92,P92)</f>
        <v xml:space="preserve">Quebec and Ontario </v>
      </c>
      <c r="C92" s="616"/>
      <c r="D92" s="616"/>
      <c r="E92" s="616"/>
      <c r="F92" s="102" t="s">
        <v>123</v>
      </c>
      <c r="G92" s="155"/>
      <c r="H92" s="155"/>
      <c r="I92" s="155"/>
      <c r="J92" s="155"/>
      <c r="K92" s="155"/>
      <c r="L92" s="64"/>
      <c r="M92" s="9"/>
      <c r="O92" s="9" t="s">
        <v>36</v>
      </c>
      <c r="P92" s="9" t="s">
        <v>37</v>
      </c>
    </row>
    <row r="93" spans="1:16" x14ac:dyDescent="0.25">
      <c r="B93" s="615" t="str">
        <f>IF(Intro!$G$21="English",O93,P93)</f>
        <v>Manitoba and Saskatchewan</v>
      </c>
      <c r="C93" s="616"/>
      <c r="D93" s="616"/>
      <c r="E93" s="616"/>
      <c r="F93" s="102" t="s">
        <v>123</v>
      </c>
      <c r="G93" s="155"/>
      <c r="H93" s="155"/>
      <c r="I93" s="155"/>
      <c r="J93" s="155"/>
      <c r="K93" s="155"/>
      <c r="L93" s="64"/>
      <c r="M93" s="9"/>
      <c r="O93" s="9" t="s">
        <v>38</v>
      </c>
      <c r="P93" s="9" t="s">
        <v>43</v>
      </c>
    </row>
    <row r="94" spans="1:16" x14ac:dyDescent="0.25">
      <c r="B94" s="615" t="str">
        <f>IF(Intro!$G$21="English",O94,P94)</f>
        <v>Alberta and British Columbia</v>
      </c>
      <c r="C94" s="616"/>
      <c r="D94" s="616"/>
      <c r="E94" s="616"/>
      <c r="F94" s="102" t="s">
        <v>123</v>
      </c>
      <c r="G94" s="155"/>
      <c r="H94" s="155"/>
      <c r="I94" s="155"/>
      <c r="J94" s="155"/>
      <c r="K94" s="155"/>
      <c r="L94" s="64"/>
      <c r="M94" s="9"/>
      <c r="O94" s="9" t="s">
        <v>39</v>
      </c>
      <c r="P94" s="9" t="s">
        <v>40</v>
      </c>
    </row>
    <row r="95" spans="1:16" x14ac:dyDescent="0.25">
      <c r="B95" s="615" t="str">
        <f>IF(Intro!$G$21="English",O95,P95)</f>
        <v>Nunavut, Yukon and Northwest Territories</v>
      </c>
      <c r="C95" s="616"/>
      <c r="D95" s="616"/>
      <c r="E95" s="616"/>
      <c r="F95" s="102" t="s">
        <v>123</v>
      </c>
      <c r="G95" s="155"/>
      <c r="H95" s="155"/>
      <c r="I95" s="155"/>
      <c r="J95" s="155"/>
      <c r="K95" s="155"/>
      <c r="L95" s="64"/>
      <c r="M95" s="9"/>
      <c r="O95" s="9" t="s">
        <v>41</v>
      </c>
      <c r="P95" s="9" t="s">
        <v>42</v>
      </c>
    </row>
    <row r="96" spans="1:16" s="10" customFormat="1" x14ac:dyDescent="0.25">
      <c r="A96" s="31"/>
      <c r="B96" s="615" t="str">
        <f>IF(Intro!$G$21="English",O96,P96)</f>
        <v>Unaccounted</v>
      </c>
      <c r="C96" s="616"/>
      <c r="D96" s="616"/>
      <c r="E96" s="616"/>
      <c r="F96" s="102" t="s">
        <v>123</v>
      </c>
      <c r="G96" s="156">
        <f>100-SUM(G91:G95)</f>
        <v>100</v>
      </c>
      <c r="H96" s="156">
        <f t="shared" ref="H96:I96" si="0">100-SUM(H91:H95)</f>
        <v>100</v>
      </c>
      <c r="I96" s="156">
        <f t="shared" si="0"/>
        <v>100</v>
      </c>
      <c r="J96" s="156">
        <f t="shared" ref="J96:K96" si="1">100-SUM(J91:J95)</f>
        <v>100</v>
      </c>
      <c r="K96" s="156">
        <f t="shared" si="1"/>
        <v>100</v>
      </c>
      <c r="L96" s="64"/>
      <c r="O96" s="10" t="s">
        <v>219</v>
      </c>
      <c r="P96" s="10" t="s">
        <v>246</v>
      </c>
    </row>
    <row r="97" spans="2:16" x14ac:dyDescent="0.25">
      <c r="B97" s="65"/>
      <c r="C97" s="62"/>
      <c r="D97" s="62"/>
      <c r="E97" s="62"/>
      <c r="F97" s="62"/>
      <c r="G97" s="62"/>
      <c r="H97" s="62"/>
      <c r="I97" s="62"/>
      <c r="J97" s="62"/>
      <c r="K97" s="62"/>
      <c r="L97" s="63"/>
      <c r="M97" s="9"/>
    </row>
    <row r="98" spans="2:16" x14ac:dyDescent="0.25">
      <c r="B98" s="36"/>
      <c r="C98" s="36"/>
      <c r="D98" s="36"/>
      <c r="E98" s="36"/>
      <c r="F98" s="36"/>
      <c r="G98" s="36"/>
      <c r="H98" s="36"/>
      <c r="I98" s="36"/>
      <c r="J98" s="36"/>
      <c r="K98" s="36"/>
      <c r="L98" s="36"/>
      <c r="M98" s="9"/>
    </row>
    <row r="99" spans="2:16" x14ac:dyDescent="0.25">
      <c r="B99" s="404" t="str">
        <f>UPPER(IF(Intro!$G$21="English",O99,P99))</f>
        <v>SALES OF IMPORTS IN CANADA TO TOP FIVE ACCOUNTS</v>
      </c>
      <c r="C99" s="405"/>
      <c r="D99" s="405"/>
      <c r="E99" s="405"/>
      <c r="F99" s="405"/>
      <c r="G99" s="405"/>
      <c r="H99" s="405"/>
      <c r="I99" s="405"/>
      <c r="J99" s="405"/>
      <c r="K99" s="405"/>
      <c r="L99" s="406"/>
      <c r="M99" s="9"/>
      <c r="O99" s="9" t="s">
        <v>201</v>
      </c>
      <c r="P99" s="9" t="s">
        <v>202</v>
      </c>
    </row>
    <row r="100" spans="2:16" x14ac:dyDescent="0.25">
      <c r="B100" s="571" t="s">
        <v>19</v>
      </c>
      <c r="C100" s="572"/>
      <c r="D100" s="572"/>
      <c r="E100" s="572"/>
      <c r="F100" s="572"/>
      <c r="G100" s="572"/>
      <c r="H100" s="572"/>
      <c r="I100" s="572"/>
      <c r="J100" s="572"/>
      <c r="K100" s="572"/>
      <c r="L100" s="573"/>
      <c r="M100" s="9"/>
    </row>
    <row r="101" spans="2:16" x14ac:dyDescent="0.25">
      <c r="B101" s="15"/>
      <c r="C101" s="32"/>
      <c r="D101" s="32"/>
      <c r="E101" s="33"/>
      <c r="F101" s="33"/>
      <c r="G101" s="33"/>
      <c r="H101" s="33"/>
      <c r="I101" s="33"/>
      <c r="J101" s="33"/>
      <c r="K101" s="33"/>
      <c r="L101" s="16"/>
      <c r="M101" s="9"/>
    </row>
    <row r="102" spans="2:16" x14ac:dyDescent="0.25">
      <c r="B102" s="401" t="str">
        <f>IF(Intro!$G$21="English",O102,P102)</f>
        <v>Identify your firm's five largest accounts for sales of the imports of the goods in Canada, by volume in 2025.</v>
      </c>
      <c r="C102" s="402"/>
      <c r="D102" s="402"/>
      <c r="E102" s="402"/>
      <c r="F102" s="402"/>
      <c r="G102" s="402"/>
      <c r="H102" s="402"/>
      <c r="I102" s="402"/>
      <c r="J102" s="402"/>
      <c r="K102" s="402"/>
      <c r="L102" s="403"/>
      <c r="M102" s="9"/>
      <c r="O102" s="17" t="str">
        <f>"Identify your firm's five largest accounts for sales of the imports of the goods in Canada, by volume in 2025."</f>
        <v>Identify your firm's five largest accounts for sales of the imports of the goods in Canada, by volume in 2025.</v>
      </c>
      <c r="P102" s="9" t="str">
        <f>"Identifiez les cinq plus grands comptes de votre entreprise pour les ventes d’importations de marchandises au Canada, en 2025."</f>
        <v>Identifiez les cinq plus grands comptes de votre entreprise pour les ventes d’importations de marchandises au Canada, en 2025.</v>
      </c>
    </row>
    <row r="103" spans="2:16" x14ac:dyDescent="0.25">
      <c r="B103" s="401" t="str">
        <f>B35</f>
        <v>Note - Only complete this question if your firm sold the goods between January 1, 2023, and March 31, 2026.</v>
      </c>
      <c r="C103" s="402"/>
      <c r="D103" s="402"/>
      <c r="E103" s="402"/>
      <c r="F103" s="402"/>
      <c r="G103" s="402"/>
      <c r="H103" s="402"/>
      <c r="I103" s="402"/>
      <c r="J103" s="402"/>
      <c r="K103" s="402"/>
      <c r="L103" s="403"/>
      <c r="M103" s="9"/>
      <c r="O103" s="17"/>
    </row>
    <row r="104" spans="2:16" x14ac:dyDescent="0.25">
      <c r="B104" s="55"/>
      <c r="C104" s="56"/>
      <c r="D104" s="32"/>
      <c r="E104" s="33"/>
      <c r="F104" s="33"/>
      <c r="G104" s="33"/>
      <c r="H104" s="33"/>
      <c r="I104" s="33"/>
      <c r="J104" s="33"/>
      <c r="K104" s="33"/>
      <c r="L104" s="16"/>
      <c r="M104" s="9"/>
      <c r="O104" s="17"/>
    </row>
    <row r="105" spans="2:16" x14ac:dyDescent="0.25">
      <c r="B105" s="71" t="str">
        <f>IF(Intro!$G$21="English",O105,P105)</f>
        <v>Account 1</v>
      </c>
      <c r="C105" s="613"/>
      <c r="D105" s="614"/>
      <c r="E105" s="614"/>
      <c r="F105" s="614"/>
      <c r="G105" s="614"/>
      <c r="H105" s="614"/>
      <c r="I105" s="614"/>
      <c r="J105" s="614"/>
      <c r="K105" s="614"/>
      <c r="L105" s="614"/>
      <c r="M105" s="9"/>
      <c r="O105" s="17" t="s">
        <v>45</v>
      </c>
      <c r="P105" s="9" t="s">
        <v>46</v>
      </c>
    </row>
    <row r="106" spans="2:16" x14ac:dyDescent="0.25">
      <c r="B106" s="71" t="str">
        <f>IF(Intro!$G$21="English",O106,P106)</f>
        <v>Account 2</v>
      </c>
      <c r="C106" s="613"/>
      <c r="D106" s="614"/>
      <c r="E106" s="614"/>
      <c r="F106" s="614"/>
      <c r="G106" s="614"/>
      <c r="H106" s="614"/>
      <c r="I106" s="614"/>
      <c r="J106" s="614"/>
      <c r="K106" s="614"/>
      <c r="L106" s="614"/>
      <c r="M106" s="9"/>
      <c r="O106" s="17" t="s">
        <v>47</v>
      </c>
      <c r="P106" s="9" t="s">
        <v>48</v>
      </c>
    </row>
    <row r="107" spans="2:16" x14ac:dyDescent="0.25">
      <c r="B107" s="71" t="str">
        <f>IF(Intro!$G$21="English",O107,P107)</f>
        <v>Account 3</v>
      </c>
      <c r="C107" s="613"/>
      <c r="D107" s="614"/>
      <c r="E107" s="614"/>
      <c r="F107" s="614"/>
      <c r="G107" s="614"/>
      <c r="H107" s="614"/>
      <c r="I107" s="614"/>
      <c r="J107" s="614"/>
      <c r="K107" s="614"/>
      <c r="L107" s="614"/>
      <c r="M107" s="9"/>
      <c r="O107" s="17" t="s">
        <v>49</v>
      </c>
      <c r="P107" s="9" t="s">
        <v>50</v>
      </c>
    </row>
    <row r="108" spans="2:16" x14ac:dyDescent="0.25">
      <c r="B108" s="71" t="str">
        <f>IF(Intro!$G$21="English",O108,P108)</f>
        <v>Account 4</v>
      </c>
      <c r="C108" s="613"/>
      <c r="D108" s="614"/>
      <c r="E108" s="614"/>
      <c r="F108" s="614"/>
      <c r="G108" s="614"/>
      <c r="H108" s="614"/>
      <c r="I108" s="614"/>
      <c r="J108" s="614"/>
      <c r="K108" s="614"/>
      <c r="L108" s="614"/>
      <c r="M108" s="9"/>
      <c r="O108" s="17" t="s">
        <v>51</v>
      </c>
      <c r="P108" s="9" t="s">
        <v>52</v>
      </c>
    </row>
    <row r="109" spans="2:16" x14ac:dyDescent="0.25">
      <c r="B109" s="71" t="str">
        <f>IF(Intro!$G$21="English",O109,P109)</f>
        <v>Account 5</v>
      </c>
      <c r="C109" s="613"/>
      <c r="D109" s="614"/>
      <c r="E109" s="614"/>
      <c r="F109" s="614"/>
      <c r="G109" s="614"/>
      <c r="H109" s="614"/>
      <c r="I109" s="614"/>
      <c r="J109" s="614"/>
      <c r="K109" s="614"/>
      <c r="L109" s="614"/>
      <c r="M109" s="9"/>
      <c r="O109" s="17" t="s">
        <v>53</v>
      </c>
      <c r="P109" s="9" t="s">
        <v>54</v>
      </c>
    </row>
    <row r="110" spans="2:16" x14ac:dyDescent="0.25">
      <c r="B110" s="41"/>
      <c r="C110" s="58"/>
      <c r="D110" s="104"/>
      <c r="E110" s="105"/>
      <c r="F110" s="105"/>
      <c r="G110" s="105"/>
      <c r="H110" s="105"/>
      <c r="I110" s="105"/>
      <c r="J110" s="105"/>
      <c r="K110" s="105"/>
      <c r="L110" s="106"/>
      <c r="M110" s="9"/>
      <c r="O110" s="17"/>
    </row>
    <row r="111" spans="2:16" x14ac:dyDescent="0.25">
      <c r="B111" s="36"/>
      <c r="C111" s="36"/>
      <c r="D111" s="36"/>
      <c r="E111" s="36"/>
      <c r="F111" s="36"/>
      <c r="G111" s="36"/>
      <c r="H111" s="36"/>
      <c r="I111" s="36"/>
      <c r="J111" s="36"/>
      <c r="K111" s="36"/>
      <c r="L111" s="36"/>
      <c r="M111" s="9"/>
    </row>
    <row r="112" spans="2:16" x14ac:dyDescent="0.25">
      <c r="B112" s="404" t="str">
        <f>UPPER(IF(Intro!$G$21="English",O112,P112))</f>
        <v>PLANS</v>
      </c>
      <c r="C112" s="405"/>
      <c r="D112" s="405"/>
      <c r="E112" s="405"/>
      <c r="F112" s="405"/>
      <c r="G112" s="405"/>
      <c r="H112" s="405"/>
      <c r="I112" s="405"/>
      <c r="J112" s="405"/>
      <c r="K112" s="405"/>
      <c r="L112" s="406"/>
      <c r="M112" s="9"/>
      <c r="O112" s="9" t="s">
        <v>274</v>
      </c>
      <c r="P112" s="9" t="s">
        <v>274</v>
      </c>
    </row>
    <row r="113" spans="1:17" s="10" customFormat="1" x14ac:dyDescent="0.25">
      <c r="A113" s="7"/>
      <c r="B113" s="564" t="s">
        <v>20</v>
      </c>
      <c r="C113" s="565"/>
      <c r="D113" s="565"/>
      <c r="E113" s="565"/>
      <c r="F113" s="565"/>
      <c r="G113" s="565"/>
      <c r="H113" s="565"/>
      <c r="I113" s="565"/>
      <c r="J113" s="565"/>
      <c r="K113" s="565"/>
      <c r="L113" s="566"/>
      <c r="M113" s="66"/>
    </row>
    <row r="114" spans="1:17" x14ac:dyDescent="0.25">
      <c r="B114" s="67"/>
      <c r="C114" s="36"/>
      <c r="D114" s="36"/>
      <c r="E114" s="36"/>
      <c r="F114" s="36"/>
      <c r="G114" s="36"/>
      <c r="H114" s="36"/>
      <c r="I114" s="36"/>
      <c r="J114" s="36"/>
      <c r="K114" s="36"/>
      <c r="L114" s="52"/>
      <c r="M114" s="9"/>
    </row>
    <row r="115" spans="1:17" ht="14.1" customHeight="1" x14ac:dyDescent="0.25">
      <c r="B115" s="398" t="str">
        <f>IF(Intro!$G$21="English",O115,P115)</f>
        <v>Provide your firm’s strategies and objectives for the next two years with respect to purchases of the goods made in Canada. Provide the rationale and assumptions underlying these strategies and objectives.</v>
      </c>
      <c r="C115" s="399"/>
      <c r="D115" s="399"/>
      <c r="E115" s="399"/>
      <c r="F115" s="399"/>
      <c r="G115" s="399"/>
      <c r="H115" s="399"/>
      <c r="I115" s="399"/>
      <c r="J115" s="399"/>
      <c r="K115" s="399"/>
      <c r="L115" s="400"/>
      <c r="M115" s="9"/>
      <c r="O115" s="9" t="s">
        <v>273</v>
      </c>
      <c r="P115" s="9" t="s">
        <v>223</v>
      </c>
    </row>
    <row r="116" spans="1:17" x14ac:dyDescent="0.25">
      <c r="B116" s="398"/>
      <c r="C116" s="399"/>
      <c r="D116" s="399"/>
      <c r="E116" s="399"/>
      <c r="F116" s="399"/>
      <c r="G116" s="399"/>
      <c r="H116" s="399"/>
      <c r="I116" s="399"/>
      <c r="J116" s="399"/>
      <c r="K116" s="399"/>
      <c r="L116" s="400"/>
      <c r="M116" s="9"/>
    </row>
    <row r="117" spans="1:17" x14ac:dyDescent="0.25">
      <c r="B117" s="67"/>
      <c r="C117" s="36"/>
      <c r="D117" s="36"/>
      <c r="E117" s="36"/>
      <c r="F117" s="36"/>
      <c r="G117" s="36"/>
      <c r="H117" s="36"/>
      <c r="I117" s="36"/>
      <c r="J117" s="36"/>
      <c r="K117" s="36"/>
      <c r="L117" s="52"/>
      <c r="M117" s="9"/>
    </row>
    <row r="118" spans="1:17" s="10" customFormat="1" x14ac:dyDescent="0.25">
      <c r="A118" s="7"/>
      <c r="B118" s="550"/>
      <c r="C118" s="551"/>
      <c r="D118" s="551"/>
      <c r="E118" s="551"/>
      <c r="F118" s="551"/>
      <c r="G118" s="551"/>
      <c r="H118" s="551"/>
      <c r="I118" s="551"/>
      <c r="J118" s="551"/>
      <c r="K118" s="551"/>
      <c r="L118" s="552"/>
      <c r="M118" s="34"/>
      <c r="Q118" s="9"/>
    </row>
    <row r="119" spans="1:17" s="10" customFormat="1" x14ac:dyDescent="0.25">
      <c r="A119" s="7"/>
      <c r="B119" s="550"/>
      <c r="C119" s="551"/>
      <c r="D119" s="551"/>
      <c r="E119" s="551"/>
      <c r="F119" s="551"/>
      <c r="G119" s="551"/>
      <c r="H119" s="551"/>
      <c r="I119" s="551"/>
      <c r="J119" s="551"/>
      <c r="K119" s="551"/>
      <c r="L119" s="552"/>
      <c r="M119" s="34"/>
      <c r="Q119" s="9"/>
    </row>
    <row r="120" spans="1:17" s="10" customFormat="1" x14ac:dyDescent="0.25">
      <c r="A120" s="7"/>
      <c r="B120" s="550"/>
      <c r="C120" s="551"/>
      <c r="D120" s="551"/>
      <c r="E120" s="551"/>
      <c r="F120" s="551"/>
      <c r="G120" s="551"/>
      <c r="H120" s="551"/>
      <c r="I120" s="551"/>
      <c r="J120" s="551"/>
      <c r="K120" s="551"/>
      <c r="L120" s="552"/>
      <c r="M120" s="34"/>
      <c r="Q120" s="9"/>
    </row>
    <row r="121" spans="1:17" s="10" customFormat="1" x14ac:dyDescent="0.25">
      <c r="A121" s="7"/>
      <c r="B121" s="550"/>
      <c r="C121" s="551"/>
      <c r="D121" s="551"/>
      <c r="E121" s="551"/>
      <c r="F121" s="551"/>
      <c r="G121" s="551"/>
      <c r="H121" s="551"/>
      <c r="I121" s="551"/>
      <c r="J121" s="551"/>
      <c r="K121" s="551"/>
      <c r="L121" s="552"/>
      <c r="M121" s="34"/>
      <c r="Q121" s="9"/>
    </row>
    <row r="122" spans="1:17" s="10" customFormat="1" x14ac:dyDescent="0.25">
      <c r="A122" s="7"/>
      <c r="B122" s="550"/>
      <c r="C122" s="551"/>
      <c r="D122" s="551"/>
      <c r="E122" s="551"/>
      <c r="F122" s="551"/>
      <c r="G122" s="551"/>
      <c r="H122" s="551"/>
      <c r="I122" s="551"/>
      <c r="J122" s="551"/>
      <c r="K122" s="551"/>
      <c r="L122" s="552"/>
      <c r="M122" s="34"/>
      <c r="Q122" s="9"/>
    </row>
    <row r="123" spans="1:17" s="10" customFormat="1" x14ac:dyDescent="0.25">
      <c r="A123" s="7"/>
      <c r="B123" s="550"/>
      <c r="C123" s="551"/>
      <c r="D123" s="551"/>
      <c r="E123" s="551"/>
      <c r="F123" s="551"/>
      <c r="G123" s="551"/>
      <c r="H123" s="551"/>
      <c r="I123" s="551"/>
      <c r="J123" s="551"/>
      <c r="K123" s="551"/>
      <c r="L123" s="552"/>
      <c r="M123" s="34"/>
      <c r="Q123" s="9"/>
    </row>
    <row r="124" spans="1:17" s="10" customFormat="1" x14ac:dyDescent="0.25">
      <c r="A124" s="7"/>
      <c r="B124" s="550"/>
      <c r="C124" s="551"/>
      <c r="D124" s="551"/>
      <c r="E124" s="551"/>
      <c r="F124" s="551"/>
      <c r="G124" s="551"/>
      <c r="H124" s="551"/>
      <c r="I124" s="551"/>
      <c r="J124" s="551"/>
      <c r="K124" s="551"/>
      <c r="L124" s="552"/>
      <c r="M124" s="34"/>
      <c r="Q124" s="9"/>
    </row>
    <row r="125" spans="1:17" s="10" customFormat="1" x14ac:dyDescent="0.25">
      <c r="A125" s="7"/>
      <c r="B125" s="550"/>
      <c r="C125" s="551"/>
      <c r="D125" s="551"/>
      <c r="E125" s="551"/>
      <c r="F125" s="551"/>
      <c r="G125" s="551"/>
      <c r="H125" s="551"/>
      <c r="I125" s="551"/>
      <c r="J125" s="551"/>
      <c r="K125" s="551"/>
      <c r="L125" s="552"/>
      <c r="M125" s="34"/>
      <c r="Q125" s="9"/>
    </row>
    <row r="126" spans="1:17" x14ac:dyDescent="0.25">
      <c r="B126" s="65"/>
      <c r="C126" s="62"/>
      <c r="D126" s="62"/>
      <c r="E126" s="62"/>
      <c r="F126" s="62"/>
      <c r="G126" s="62"/>
      <c r="H126" s="62"/>
      <c r="I126" s="62"/>
      <c r="J126" s="62"/>
      <c r="K126" s="62"/>
      <c r="L126" s="63"/>
      <c r="M126" s="9"/>
    </row>
    <row r="127" spans="1:17" s="10" customFormat="1" x14ac:dyDescent="0.25">
      <c r="A127" s="7"/>
      <c r="B127" s="564" t="s">
        <v>21</v>
      </c>
      <c r="C127" s="565"/>
      <c r="D127" s="565"/>
      <c r="E127" s="565"/>
      <c r="F127" s="565"/>
      <c r="G127" s="565"/>
      <c r="H127" s="565"/>
      <c r="I127" s="565"/>
      <c r="J127" s="565"/>
      <c r="K127" s="565"/>
      <c r="L127" s="566"/>
      <c r="M127" s="66"/>
    </row>
    <row r="128" spans="1:17" x14ac:dyDescent="0.25">
      <c r="B128" s="67"/>
      <c r="C128" s="36"/>
      <c r="D128" s="36"/>
      <c r="E128" s="36"/>
      <c r="F128" s="36"/>
      <c r="G128" s="36"/>
      <c r="H128" s="36"/>
      <c r="I128" s="36"/>
      <c r="J128" s="36"/>
      <c r="K128" s="36"/>
      <c r="L128" s="52"/>
      <c r="M128" s="9"/>
    </row>
    <row r="129" spans="1:17" ht="14.1" customHeight="1" x14ac:dyDescent="0.25">
      <c r="B129" s="398" t="str">
        <f>IF(Intro!$G$21="English",O129,P129)</f>
        <v>Provide your firm’s strategies and objectives for the next two years with respect to imports and sales of imports of the goods. Provide the rationale and assumptions underlying these strategies and objectives.</v>
      </c>
      <c r="C129" s="399"/>
      <c r="D129" s="399"/>
      <c r="E129" s="399"/>
      <c r="F129" s="399"/>
      <c r="G129" s="399"/>
      <c r="H129" s="399"/>
      <c r="I129" s="399"/>
      <c r="J129" s="399"/>
      <c r="K129" s="399"/>
      <c r="L129" s="400"/>
      <c r="M129" s="9"/>
      <c r="O129" s="9" t="s">
        <v>221</v>
      </c>
      <c r="P129" s="9" t="s">
        <v>222</v>
      </c>
    </row>
    <row r="130" spans="1:17" x14ac:dyDescent="0.25">
      <c r="B130" s="398"/>
      <c r="C130" s="399"/>
      <c r="D130" s="399"/>
      <c r="E130" s="399"/>
      <c r="F130" s="399"/>
      <c r="G130" s="399"/>
      <c r="H130" s="399"/>
      <c r="I130" s="399"/>
      <c r="J130" s="399"/>
      <c r="K130" s="399"/>
      <c r="L130" s="400"/>
      <c r="M130" s="9"/>
    </row>
    <row r="131" spans="1:17" x14ac:dyDescent="0.25">
      <c r="B131" s="67"/>
      <c r="C131" s="36"/>
      <c r="D131" s="36"/>
      <c r="E131" s="36"/>
      <c r="F131" s="36"/>
      <c r="G131" s="36"/>
      <c r="H131" s="36"/>
      <c r="I131" s="36"/>
      <c r="J131" s="36"/>
      <c r="K131" s="36"/>
      <c r="L131" s="52"/>
      <c r="M131" s="9"/>
    </row>
    <row r="132" spans="1:17" s="10" customFormat="1" x14ac:dyDescent="0.25">
      <c r="A132" s="7"/>
      <c r="B132" s="550"/>
      <c r="C132" s="551"/>
      <c r="D132" s="551"/>
      <c r="E132" s="551"/>
      <c r="F132" s="551"/>
      <c r="G132" s="551"/>
      <c r="H132" s="551"/>
      <c r="I132" s="551"/>
      <c r="J132" s="551"/>
      <c r="K132" s="551"/>
      <c r="L132" s="552"/>
      <c r="M132" s="34"/>
      <c r="Q132" s="9"/>
    </row>
    <row r="133" spans="1:17" s="10" customFormat="1" x14ac:dyDescent="0.25">
      <c r="A133" s="7"/>
      <c r="B133" s="550"/>
      <c r="C133" s="551"/>
      <c r="D133" s="551"/>
      <c r="E133" s="551"/>
      <c r="F133" s="551"/>
      <c r="G133" s="551"/>
      <c r="H133" s="551"/>
      <c r="I133" s="551"/>
      <c r="J133" s="551"/>
      <c r="K133" s="551"/>
      <c r="L133" s="552"/>
      <c r="M133" s="34"/>
      <c r="Q133" s="9"/>
    </row>
    <row r="134" spans="1:17" s="10" customFormat="1" x14ac:dyDescent="0.25">
      <c r="A134" s="7"/>
      <c r="B134" s="550"/>
      <c r="C134" s="551"/>
      <c r="D134" s="551"/>
      <c r="E134" s="551"/>
      <c r="F134" s="551"/>
      <c r="G134" s="551"/>
      <c r="H134" s="551"/>
      <c r="I134" s="551"/>
      <c r="J134" s="551"/>
      <c r="K134" s="551"/>
      <c r="L134" s="552"/>
      <c r="M134" s="34"/>
      <c r="Q134" s="9"/>
    </row>
    <row r="135" spans="1:17" s="10" customFormat="1" x14ac:dyDescent="0.25">
      <c r="A135" s="7"/>
      <c r="B135" s="550"/>
      <c r="C135" s="551"/>
      <c r="D135" s="551"/>
      <c r="E135" s="551"/>
      <c r="F135" s="551"/>
      <c r="G135" s="551"/>
      <c r="H135" s="551"/>
      <c r="I135" s="551"/>
      <c r="J135" s="551"/>
      <c r="K135" s="551"/>
      <c r="L135" s="552"/>
      <c r="M135" s="34"/>
      <c r="Q135" s="9"/>
    </row>
    <row r="136" spans="1:17" s="10" customFormat="1" x14ac:dyDescent="0.25">
      <c r="A136" s="7"/>
      <c r="B136" s="550"/>
      <c r="C136" s="551"/>
      <c r="D136" s="551"/>
      <c r="E136" s="551"/>
      <c r="F136" s="551"/>
      <c r="G136" s="551"/>
      <c r="H136" s="551"/>
      <c r="I136" s="551"/>
      <c r="J136" s="551"/>
      <c r="K136" s="551"/>
      <c r="L136" s="552"/>
      <c r="M136" s="34"/>
      <c r="Q136" s="9"/>
    </row>
    <row r="137" spans="1:17" s="10" customFormat="1" x14ac:dyDescent="0.25">
      <c r="A137" s="7"/>
      <c r="B137" s="550"/>
      <c r="C137" s="551"/>
      <c r="D137" s="551"/>
      <c r="E137" s="551"/>
      <c r="F137" s="551"/>
      <c r="G137" s="551"/>
      <c r="H137" s="551"/>
      <c r="I137" s="551"/>
      <c r="J137" s="551"/>
      <c r="K137" s="551"/>
      <c r="L137" s="552"/>
      <c r="M137" s="34"/>
      <c r="Q137" s="9"/>
    </row>
    <row r="138" spans="1:17" s="10" customFormat="1" x14ac:dyDescent="0.25">
      <c r="A138" s="7"/>
      <c r="B138" s="550"/>
      <c r="C138" s="551"/>
      <c r="D138" s="551"/>
      <c r="E138" s="551"/>
      <c r="F138" s="551"/>
      <c r="G138" s="551"/>
      <c r="H138" s="551"/>
      <c r="I138" s="551"/>
      <c r="J138" s="551"/>
      <c r="K138" s="551"/>
      <c r="L138" s="552"/>
      <c r="M138" s="34"/>
      <c r="Q138" s="9"/>
    </row>
    <row r="139" spans="1:17" s="10" customFormat="1" x14ac:dyDescent="0.25">
      <c r="A139" s="7"/>
      <c r="B139" s="550"/>
      <c r="C139" s="551"/>
      <c r="D139" s="551"/>
      <c r="E139" s="551"/>
      <c r="F139" s="551"/>
      <c r="G139" s="551"/>
      <c r="H139" s="551"/>
      <c r="I139" s="551"/>
      <c r="J139" s="551"/>
      <c r="K139" s="551"/>
      <c r="L139" s="552"/>
      <c r="M139" s="34"/>
      <c r="Q139" s="9"/>
    </row>
    <row r="140" spans="1:17" x14ac:dyDescent="0.25">
      <c r="B140" s="65"/>
      <c r="C140" s="62"/>
      <c r="D140" s="62"/>
      <c r="E140" s="62"/>
      <c r="F140" s="62"/>
      <c r="G140" s="62"/>
      <c r="H140" s="62"/>
      <c r="I140" s="62"/>
      <c r="J140" s="62"/>
      <c r="K140" s="62"/>
      <c r="L140" s="63"/>
      <c r="M140" s="9"/>
    </row>
    <row r="141" spans="1:17" s="40" customFormat="1" x14ac:dyDescent="0.25">
      <c r="A141" s="68"/>
      <c r="B141" s="4"/>
      <c r="C141" s="4"/>
      <c r="D141" s="69"/>
      <c r="E141" s="69"/>
      <c r="F141" s="69"/>
      <c r="G141" s="69"/>
      <c r="H141" s="69"/>
      <c r="I141" s="69"/>
      <c r="J141" s="69"/>
      <c r="K141" s="69"/>
      <c r="L141" s="69"/>
      <c r="N141" s="70"/>
    </row>
    <row r="142" spans="1:17" s="40" customFormat="1" x14ac:dyDescent="0.25">
      <c r="A142" s="68"/>
      <c r="B142" s="4"/>
      <c r="C142" s="4"/>
      <c r="D142" s="69"/>
      <c r="E142" s="69"/>
      <c r="F142" s="69"/>
      <c r="G142" s="69"/>
      <c r="H142" s="69"/>
      <c r="I142" s="69"/>
      <c r="J142" s="69"/>
      <c r="K142" s="69"/>
      <c r="L142" s="69"/>
      <c r="N142" s="70"/>
    </row>
    <row r="143" spans="1:17" s="40" customFormat="1" x14ac:dyDescent="0.25">
      <c r="A143" s="68"/>
      <c r="B143" s="4"/>
      <c r="C143" s="4"/>
      <c r="D143" s="69"/>
      <c r="E143" s="69"/>
      <c r="F143" s="69"/>
      <c r="G143" s="69"/>
      <c r="H143" s="69"/>
      <c r="I143" s="69"/>
      <c r="J143" s="69"/>
      <c r="K143" s="69"/>
      <c r="L143" s="69"/>
      <c r="N143" s="70"/>
    </row>
    <row r="144" spans="1:17" s="40" customFormat="1" x14ac:dyDescent="0.25">
      <c r="A144" s="68"/>
      <c r="B144" s="4"/>
      <c r="C144" s="4"/>
      <c r="D144" s="69"/>
      <c r="E144" s="69"/>
      <c r="F144" s="69"/>
      <c r="G144" s="69"/>
      <c r="H144" s="69"/>
      <c r="I144" s="69"/>
      <c r="J144" s="69"/>
      <c r="K144" s="69"/>
      <c r="L144" s="69"/>
      <c r="N144" s="70"/>
    </row>
    <row r="145" spans="1:14" s="40" customFormat="1" x14ac:dyDescent="0.25">
      <c r="A145" s="68"/>
      <c r="B145" s="4"/>
      <c r="C145" s="4"/>
      <c r="D145" s="69"/>
      <c r="E145" s="69"/>
      <c r="F145" s="69"/>
      <c r="G145" s="69"/>
      <c r="H145" s="69"/>
      <c r="I145" s="69"/>
      <c r="J145" s="69"/>
      <c r="K145" s="69"/>
      <c r="L145" s="69"/>
      <c r="N145" s="70"/>
    </row>
    <row r="146" spans="1:14" s="40" customFormat="1" x14ac:dyDescent="0.25">
      <c r="A146" s="68"/>
      <c r="B146" s="4"/>
      <c r="C146" s="4"/>
      <c r="D146" s="69"/>
      <c r="E146" s="69"/>
      <c r="F146" s="69"/>
      <c r="G146" s="69"/>
      <c r="H146" s="69"/>
      <c r="I146" s="69"/>
      <c r="J146" s="69"/>
      <c r="K146" s="69"/>
      <c r="L146" s="69"/>
      <c r="N146" s="70"/>
    </row>
    <row r="147" spans="1:14" s="40" customFormat="1" x14ac:dyDescent="0.25">
      <c r="A147" s="68"/>
      <c r="B147" s="4"/>
      <c r="C147" s="4"/>
      <c r="D147" s="69"/>
      <c r="E147" s="69"/>
      <c r="F147" s="69"/>
      <c r="G147" s="69"/>
      <c r="H147" s="69"/>
      <c r="I147" s="69"/>
      <c r="J147" s="69"/>
      <c r="K147" s="69"/>
      <c r="L147" s="69"/>
      <c r="N147" s="70"/>
    </row>
    <row r="148" spans="1:14" s="40" customFormat="1" x14ac:dyDescent="0.25">
      <c r="A148" s="68"/>
      <c r="B148" s="4"/>
      <c r="C148" s="4"/>
      <c r="D148" s="69"/>
      <c r="E148" s="69"/>
      <c r="F148" s="69"/>
      <c r="G148" s="69"/>
      <c r="H148" s="69"/>
      <c r="I148" s="69"/>
      <c r="J148" s="69"/>
      <c r="K148" s="69"/>
      <c r="L148" s="69"/>
      <c r="N148" s="70"/>
    </row>
    <row r="149" spans="1:14" s="40" customFormat="1" x14ac:dyDescent="0.25">
      <c r="A149" s="68"/>
      <c r="B149" s="4"/>
      <c r="C149" s="4"/>
      <c r="D149" s="69"/>
      <c r="E149" s="69"/>
      <c r="F149" s="69"/>
      <c r="G149" s="69"/>
      <c r="H149" s="69"/>
      <c r="I149" s="69"/>
      <c r="J149" s="69"/>
      <c r="K149" s="69"/>
      <c r="L149" s="69"/>
      <c r="N149" s="70"/>
    </row>
    <row r="150" spans="1:14" s="40" customFormat="1" x14ac:dyDescent="0.25">
      <c r="A150" s="68"/>
      <c r="B150" s="4"/>
      <c r="C150" s="4"/>
      <c r="D150" s="69"/>
      <c r="E150" s="69"/>
      <c r="F150" s="69"/>
      <c r="G150" s="69"/>
      <c r="H150" s="69"/>
      <c r="I150" s="69"/>
      <c r="J150" s="69"/>
      <c r="K150" s="69"/>
      <c r="L150" s="69"/>
      <c r="N150" s="70"/>
    </row>
    <row r="151" spans="1:14" s="40" customFormat="1" x14ac:dyDescent="0.25">
      <c r="A151" s="68"/>
      <c r="B151" s="4"/>
      <c r="C151" s="4"/>
      <c r="D151" s="69"/>
      <c r="E151" s="69"/>
      <c r="F151" s="69"/>
      <c r="G151" s="69"/>
      <c r="H151" s="69"/>
      <c r="I151" s="69"/>
      <c r="J151" s="69"/>
      <c r="K151" s="69"/>
      <c r="L151" s="69"/>
      <c r="N151" s="70"/>
    </row>
    <row r="152" spans="1:14" s="40" customFormat="1" x14ac:dyDescent="0.25">
      <c r="A152" s="68"/>
      <c r="B152" s="4"/>
      <c r="C152" s="4"/>
      <c r="D152" s="69"/>
      <c r="E152" s="69"/>
      <c r="F152" s="69"/>
      <c r="G152" s="69"/>
      <c r="H152" s="69"/>
      <c r="I152" s="69"/>
      <c r="J152" s="69"/>
      <c r="K152" s="69"/>
      <c r="L152" s="69"/>
      <c r="N152" s="70"/>
    </row>
    <row r="153" spans="1:14" s="40" customFormat="1" x14ac:dyDescent="0.25">
      <c r="A153" s="68"/>
      <c r="B153" s="4"/>
      <c r="C153" s="4"/>
      <c r="D153" s="69"/>
      <c r="E153" s="69"/>
      <c r="F153" s="69"/>
      <c r="G153" s="69"/>
      <c r="H153" s="69"/>
      <c r="I153" s="69"/>
      <c r="J153" s="69"/>
      <c r="K153" s="69"/>
      <c r="L153" s="69"/>
      <c r="N153" s="70"/>
    </row>
    <row r="154" spans="1:14" s="40" customFormat="1" x14ac:dyDescent="0.25">
      <c r="A154" s="68"/>
      <c r="B154" s="4"/>
      <c r="C154" s="4"/>
      <c r="D154" s="69"/>
      <c r="E154" s="69"/>
      <c r="F154" s="69"/>
      <c r="G154" s="69"/>
      <c r="H154" s="69"/>
      <c r="I154" s="69"/>
      <c r="J154" s="69"/>
      <c r="K154" s="69"/>
      <c r="L154" s="69"/>
      <c r="N154" s="70"/>
    </row>
    <row r="155" spans="1:14" s="40" customFormat="1" x14ac:dyDescent="0.25">
      <c r="A155" s="68"/>
      <c r="B155" s="4"/>
      <c r="C155" s="4"/>
      <c r="D155" s="69"/>
      <c r="E155" s="69"/>
      <c r="F155" s="69"/>
      <c r="G155" s="69"/>
      <c r="H155" s="69"/>
      <c r="I155" s="69"/>
      <c r="J155" s="69"/>
      <c r="K155" s="69"/>
      <c r="L155" s="69"/>
      <c r="N155" s="70"/>
    </row>
    <row r="156" spans="1:14" s="40" customFormat="1" x14ac:dyDescent="0.25">
      <c r="A156" s="68"/>
      <c r="B156" s="4"/>
      <c r="C156" s="4"/>
      <c r="D156" s="69"/>
      <c r="E156" s="69"/>
      <c r="F156" s="69"/>
      <c r="G156" s="69"/>
      <c r="H156" s="69"/>
      <c r="I156" s="69"/>
      <c r="J156" s="69"/>
      <c r="K156" s="69"/>
      <c r="L156" s="69"/>
      <c r="N156" s="70"/>
    </row>
    <row r="157" spans="1:14" s="40" customFormat="1" x14ac:dyDescent="0.25">
      <c r="A157" s="68"/>
      <c r="B157" s="4"/>
      <c r="C157" s="4"/>
      <c r="D157" s="69"/>
      <c r="E157" s="69"/>
      <c r="F157" s="69"/>
      <c r="G157" s="69"/>
      <c r="H157" s="69"/>
      <c r="I157" s="69"/>
      <c r="J157" s="69"/>
      <c r="K157" s="69"/>
      <c r="L157" s="69"/>
      <c r="N157" s="70"/>
    </row>
    <row r="158" spans="1:14" s="40" customFormat="1" x14ac:dyDescent="0.25">
      <c r="A158" s="68"/>
      <c r="B158" s="4"/>
      <c r="C158" s="4"/>
      <c r="D158" s="69"/>
      <c r="E158" s="69"/>
      <c r="F158" s="69"/>
      <c r="G158" s="69"/>
      <c r="H158" s="69"/>
      <c r="I158" s="69"/>
      <c r="J158" s="69"/>
      <c r="K158" s="69"/>
      <c r="L158" s="69"/>
      <c r="N158" s="70"/>
    </row>
    <row r="159" spans="1:14" s="40" customFormat="1" x14ac:dyDescent="0.25">
      <c r="A159" s="68"/>
      <c r="B159" s="4"/>
      <c r="C159" s="4"/>
      <c r="D159" s="69"/>
      <c r="E159" s="69"/>
      <c r="F159" s="69"/>
      <c r="G159" s="69"/>
      <c r="H159" s="69"/>
      <c r="I159" s="69"/>
      <c r="J159" s="69"/>
      <c r="K159" s="69"/>
      <c r="L159" s="69"/>
      <c r="N159" s="70"/>
    </row>
    <row r="160" spans="1:14" s="40" customFormat="1" x14ac:dyDescent="0.25">
      <c r="A160" s="68"/>
      <c r="B160" s="4"/>
      <c r="C160" s="4"/>
      <c r="D160" s="69"/>
      <c r="E160" s="69"/>
      <c r="F160" s="69"/>
      <c r="G160" s="69"/>
      <c r="H160" s="69"/>
      <c r="I160" s="69"/>
      <c r="J160" s="69"/>
      <c r="K160" s="69"/>
      <c r="L160" s="69"/>
      <c r="N160" s="70"/>
    </row>
    <row r="161" spans="1:14" s="40" customFormat="1" x14ac:dyDescent="0.25">
      <c r="A161" s="68"/>
      <c r="B161" s="4"/>
      <c r="C161" s="4"/>
      <c r="D161" s="69"/>
      <c r="E161" s="69"/>
      <c r="F161" s="69"/>
      <c r="G161" s="69"/>
      <c r="H161" s="69"/>
      <c r="I161" s="69"/>
      <c r="J161" s="69"/>
      <c r="K161" s="69"/>
      <c r="L161" s="69"/>
      <c r="N161" s="70"/>
    </row>
  </sheetData>
  <sheetProtection algorithmName="SHA-512" hashValue="nGeJqcnXjZvClLbsouZusQ2nN4tp6ev9a+bJpYcG8Jc80wCN/I3LOoN1hRgVW+3TcbDHrGDTNf/5a8H7Cjh7ug==" saltValue="qH/lFgTbv30np3NoyMMlVw==" spinCount="100000" sheet="1" objects="1" scenarios="1" selectLockedCells="1"/>
  <mergeCells count="66">
    <mergeCell ref="B84:L84"/>
    <mergeCell ref="B21:L21"/>
    <mergeCell ref="B23:L30"/>
    <mergeCell ref="B19:L19"/>
    <mergeCell ref="B48:L50"/>
    <mergeCell ref="E67:E68"/>
    <mergeCell ref="F67:F68"/>
    <mergeCell ref="H67:H68"/>
    <mergeCell ref="I67:I68"/>
    <mergeCell ref="G89:G90"/>
    <mergeCell ref="H89:H90"/>
    <mergeCell ref="I89:I90"/>
    <mergeCell ref="B99:L99"/>
    <mergeCell ref="B112:L112"/>
    <mergeCell ref="B4:L4"/>
    <mergeCell ref="B5:L5"/>
    <mergeCell ref="B6:L6"/>
    <mergeCell ref="B11:L11"/>
    <mergeCell ref="B8:L8"/>
    <mergeCell ref="B9:L9"/>
    <mergeCell ref="B10:L10"/>
    <mergeCell ref="B12:L12"/>
    <mergeCell ref="B69:C69"/>
    <mergeCell ref="B65:L65"/>
    <mergeCell ref="B51:L51"/>
    <mergeCell ref="B35:L35"/>
    <mergeCell ref="G67:G68"/>
    <mergeCell ref="B32:L32"/>
    <mergeCell ref="B13:L13"/>
    <mergeCell ref="B37:L44"/>
    <mergeCell ref="B53:L60"/>
    <mergeCell ref="B14:L14"/>
    <mergeCell ref="B15:L15"/>
    <mergeCell ref="B16:L16"/>
    <mergeCell ref="B132:L139"/>
    <mergeCell ref="B96:E96"/>
    <mergeCell ref="B91:E91"/>
    <mergeCell ref="B92:E92"/>
    <mergeCell ref="B93:E93"/>
    <mergeCell ref="B94:E94"/>
    <mergeCell ref="B95:E95"/>
    <mergeCell ref="B127:L127"/>
    <mergeCell ref="B115:L116"/>
    <mergeCell ref="C106:L106"/>
    <mergeCell ref="C107:L107"/>
    <mergeCell ref="C108:L108"/>
    <mergeCell ref="C109:L109"/>
    <mergeCell ref="B118:L125"/>
    <mergeCell ref="B103:L103"/>
    <mergeCell ref="B102:L102"/>
    <mergeCell ref="B129:L130"/>
    <mergeCell ref="B73:L80"/>
    <mergeCell ref="B46:L46"/>
    <mergeCell ref="B62:L62"/>
    <mergeCell ref="B18:L18"/>
    <mergeCell ref="B34:L34"/>
    <mergeCell ref="B64:L64"/>
    <mergeCell ref="B71:L71"/>
    <mergeCell ref="B87:L87"/>
    <mergeCell ref="B86:L86"/>
    <mergeCell ref="J89:J90"/>
    <mergeCell ref="K89:K90"/>
    <mergeCell ref="C105:L105"/>
    <mergeCell ref="B100:L100"/>
    <mergeCell ref="B83:L83"/>
    <mergeCell ref="B113:L113"/>
  </mergeCells>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7:B39 B53 B73 B118 B132 B55:B56 B76:B77 B120:B121 B134:B135 B23:B25" xr:uid="{D57C5EAA-365B-40A0-A0ED-271BD91A3A59}">
      <formula1>1000</formula1>
    </dataValidation>
    <dataValidation allowBlank="1" showInputMessage="1" showErrorMessage="1" sqref="C105:L109" xr:uid="{8FC205C6-62FE-4708-ADE0-5041AE69E3B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91:K95 E69:I69" xr:uid="{16746B84-75D7-4AE8-AB5C-DCB10DC84C50}">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61" min="1" max="11" man="1"/>
    <brk id="82"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7">
    <tabColor rgb="FFFFC000"/>
  </sheetPr>
  <dimension ref="A1"/>
  <sheetViews>
    <sheetView showGridLines="0" view="pageBreakPreview" zoomScaleNormal="100" zoomScaleSheetLayoutView="100" workbookViewId="0">
      <selection activeCell="M72" sqref="M72"/>
    </sheetView>
  </sheetViews>
  <sheetFormatPr defaultRowHeight="15" x14ac:dyDescent="0.25"/>
  <sheetData/>
  <sheetProtection algorithmName="SHA-512" hashValue="Hqf9+MIWqen8Zr93HTl1+fxM757TYirTvisz7QamMLcs+BilAKVpop0VYqLTjsghz9BXUEPVxyj4cVNm21oIBg==" saltValue="53pFi+wClTGp/AMT/HdOFg==" spinCount="100000" sheet="1" objects="1" scenarios="1" selectLockedCell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655B-DC4C-43E6-8847-26AB670F1254}">
  <sheetPr codeName="Sheet8">
    <tabColor rgb="FF92D050"/>
    <pageSetUpPr fitToPage="1"/>
  </sheetPr>
  <dimension ref="A1:S182"/>
  <sheetViews>
    <sheetView showGridLines="0" zoomScaleNormal="100" zoomScaleSheetLayoutView="5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PROTECTED</v>
      </c>
      <c r="C2" s="11"/>
      <c r="D2" s="11"/>
      <c r="O2" s="10" t="s">
        <v>93</v>
      </c>
      <c r="P2" s="10" t="s">
        <v>109</v>
      </c>
    </row>
    <row r="3" spans="1:16" x14ac:dyDescent="0.25">
      <c r="B3" s="12"/>
      <c r="C3" s="12"/>
      <c r="D3" s="12"/>
      <c r="O3" s="2"/>
      <c r="P3" s="2"/>
    </row>
    <row r="4" spans="1:16" s="2" customFormat="1" x14ac:dyDescent="0.25">
      <c r="A4" s="4"/>
      <c r="B4" s="470" t="str">
        <f>Info!B4</f>
        <v>IMPORTERS' QUESTIONNAIRE</v>
      </c>
      <c r="C4" s="471"/>
      <c r="D4" s="471"/>
      <c r="E4" s="471"/>
      <c r="F4" s="471"/>
      <c r="G4" s="471"/>
      <c r="H4" s="471"/>
      <c r="I4" s="471"/>
      <c r="J4" s="471"/>
      <c r="K4" s="471"/>
      <c r="L4" s="472"/>
      <c r="M4" s="24"/>
      <c r="N4" s="24"/>
      <c r="O4" s="18"/>
      <c r="P4" s="18"/>
    </row>
    <row r="5" spans="1:16" s="2" customFormat="1" x14ac:dyDescent="0.25">
      <c r="A5" s="4"/>
      <c r="B5" s="538" t="str">
        <f>Info!B5</f>
        <v>NQ-2026-005</v>
      </c>
      <c r="C5" s="539"/>
      <c r="D5" s="539"/>
      <c r="E5" s="539"/>
      <c r="F5" s="539"/>
      <c r="G5" s="539"/>
      <c r="H5" s="539"/>
      <c r="I5" s="539"/>
      <c r="J5" s="539"/>
      <c r="K5" s="539"/>
      <c r="L5" s="540"/>
      <c r="M5" s="24"/>
      <c r="N5" s="24"/>
      <c r="O5" s="18"/>
      <c r="P5" s="18"/>
    </row>
    <row r="6" spans="1:16" s="6" customFormat="1" x14ac:dyDescent="0.25">
      <c r="A6" s="4"/>
      <c r="B6" s="538" t="str">
        <f>Info!B6</f>
        <v>CERTAIN STEEL RACKS</v>
      </c>
      <c r="C6" s="539"/>
      <c r="D6" s="539"/>
      <c r="E6" s="539"/>
      <c r="F6" s="539"/>
      <c r="G6" s="539"/>
      <c r="H6" s="539"/>
      <c r="I6" s="539"/>
      <c r="J6" s="539"/>
      <c r="K6" s="539"/>
      <c r="L6" s="540"/>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44" t="str">
        <f>Public!B8</f>
        <v>The following questions refer to the goods as defined in the product description on the Intro tab.</v>
      </c>
      <c r="C8" s="545"/>
      <c r="D8" s="545"/>
      <c r="E8" s="545"/>
      <c r="F8" s="545"/>
      <c r="G8" s="545"/>
      <c r="H8" s="545"/>
      <c r="I8" s="545"/>
      <c r="J8" s="545"/>
      <c r="K8" s="545"/>
      <c r="L8" s="546"/>
      <c r="M8" s="18"/>
      <c r="N8" s="18"/>
      <c r="O8" s="14"/>
      <c r="P8" s="14"/>
    </row>
    <row r="9" spans="1:16" s="6" customFormat="1" x14ac:dyDescent="0.25">
      <c r="A9" s="4"/>
      <c r="B9" s="544" t="str">
        <f>Public!B9</f>
        <v xml:space="preserve">Product information and a glossary of terms can be found in the Info tab.
</v>
      </c>
      <c r="C9" s="545"/>
      <c r="D9" s="545"/>
      <c r="E9" s="545"/>
      <c r="F9" s="545"/>
      <c r="G9" s="545"/>
      <c r="H9" s="545"/>
      <c r="I9" s="545"/>
      <c r="J9" s="545"/>
      <c r="K9" s="545"/>
      <c r="L9" s="546"/>
      <c r="M9" s="18"/>
      <c r="N9" s="18"/>
      <c r="O9" s="14"/>
    </row>
    <row r="10" spans="1:16" s="6" customFormat="1" x14ac:dyDescent="0.25">
      <c r="A10" s="4"/>
      <c r="B10" s="544" t="str">
        <f>IF(Intro!$G$21="English",O10,P10)</f>
        <v>Use one numbered "Imp-Exp" tab for each exporter your firm imported from. To acquire additional "Imp-Exp" tabs, contact a case analyst identified on the "Intro" tab.</v>
      </c>
      <c r="C10" s="545"/>
      <c r="D10" s="545"/>
      <c r="E10" s="545"/>
      <c r="F10" s="545"/>
      <c r="G10" s="545"/>
      <c r="H10" s="545"/>
      <c r="I10" s="545"/>
      <c r="J10" s="545"/>
      <c r="K10" s="545"/>
      <c r="L10" s="546"/>
      <c r="M10" s="18"/>
      <c r="N10" s="18"/>
      <c r="O10" s="9" t="s">
        <v>327</v>
      </c>
      <c r="P10" s="9" t="s">
        <v>326</v>
      </c>
    </row>
    <row r="11" spans="1:16" s="6" customFormat="1" x14ac:dyDescent="0.25">
      <c r="A11" s="4"/>
      <c r="B11" s="544"/>
      <c r="C11" s="545"/>
      <c r="D11" s="545"/>
      <c r="E11" s="545"/>
      <c r="F11" s="545"/>
      <c r="G11" s="545"/>
      <c r="H11" s="545"/>
      <c r="I11" s="545"/>
      <c r="J11" s="545"/>
      <c r="K11" s="545"/>
      <c r="L11" s="546"/>
      <c r="M11" s="18"/>
      <c r="N11" s="18"/>
      <c r="O11" s="14"/>
      <c r="P11" s="14"/>
    </row>
    <row r="12" spans="1:16" s="6" customFormat="1" x14ac:dyDescent="0.25">
      <c r="A12" s="4"/>
      <c r="B12" s="544" t="str">
        <f>Pro!B12</f>
        <v>For the questions in this tab, note the following:</v>
      </c>
      <c r="C12" s="545"/>
      <c r="D12" s="545"/>
      <c r="E12" s="545"/>
      <c r="F12" s="545"/>
      <c r="G12" s="545"/>
      <c r="H12" s="545"/>
      <c r="I12" s="545"/>
      <c r="J12" s="545"/>
      <c r="K12" s="545"/>
      <c r="L12" s="546"/>
      <c r="M12" s="18"/>
      <c r="N12" s="18"/>
      <c r="O12" s="14"/>
      <c r="P12" s="14"/>
    </row>
    <row r="13" spans="1:16" s="6" customFormat="1" x14ac:dyDescent="0.25">
      <c r="A13" s="4"/>
      <c r="B13" s="622" t="str">
        <f>Pro!B13</f>
        <v>• Report only sales from your firm’s imports. Sales of goods purchased from Canadian producers must be excluded.</v>
      </c>
      <c r="C13" s="623"/>
      <c r="D13" s="623"/>
      <c r="E13" s="623"/>
      <c r="F13" s="623"/>
      <c r="G13" s="623"/>
      <c r="H13" s="623"/>
      <c r="I13" s="623"/>
      <c r="J13" s="623"/>
      <c r="K13" s="623"/>
      <c r="L13" s="624"/>
      <c r="M13" s="18"/>
      <c r="N13" s="18"/>
      <c r="O13" s="14"/>
      <c r="P13" s="14"/>
    </row>
    <row r="14" spans="1:16" s="6" customFormat="1" x14ac:dyDescent="0.25">
      <c r="A14" s="4"/>
      <c r="B14" s="544" t="str">
        <f>Pro!B14</f>
        <v>• Report all sales to Canadian and foreign associated firms.</v>
      </c>
      <c r="C14" s="545"/>
      <c r="D14" s="545"/>
      <c r="E14" s="545"/>
      <c r="F14" s="545"/>
      <c r="G14" s="545"/>
      <c r="H14" s="545"/>
      <c r="I14" s="545"/>
      <c r="J14" s="545"/>
      <c r="K14" s="545"/>
      <c r="L14" s="546"/>
      <c r="M14" s="18"/>
      <c r="N14" s="18"/>
      <c r="O14" s="14"/>
      <c r="P14" s="14"/>
    </row>
    <row r="15" spans="1:16" s="6" customFormat="1" x14ac:dyDescent="0.25">
      <c r="A15" s="4"/>
      <c r="B15" s="544" t="str">
        <f>Pro!B15</f>
        <v>• Report all sales as of the date of shipment to the customer or the customer’s warehouse.</v>
      </c>
      <c r="C15" s="545"/>
      <c r="D15" s="545"/>
      <c r="E15" s="545"/>
      <c r="F15" s="545"/>
      <c r="G15" s="545"/>
      <c r="H15" s="545"/>
      <c r="I15" s="545"/>
      <c r="J15" s="545"/>
      <c r="K15" s="545"/>
      <c r="L15" s="546"/>
      <c r="M15" s="18"/>
      <c r="N15" s="18"/>
      <c r="O15" s="14"/>
      <c r="P15" s="14"/>
    </row>
    <row r="16" spans="1:16" s="6" customFormat="1" x14ac:dyDescent="0.25">
      <c r="A16" s="4"/>
      <c r="B16" s="544" t="str">
        <f>Pro!B16</f>
        <v>• Report all values in Canadian dollars.</v>
      </c>
      <c r="C16" s="545"/>
      <c r="D16" s="545"/>
      <c r="E16" s="545"/>
      <c r="F16" s="545"/>
      <c r="G16" s="545"/>
      <c r="H16" s="545"/>
      <c r="I16" s="545"/>
      <c r="J16" s="545"/>
      <c r="K16" s="545"/>
      <c r="L16" s="546"/>
      <c r="M16" s="18"/>
      <c r="N16" s="18"/>
      <c r="O16" s="14"/>
      <c r="P16" s="14"/>
    </row>
    <row r="17" spans="1:16" s="6" customFormat="1" x14ac:dyDescent="0.25">
      <c r="A17" s="4"/>
      <c r="B17" s="547" t="str">
        <f>IF(Intro!$G$21="English",O17,P17)</f>
        <v>• If your firm is an end user or a retailer, your firm does not need to report sales of imports or inventories of imports.</v>
      </c>
      <c r="C17" s="548"/>
      <c r="D17" s="548"/>
      <c r="E17" s="548"/>
      <c r="F17" s="548"/>
      <c r="G17" s="548"/>
      <c r="H17" s="548"/>
      <c r="I17" s="548"/>
      <c r="J17" s="548"/>
      <c r="K17" s="548"/>
      <c r="L17" s="549"/>
      <c r="M17" s="18"/>
      <c r="N17" s="18"/>
      <c r="O17" s="14" t="s">
        <v>261</v>
      </c>
      <c r="P17" s="14" t="s">
        <v>262</v>
      </c>
    </row>
    <row r="18" spans="1:16" s="6" customFormat="1" x14ac:dyDescent="0.25">
      <c r="A18" s="4"/>
      <c r="B18" s="13"/>
      <c r="C18" s="13"/>
      <c r="D18" s="13"/>
      <c r="E18" s="3"/>
      <c r="F18" s="3"/>
      <c r="G18" s="3"/>
      <c r="H18" s="3"/>
      <c r="I18" s="3"/>
      <c r="J18" s="3"/>
      <c r="K18" s="3"/>
      <c r="L18" s="3"/>
      <c r="O18" s="14"/>
      <c r="P18" s="14"/>
    </row>
    <row r="19" spans="1:16" x14ac:dyDescent="0.25">
      <c r="B19" s="404" t="str">
        <f>IF(Intro!$G$21="English",O19,P19)</f>
        <v>IMPORTS AND SALES</v>
      </c>
      <c r="C19" s="405"/>
      <c r="D19" s="405"/>
      <c r="E19" s="405"/>
      <c r="F19" s="405"/>
      <c r="G19" s="405"/>
      <c r="H19" s="405"/>
      <c r="I19" s="405"/>
      <c r="J19" s="405"/>
      <c r="K19" s="405"/>
      <c r="L19" s="406"/>
      <c r="M19" s="9"/>
      <c r="O19" s="87" t="s">
        <v>323</v>
      </c>
      <c r="P19" s="87" t="s">
        <v>324</v>
      </c>
    </row>
    <row r="20" spans="1:16" x14ac:dyDescent="0.25">
      <c r="B20" s="571" t="s">
        <v>12</v>
      </c>
      <c r="C20" s="572"/>
      <c r="D20" s="572"/>
      <c r="E20" s="572"/>
      <c r="F20" s="572"/>
      <c r="G20" s="572"/>
      <c r="H20" s="572"/>
      <c r="I20" s="572"/>
      <c r="J20" s="572"/>
      <c r="K20" s="572"/>
      <c r="L20" s="573"/>
      <c r="M20" s="9"/>
    </row>
    <row r="21" spans="1:16" x14ac:dyDescent="0.25">
      <c r="B21" s="15"/>
      <c r="C21" s="32"/>
      <c r="D21" s="32"/>
      <c r="E21" s="33"/>
      <c r="F21" s="33"/>
      <c r="G21" s="33"/>
      <c r="H21" s="33"/>
      <c r="I21" s="33"/>
      <c r="J21" s="33"/>
      <c r="K21" s="33"/>
      <c r="L21" s="16"/>
      <c r="M21" s="9"/>
    </row>
    <row r="22" spans="1:16" ht="15.75" x14ac:dyDescent="0.25">
      <c r="B22" s="615" t="str">
        <f>IF(Intro!$G$21="English",O22,P22)</f>
        <v xml:space="preserve">Provide your firm's imports and sales of imports of the goods originating in: </v>
      </c>
      <c r="C22" s="617"/>
      <c r="D22" s="617"/>
      <c r="E22" s="617"/>
      <c r="F22" s="617"/>
      <c r="G22" s="633" t="str">
        <f>Variables!D47</f>
        <v>China</v>
      </c>
      <c r="H22" s="633"/>
      <c r="I22" s="633"/>
      <c r="J22" s="633"/>
      <c r="K22" s="633"/>
      <c r="L22" s="61"/>
      <c r="M22" s="9"/>
      <c r="O22" s="9" t="s">
        <v>506</v>
      </c>
      <c r="P22" s="9" t="s">
        <v>507</v>
      </c>
    </row>
    <row r="23" spans="1:16" ht="15.75" x14ac:dyDescent="0.25">
      <c r="B23" s="637" t="str">
        <f>IF(Intro!$G$21="English",O23,P23)</f>
        <v xml:space="preserve">Exporter name: </v>
      </c>
      <c r="C23" s="638"/>
      <c r="D23" s="638"/>
      <c r="E23" s="638"/>
      <c r="F23" s="638"/>
      <c r="G23" s="636"/>
      <c r="H23" s="636"/>
      <c r="I23" s="636"/>
      <c r="J23" s="636"/>
      <c r="K23" s="636"/>
      <c r="L23" s="61"/>
      <c r="M23" s="9"/>
      <c r="O23" s="9" t="s">
        <v>165</v>
      </c>
      <c r="P23" s="9" t="s">
        <v>166</v>
      </c>
    </row>
    <row r="24" spans="1:16" x14ac:dyDescent="0.25">
      <c r="B24" s="107"/>
      <c r="C24" s="108"/>
      <c r="D24" s="108"/>
      <c r="E24" s="108"/>
      <c r="F24" s="108"/>
      <c r="G24" s="33"/>
      <c r="H24" s="33"/>
      <c r="I24" s="33"/>
      <c r="J24" s="33"/>
      <c r="K24" s="33"/>
      <c r="L24" s="16"/>
      <c r="M24" s="9"/>
    </row>
    <row r="25" spans="1:16" ht="28.5" x14ac:dyDescent="0.25">
      <c r="B25" s="107"/>
      <c r="C25" s="108"/>
      <c r="D25" s="108"/>
      <c r="E25" s="108"/>
      <c r="F25" s="108"/>
      <c r="G25" s="143">
        <f>Variables!$B$6</f>
        <v>2023</v>
      </c>
      <c r="H25" s="143">
        <f>G25+1</f>
        <v>2024</v>
      </c>
      <c r="I25" s="143">
        <f>H25+1</f>
        <v>2025</v>
      </c>
      <c r="J25" s="143" t="str">
        <f>IF(Intro!$G$21="English",Variables!B9,Variables!C9)</f>
        <v>Jan-Mar 2025</v>
      </c>
      <c r="K25" s="143" t="str">
        <f>IF(Intro!$G$21="English",Variables!B10,Variables!C10)</f>
        <v>Jan-Mar 2026</v>
      </c>
      <c r="L25" s="64"/>
      <c r="M25" s="9"/>
      <c r="O25" s="17"/>
    </row>
    <row r="26" spans="1:16" s="10" customFormat="1" x14ac:dyDescent="0.25">
      <c r="A26" s="31"/>
      <c r="B26" s="661" t="str">
        <f>IF(Intro!$G$21="English",O26,P26)</f>
        <v>Imports in Canada</v>
      </c>
      <c r="C26" s="662"/>
      <c r="D26" s="662"/>
      <c r="E26" s="662"/>
      <c r="F26" s="662"/>
      <c r="G26" s="662"/>
      <c r="H26" s="662"/>
      <c r="I26" s="662"/>
      <c r="J26" s="662"/>
      <c r="K26" s="662"/>
      <c r="L26" s="64"/>
      <c r="O26" s="25" t="s">
        <v>229</v>
      </c>
      <c r="P26" s="10" t="s">
        <v>230</v>
      </c>
    </row>
    <row r="27" spans="1:16" x14ac:dyDescent="0.25">
      <c r="B27" s="630" t="str">
        <f>IF(Intro!$G$21="English",O27,P27)</f>
        <v>Imports</v>
      </c>
      <c r="C27" s="631"/>
      <c r="D27" s="632" t="str">
        <f>IF(Intro!$G$21="English",Variables!$B$23,Variables!$C$23)</f>
        <v>tonnes</v>
      </c>
      <c r="E27" s="632"/>
      <c r="F27" s="632"/>
      <c r="G27" s="109"/>
      <c r="H27" s="109"/>
      <c r="I27" s="109"/>
      <c r="J27" s="109"/>
      <c r="K27" s="103"/>
      <c r="L27" s="64"/>
      <c r="M27" s="9"/>
      <c r="O27" s="9" t="s">
        <v>91</v>
      </c>
      <c r="P27" s="9" t="s">
        <v>167</v>
      </c>
    </row>
    <row r="28" spans="1:16" x14ac:dyDescent="0.25">
      <c r="B28" s="630"/>
      <c r="C28" s="631"/>
      <c r="D28" s="632" t="str">
        <f>IF(Intro!$G$21="English",O28,P28)</f>
        <v>net delivered purchase value (CAD)</v>
      </c>
      <c r="E28" s="632"/>
      <c r="F28" s="632"/>
      <c r="G28" s="109"/>
      <c r="H28" s="109"/>
      <c r="I28" s="109"/>
      <c r="J28" s="109"/>
      <c r="K28" s="103"/>
      <c r="L28" s="64"/>
      <c r="M28" s="9"/>
      <c r="O28" s="9" t="s">
        <v>329</v>
      </c>
      <c r="P28" s="9" t="s">
        <v>328</v>
      </c>
    </row>
    <row r="29" spans="1:16" x14ac:dyDescent="0.25">
      <c r="B29" s="630"/>
      <c r="C29" s="631"/>
      <c r="D29" s="632" t="str">
        <f>"$ / "&amp;IF(Intro!$G$21="English",Variables!$B$24,Variables!$C$24)</f>
        <v>$ / tonne</v>
      </c>
      <c r="E29" s="632"/>
      <c r="F29" s="632"/>
      <c r="G29" s="122" t="str">
        <f>IF(G27=0,"-",G28/G27)</f>
        <v>-</v>
      </c>
      <c r="H29" s="122" t="str">
        <f>IF(H27=0,"-",H28/H27)</f>
        <v>-</v>
      </c>
      <c r="I29" s="122" t="str">
        <f t="shared" ref="I29:K29" si="0">IF(I27=0,"-",I28/I27)</f>
        <v>-</v>
      </c>
      <c r="J29" s="122" t="str">
        <f t="shared" si="0"/>
        <v>-</v>
      </c>
      <c r="K29" s="122" t="str">
        <f t="shared" si="0"/>
        <v>-</v>
      </c>
      <c r="L29" s="64"/>
      <c r="M29" s="9"/>
    </row>
    <row r="30" spans="1:16" s="10" customFormat="1" x14ac:dyDescent="0.25">
      <c r="A30" s="31"/>
      <c r="B30" s="625" t="str">
        <f>IF(Intro!$G$21="English",O30,P30)</f>
        <v>Sales of imports in Canada</v>
      </c>
      <c r="C30" s="626"/>
      <c r="D30" s="626"/>
      <c r="E30" s="626"/>
      <c r="F30" s="626"/>
      <c r="G30" s="626"/>
      <c r="H30" s="626"/>
      <c r="I30" s="626"/>
      <c r="J30" s="626"/>
      <c r="K30" s="626"/>
      <c r="L30" s="64"/>
      <c r="O30" s="25" t="s">
        <v>515</v>
      </c>
      <c r="P30" s="10" t="s">
        <v>516</v>
      </c>
    </row>
    <row r="31" spans="1:16" x14ac:dyDescent="0.25">
      <c r="B31" s="429" t="str">
        <f>IF(Intro!$G$21="English",O31,P31)</f>
        <v>Sales to dealers / distributors in Canada</v>
      </c>
      <c r="C31" s="430"/>
      <c r="D31" s="632" t="str">
        <f>D27</f>
        <v>tonnes</v>
      </c>
      <c r="E31" s="632"/>
      <c r="F31" s="632"/>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429"/>
      <c r="C32" s="430"/>
      <c r="D32" s="632" t="str">
        <f>IF(Intro!$G$21="English",O32,P32)</f>
        <v>net delivered selling value (CAD)</v>
      </c>
      <c r="E32" s="632"/>
      <c r="F32" s="632"/>
      <c r="G32" s="109"/>
      <c r="H32" s="109"/>
      <c r="I32" s="109"/>
      <c r="J32" s="109"/>
      <c r="K32" s="103"/>
      <c r="L32" s="64"/>
      <c r="M32" s="9"/>
      <c r="O32" s="9" t="s">
        <v>331</v>
      </c>
      <c r="P32" s="9" t="s">
        <v>330</v>
      </c>
    </row>
    <row r="33" spans="1:16" ht="15" thickBot="1" x14ac:dyDescent="0.3">
      <c r="B33" s="677"/>
      <c r="C33" s="678"/>
      <c r="D33" s="634" t="str">
        <f>D29</f>
        <v>$ / tonne</v>
      </c>
      <c r="E33" s="634"/>
      <c r="F33" s="634"/>
      <c r="G33" s="122" t="str">
        <f>IF(G31=0,"-",G32/G31)</f>
        <v>-</v>
      </c>
      <c r="H33" s="122" t="str">
        <f>IF(H31=0,"-",H32/H31)</f>
        <v>-</v>
      </c>
      <c r="I33" s="122" t="str">
        <f t="shared" ref="I33" si="1">IF(I31=0,"-",I32/I31)</f>
        <v>-</v>
      </c>
      <c r="J33" s="122" t="str">
        <f t="shared" ref="J33" si="2">IF(J31=0,"-",J32/J31)</f>
        <v>-</v>
      </c>
      <c r="K33" s="122" t="str">
        <f t="shared" ref="K33" si="3">IF(K31=0,"-",K32/K31)</f>
        <v>-</v>
      </c>
      <c r="L33" s="64"/>
      <c r="M33" s="9"/>
    </row>
    <row r="34" spans="1:16" x14ac:dyDescent="0.25">
      <c r="B34" s="679" t="str">
        <f>IF(Intro!$G$21="English",O34,P34)</f>
        <v>Sales to end users in Canada</v>
      </c>
      <c r="C34" s="680"/>
      <c r="D34" s="635" t="str">
        <f t="shared" ref="D34:D36" si="4">D31</f>
        <v>tonnes</v>
      </c>
      <c r="E34" s="635"/>
      <c r="F34" s="635"/>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429"/>
      <c r="C35" s="430"/>
      <c r="D35" s="632" t="str">
        <f t="shared" si="4"/>
        <v>net delivered selling value (CAD)</v>
      </c>
      <c r="E35" s="632"/>
      <c r="F35" s="632"/>
      <c r="G35" s="109"/>
      <c r="H35" s="109"/>
      <c r="I35" s="109"/>
      <c r="J35" s="109"/>
      <c r="K35" s="103"/>
      <c r="L35" s="64"/>
      <c r="M35" s="9"/>
    </row>
    <row r="36" spans="1:16" ht="15" thickBot="1" x14ac:dyDescent="0.3">
      <c r="B36" s="677"/>
      <c r="C36" s="678"/>
      <c r="D36" s="634" t="str">
        <f t="shared" si="4"/>
        <v>$ / tonne</v>
      </c>
      <c r="E36" s="634"/>
      <c r="F36" s="634"/>
      <c r="G36" s="122" t="str">
        <f>IF(G34=0,"-",G35/G34)</f>
        <v>-</v>
      </c>
      <c r="H36" s="122" t="str">
        <f>IF(H34=0,"-",H35/H34)</f>
        <v>-</v>
      </c>
      <c r="I36" s="122" t="str">
        <f t="shared" ref="I36" si="5">IF(I34=0,"-",I35/I34)</f>
        <v>-</v>
      </c>
      <c r="J36" s="122" t="str">
        <f t="shared" ref="J36" si="6">IF(J34=0,"-",J35/J34)</f>
        <v>-</v>
      </c>
      <c r="K36" s="122" t="str">
        <f t="shared" ref="K36" si="7">IF(K34=0,"-",K35/K34)</f>
        <v>-</v>
      </c>
      <c r="L36" s="64"/>
      <c r="M36" s="9"/>
    </row>
    <row r="37" spans="1:16" x14ac:dyDescent="0.25">
      <c r="B37" s="519" t="str">
        <f>IF(Intro!$G$21="English",O37,P37)</f>
        <v>Total sales of imports in Canada</v>
      </c>
      <c r="C37" s="520"/>
      <c r="D37" s="642" t="str">
        <f>D34</f>
        <v>tonnes</v>
      </c>
      <c r="E37" s="642"/>
      <c r="F37" s="642"/>
      <c r="G37" s="111">
        <f t="shared" ref="G37:K38" si="8">G31+G34</f>
        <v>0</v>
      </c>
      <c r="H37" s="111">
        <f t="shared" si="8"/>
        <v>0</v>
      </c>
      <c r="I37" s="111">
        <f t="shared" si="8"/>
        <v>0</v>
      </c>
      <c r="J37" s="111">
        <f t="shared" si="8"/>
        <v>0</v>
      </c>
      <c r="K37" s="111">
        <f t="shared" si="8"/>
        <v>0</v>
      </c>
      <c r="L37" s="64"/>
      <c r="M37" s="9"/>
      <c r="O37" s="9" t="s">
        <v>517</v>
      </c>
      <c r="P37" s="9" t="s">
        <v>518</v>
      </c>
    </row>
    <row r="38" spans="1:16" x14ac:dyDescent="0.25">
      <c r="B38" s="508"/>
      <c r="C38" s="509"/>
      <c r="D38" s="643" t="str">
        <f>D35</f>
        <v>net delivered selling value (CAD)</v>
      </c>
      <c r="E38" s="643"/>
      <c r="F38" s="643"/>
      <c r="G38" s="110">
        <f t="shared" si="8"/>
        <v>0</v>
      </c>
      <c r="H38" s="110">
        <f t="shared" si="8"/>
        <v>0</v>
      </c>
      <c r="I38" s="110">
        <f t="shared" si="8"/>
        <v>0</v>
      </c>
      <c r="J38" s="110">
        <f t="shared" si="8"/>
        <v>0</v>
      </c>
      <c r="K38" s="110">
        <f t="shared" si="8"/>
        <v>0</v>
      </c>
      <c r="L38" s="64"/>
      <c r="M38" s="9"/>
    </row>
    <row r="39" spans="1:16" x14ac:dyDescent="0.25">
      <c r="B39" s="508"/>
      <c r="C39" s="509"/>
      <c r="D39" s="643" t="str">
        <f>D36</f>
        <v>$ / tonne</v>
      </c>
      <c r="E39" s="643"/>
      <c r="F39" s="643"/>
      <c r="G39" s="122" t="str">
        <f>IF(G37=0,"-",G38/G37)</f>
        <v>-</v>
      </c>
      <c r="H39" s="122" t="str">
        <f>IF(H37=0,"-",H38/H37)</f>
        <v>-</v>
      </c>
      <c r="I39" s="122" t="str">
        <f>IF(I37=0,"-",I38/I37)</f>
        <v>-</v>
      </c>
      <c r="J39" s="122" t="str">
        <f t="shared" ref="J39:K39" si="9">IF(J37=0,"-",J38/J37)</f>
        <v>-</v>
      </c>
      <c r="K39" s="122" t="str">
        <f t="shared" si="9"/>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30"/>
      <c r="D41" s="75"/>
      <c r="E41" s="76"/>
      <c r="F41" s="76"/>
      <c r="G41" s="76"/>
      <c r="H41" s="76"/>
      <c r="I41" s="76"/>
      <c r="J41" s="76"/>
      <c r="K41" s="76"/>
      <c r="L41" s="76"/>
      <c r="M41" s="66"/>
    </row>
    <row r="42" spans="1:16" x14ac:dyDescent="0.25">
      <c r="B42" s="404" t="str">
        <f>IF(Intro!$G$21="English",O42,P42)</f>
        <v>SALES OF IMPORTS IN CANADA TO YOUR TOP FIVE ACCOUNTS</v>
      </c>
      <c r="C42" s="405"/>
      <c r="D42" s="405"/>
      <c r="E42" s="405"/>
      <c r="F42" s="405"/>
      <c r="G42" s="405"/>
      <c r="H42" s="405"/>
      <c r="I42" s="405"/>
      <c r="J42" s="405"/>
      <c r="K42" s="405"/>
      <c r="L42" s="406"/>
      <c r="M42" s="9"/>
      <c r="O42" s="87" t="s">
        <v>519</v>
      </c>
      <c r="P42" s="87" t="s">
        <v>202</v>
      </c>
    </row>
    <row r="43" spans="1:16" s="10" customFormat="1" x14ac:dyDescent="0.25">
      <c r="A43" s="7"/>
      <c r="B43" s="571" t="s">
        <v>15</v>
      </c>
      <c r="C43" s="572"/>
      <c r="D43" s="572"/>
      <c r="E43" s="572"/>
      <c r="F43" s="572"/>
      <c r="G43" s="572"/>
      <c r="H43" s="572"/>
      <c r="I43" s="572"/>
      <c r="J43" s="572"/>
      <c r="K43" s="572"/>
      <c r="L43" s="573"/>
      <c r="M43" s="66"/>
      <c r="O43" s="9"/>
    </row>
    <row r="44" spans="1:16" x14ac:dyDescent="0.25">
      <c r="B44" s="15"/>
      <c r="C44" s="32"/>
      <c r="D44" s="32"/>
      <c r="E44" s="33"/>
      <c r="F44" s="33"/>
      <c r="G44" s="33"/>
      <c r="H44" s="33"/>
      <c r="I44" s="33"/>
      <c r="J44" s="33"/>
      <c r="K44" s="33"/>
      <c r="L44" s="16"/>
      <c r="M44" s="9"/>
    </row>
    <row r="45" spans="1:16" x14ac:dyDescent="0.25">
      <c r="B45" s="401" t="str">
        <f>IF(Intro!$G$21="English",O45,P45)</f>
        <v xml:space="preserve">Report the volume and value of sales of imports in Canada for each account listed below : </v>
      </c>
      <c r="C45" s="402"/>
      <c r="D45" s="402"/>
      <c r="E45" s="402"/>
      <c r="F45" s="402"/>
      <c r="G45" s="402"/>
      <c r="H45" s="402"/>
      <c r="I45" s="402"/>
      <c r="J45" s="402"/>
      <c r="K45" s="402"/>
      <c r="L45" s="403"/>
      <c r="M45" s="9"/>
      <c r="O45" s="17" t="s">
        <v>169</v>
      </c>
      <c r="P45" s="9" t="s">
        <v>170</v>
      </c>
    </row>
    <row r="46" spans="1:16" x14ac:dyDescent="0.25">
      <c r="B46" s="401" t="str">
        <f>Pro!B35</f>
        <v>Note - Only complete this question if your firm sold the goods between January 1, 2023, and March 31, 2026.</v>
      </c>
      <c r="C46" s="402"/>
      <c r="D46" s="402"/>
      <c r="E46" s="402"/>
      <c r="F46" s="402"/>
      <c r="G46" s="402"/>
      <c r="H46" s="402"/>
      <c r="I46" s="402"/>
      <c r="J46" s="402"/>
      <c r="K46" s="402"/>
      <c r="L46" s="403"/>
      <c r="M46" s="9"/>
      <c r="O46" s="17"/>
    </row>
    <row r="47" spans="1:16" x14ac:dyDescent="0.25">
      <c r="B47" s="55"/>
      <c r="C47" s="56"/>
      <c r="D47" s="32"/>
      <c r="E47" s="33"/>
      <c r="F47" s="33"/>
      <c r="G47" s="33"/>
      <c r="H47" s="33"/>
      <c r="I47" s="33"/>
      <c r="J47" s="33"/>
      <c r="K47" s="33"/>
      <c r="L47" s="16"/>
      <c r="M47" s="9"/>
      <c r="O47" s="17"/>
    </row>
    <row r="48" spans="1:16" x14ac:dyDescent="0.25">
      <c r="B48" s="639"/>
      <c r="C48" s="640"/>
      <c r="D48" s="641"/>
      <c r="E48" s="101" t="str">
        <f>IF(Intro!$G$21="English","Q","T")&amp;IF(MID(F48,2,1)&lt;&gt;"1",MID(F48,2,1)-1&amp;" - "&amp;MID(F48,6,4),"4 - "&amp;MID(F48,6,4)-1)</f>
        <v>Q2 - 2024</v>
      </c>
      <c r="F48" s="101" t="str">
        <f>IF(Intro!$G$21="English","Q","T")&amp;IF(MID(G48,2,1)&lt;&gt;"1",MID(G48,2,1)-1&amp;" - "&amp;MID(G48,6,4),"4 - "&amp;MID(G48,6,4)-1)</f>
        <v>Q3 - 2024</v>
      </c>
      <c r="G48" s="101" t="str">
        <f>IF(Intro!$G$21="English","Q","T")&amp;IF(MID(H48,2,1)&lt;&gt;"1",MID(H48,2,1)-1&amp;" - "&amp;MID(H48,6,4),"4 - "&amp;MID(H48,6,4)-1)</f>
        <v>Q4 - 2024</v>
      </c>
      <c r="H48" s="101" t="str">
        <f>IF(Intro!$G$21="English","Q","T")&amp;IF(MID(I48,2,1)&lt;&gt;"1",MID(I48,2,1)-1&amp;" - "&amp;MID(I48,6,4),"4 - "&amp;MID(I48,6,4)-1)</f>
        <v>Q1 - 2025</v>
      </c>
      <c r="I48" s="101" t="str">
        <f>IF(Intro!$G$21="English","Q","T")&amp;IF(MID(J48,2,1)&lt;&gt;"1",MID(J48,2,1)-1&amp;" - "&amp;MID(J48,6,4),"4 - "&amp;MID(J48,6,4)-1)</f>
        <v>Q2 - 2025</v>
      </c>
      <c r="J48" s="101" t="str">
        <f>IF(Intro!$G$21="English","Q","T")&amp;IF(MID(K48,2,1)&lt;&gt;"1",MID(K48,2,1)-1&amp;" - "&amp;MID(K48,6,4),"4 - "&amp;MID(K48,6,4)-1)</f>
        <v>Q3 - 2025</v>
      </c>
      <c r="K48" s="101" t="str">
        <f>IF(Intro!$G$21="English","Q","T")&amp;IF(MID(L48,2,1)&lt;&gt;"1",MID(L48,2,1)-1&amp;" - "&amp;MID(L48,6,4),"4 - "&amp;MID(L48,6,4)-1)</f>
        <v>Q4 - 2025</v>
      </c>
      <c r="L48" s="112" t="str">
        <f>IF(Intro!$G$21="English",Variables!B29&amp;" - ",Variables!C29&amp;" - ")&amp;Variables!B8</f>
        <v>Q1 - 2026</v>
      </c>
      <c r="M48" s="9"/>
      <c r="O48" s="17"/>
    </row>
    <row r="49" spans="2:16" x14ac:dyDescent="0.25">
      <c r="B49" s="627" t="str">
        <f>IF(Intro!$G$21="English",O50,P50)</f>
        <v xml:space="preserve">Account 1 - </v>
      </c>
      <c r="C49" s="628"/>
      <c r="D49" s="628"/>
      <c r="E49" s="628"/>
      <c r="F49" s="628"/>
      <c r="G49" s="628"/>
      <c r="H49" s="628"/>
      <c r="I49" s="628"/>
      <c r="J49" s="628"/>
      <c r="K49" s="628"/>
      <c r="L49" s="629"/>
      <c r="M49" s="9"/>
      <c r="O49" s="17"/>
    </row>
    <row r="50" spans="2:16" x14ac:dyDescent="0.25">
      <c r="B50" s="647" t="str">
        <f>D$31</f>
        <v>tonnes</v>
      </c>
      <c r="C50" s="648"/>
      <c r="D50" s="648"/>
      <c r="E50" s="113"/>
      <c r="F50" s="113"/>
      <c r="G50" s="113"/>
      <c r="H50" s="113"/>
      <c r="I50" s="113"/>
      <c r="J50" s="113"/>
      <c r="K50" s="113"/>
      <c r="L50" s="114"/>
      <c r="M50" s="9"/>
      <c r="O50" s="9" t="str">
        <f>"Account 1 - "&amp;Pro!C105</f>
        <v xml:space="preserve">Account 1 - </v>
      </c>
      <c r="P50" s="9" t="str">
        <f>"Client 1 - "&amp;Pro!C105</f>
        <v xml:space="preserve">Client 1 - </v>
      </c>
    </row>
    <row r="51" spans="2:16" x14ac:dyDescent="0.25">
      <c r="B51" s="647" t="str">
        <f>D$32</f>
        <v>net delivered selling value (CAD)</v>
      </c>
      <c r="C51" s="648"/>
      <c r="D51" s="648"/>
      <c r="E51" s="113"/>
      <c r="F51" s="113"/>
      <c r="G51" s="113"/>
      <c r="H51" s="113"/>
      <c r="I51" s="113"/>
      <c r="J51" s="113"/>
      <c r="K51" s="113"/>
      <c r="L51" s="114"/>
      <c r="M51" s="9"/>
    </row>
    <row r="52" spans="2:16" x14ac:dyDescent="0.25">
      <c r="B52" s="647" t="str">
        <f>D$33</f>
        <v>$ / tonne</v>
      </c>
      <c r="C52" s="648"/>
      <c r="D52" s="648"/>
      <c r="E52" s="123" t="str">
        <f>IF(E50=0,"-",E51/E50)</f>
        <v>-</v>
      </c>
      <c r="F52" s="123" t="str">
        <f t="shared" ref="F52:L52" si="10">IF(F50=0,"-",F51/F50)</f>
        <v>-</v>
      </c>
      <c r="G52" s="123" t="str">
        <f t="shared" si="10"/>
        <v>-</v>
      </c>
      <c r="H52" s="123" t="str">
        <f t="shared" si="10"/>
        <v>-</v>
      </c>
      <c r="I52" s="123" t="str">
        <f t="shared" si="10"/>
        <v>-</v>
      </c>
      <c r="J52" s="123" t="str">
        <f t="shared" si="10"/>
        <v>-</v>
      </c>
      <c r="K52" s="123" t="str">
        <f t="shared" si="10"/>
        <v>-</v>
      </c>
      <c r="L52" s="124" t="str">
        <f t="shared" si="10"/>
        <v>-</v>
      </c>
      <c r="M52" s="9"/>
    </row>
    <row r="53" spans="2:16" x14ac:dyDescent="0.25">
      <c r="B53" s="627" t="str">
        <f>IF(Intro!$G$21="English",O54,P54)</f>
        <v xml:space="preserve">Account 2 - </v>
      </c>
      <c r="C53" s="628"/>
      <c r="D53" s="628"/>
      <c r="E53" s="628"/>
      <c r="F53" s="628"/>
      <c r="G53" s="628"/>
      <c r="H53" s="628"/>
      <c r="I53" s="628"/>
      <c r="J53" s="628"/>
      <c r="K53" s="628"/>
      <c r="L53" s="629"/>
      <c r="M53" s="9"/>
    </row>
    <row r="54" spans="2:16" x14ac:dyDescent="0.25">
      <c r="B54" s="647" t="str">
        <f>D$31</f>
        <v>tonnes</v>
      </c>
      <c r="C54" s="648"/>
      <c r="D54" s="648"/>
      <c r="E54" s="113"/>
      <c r="F54" s="113"/>
      <c r="G54" s="113"/>
      <c r="H54" s="113"/>
      <c r="I54" s="113"/>
      <c r="J54" s="113"/>
      <c r="K54" s="113"/>
      <c r="L54" s="114"/>
      <c r="M54" s="9"/>
      <c r="O54" s="9" t="str">
        <f>"Account 2 - "&amp;Pro!C106</f>
        <v xml:space="preserve">Account 2 - </v>
      </c>
      <c r="P54" s="9" t="str">
        <f>"Client 2 - "&amp;Pro!C106</f>
        <v xml:space="preserve">Client 2 - </v>
      </c>
    </row>
    <row r="55" spans="2:16" x14ac:dyDescent="0.25">
      <c r="B55" s="647" t="str">
        <f>D$32</f>
        <v>net delivered selling value (CAD)</v>
      </c>
      <c r="C55" s="648"/>
      <c r="D55" s="648"/>
      <c r="E55" s="113"/>
      <c r="F55" s="113"/>
      <c r="G55" s="113"/>
      <c r="H55" s="113"/>
      <c r="I55" s="113"/>
      <c r="J55" s="113"/>
      <c r="K55" s="113"/>
      <c r="L55" s="114"/>
      <c r="M55" s="9"/>
    </row>
    <row r="56" spans="2:16" x14ac:dyDescent="0.25">
      <c r="B56" s="647" t="str">
        <f>D$33</f>
        <v>$ / tonne</v>
      </c>
      <c r="C56" s="648"/>
      <c r="D56" s="648"/>
      <c r="E56" s="123" t="str">
        <f>IF(E54=0,"-",E55/E54)</f>
        <v>-</v>
      </c>
      <c r="F56" s="123" t="str">
        <f t="shared" ref="F56" si="11">IF(F54=0,"-",F55/F54)</f>
        <v>-</v>
      </c>
      <c r="G56" s="123" t="str">
        <f t="shared" ref="G56" si="12">IF(G54=0,"-",G55/G54)</f>
        <v>-</v>
      </c>
      <c r="H56" s="123" t="str">
        <f t="shared" ref="H56" si="13">IF(H54=0,"-",H55/H54)</f>
        <v>-</v>
      </c>
      <c r="I56" s="123" t="str">
        <f t="shared" ref="I56" si="14">IF(I54=0,"-",I55/I54)</f>
        <v>-</v>
      </c>
      <c r="J56" s="123" t="str">
        <f t="shared" ref="J56" si="15">IF(J54=0,"-",J55/J54)</f>
        <v>-</v>
      </c>
      <c r="K56" s="123" t="str">
        <f t="shared" ref="K56" si="16">IF(K54=0,"-",K55/K54)</f>
        <v>-</v>
      </c>
      <c r="L56" s="124" t="str">
        <f t="shared" ref="L56" si="17">IF(L54=0,"-",L55/L54)</f>
        <v>-</v>
      </c>
      <c r="M56" s="9"/>
    </row>
    <row r="57" spans="2:16" x14ac:dyDescent="0.25">
      <c r="B57" s="627" t="str">
        <f>IF(Intro!$G$21="English",O58,P58)</f>
        <v xml:space="preserve">Account 3 - </v>
      </c>
      <c r="C57" s="628"/>
      <c r="D57" s="628"/>
      <c r="E57" s="628"/>
      <c r="F57" s="628"/>
      <c r="G57" s="628"/>
      <c r="H57" s="628"/>
      <c r="I57" s="628"/>
      <c r="J57" s="628"/>
      <c r="K57" s="628"/>
      <c r="L57" s="629"/>
      <c r="M57" s="9"/>
    </row>
    <row r="58" spans="2:16" x14ac:dyDescent="0.25">
      <c r="B58" s="647" t="str">
        <f>D$31</f>
        <v>tonnes</v>
      </c>
      <c r="C58" s="648"/>
      <c r="D58" s="648"/>
      <c r="E58" s="113"/>
      <c r="F58" s="113"/>
      <c r="G58" s="113"/>
      <c r="H58" s="113"/>
      <c r="I58" s="113"/>
      <c r="J58" s="113"/>
      <c r="K58" s="113"/>
      <c r="L58" s="114"/>
      <c r="M58" s="9"/>
      <c r="O58" s="9" t="str">
        <f>"Account 3 - "&amp;Pro!C107</f>
        <v xml:space="preserve">Account 3 - </v>
      </c>
      <c r="P58" s="9" t="str">
        <f>"Client 3 - "&amp;Pro!C107</f>
        <v xml:space="preserve">Client 3 - </v>
      </c>
    </row>
    <row r="59" spans="2:16" x14ac:dyDescent="0.25">
      <c r="B59" s="647" t="str">
        <f>D$32</f>
        <v>net delivered selling value (CAD)</v>
      </c>
      <c r="C59" s="648"/>
      <c r="D59" s="648"/>
      <c r="E59" s="113"/>
      <c r="F59" s="113"/>
      <c r="G59" s="113"/>
      <c r="H59" s="113"/>
      <c r="I59" s="113"/>
      <c r="J59" s="113"/>
      <c r="K59" s="113"/>
      <c r="L59" s="114"/>
      <c r="M59" s="9"/>
    </row>
    <row r="60" spans="2:16" x14ac:dyDescent="0.25">
      <c r="B60" s="647" t="str">
        <f>D$33</f>
        <v>$ / tonne</v>
      </c>
      <c r="C60" s="648"/>
      <c r="D60" s="648"/>
      <c r="E60" s="123" t="str">
        <f>IF(E58=0,"-",E59/E58)</f>
        <v>-</v>
      </c>
      <c r="F60" s="123" t="str">
        <f t="shared" ref="F60" si="18">IF(F58=0,"-",F59/F58)</f>
        <v>-</v>
      </c>
      <c r="G60" s="123" t="str">
        <f t="shared" ref="G60" si="19">IF(G58=0,"-",G59/G58)</f>
        <v>-</v>
      </c>
      <c r="H60" s="123" t="str">
        <f t="shared" ref="H60" si="20">IF(H58=0,"-",H59/H58)</f>
        <v>-</v>
      </c>
      <c r="I60" s="123" t="str">
        <f t="shared" ref="I60" si="21">IF(I58=0,"-",I59/I58)</f>
        <v>-</v>
      </c>
      <c r="J60" s="123" t="str">
        <f t="shared" ref="J60" si="22">IF(J58=0,"-",J59/J58)</f>
        <v>-</v>
      </c>
      <c r="K60" s="123" t="str">
        <f t="shared" ref="K60" si="23">IF(K58=0,"-",K59/K58)</f>
        <v>-</v>
      </c>
      <c r="L60" s="124" t="str">
        <f t="shared" ref="L60" si="24">IF(L58=0,"-",L59/L58)</f>
        <v>-</v>
      </c>
      <c r="M60" s="9"/>
    </row>
    <row r="61" spans="2:16" x14ac:dyDescent="0.25">
      <c r="B61" s="627" t="str">
        <f>IF(Intro!$G$21="English",O62,P62)</f>
        <v xml:space="preserve">Account 4 - </v>
      </c>
      <c r="C61" s="628"/>
      <c r="D61" s="628"/>
      <c r="E61" s="628"/>
      <c r="F61" s="628"/>
      <c r="G61" s="628"/>
      <c r="H61" s="628"/>
      <c r="I61" s="628"/>
      <c r="J61" s="628"/>
      <c r="K61" s="628"/>
      <c r="L61" s="629"/>
      <c r="M61" s="9"/>
    </row>
    <row r="62" spans="2:16" x14ac:dyDescent="0.25">
      <c r="B62" s="647" t="str">
        <f>D$31</f>
        <v>tonnes</v>
      </c>
      <c r="C62" s="648"/>
      <c r="D62" s="648"/>
      <c r="E62" s="113"/>
      <c r="F62" s="113"/>
      <c r="G62" s="113"/>
      <c r="H62" s="113"/>
      <c r="I62" s="113"/>
      <c r="J62" s="113"/>
      <c r="K62" s="113"/>
      <c r="L62" s="114"/>
      <c r="M62" s="9"/>
      <c r="O62" s="9" t="str">
        <f>"Account 4 - "&amp;Pro!C108</f>
        <v xml:space="preserve">Account 4 - </v>
      </c>
      <c r="P62" s="9" t="str">
        <f>"Client 4 - "&amp;Pro!C108</f>
        <v xml:space="preserve">Client 4 - </v>
      </c>
    </row>
    <row r="63" spans="2:16" x14ac:dyDescent="0.25">
      <c r="B63" s="647" t="str">
        <f>D$32</f>
        <v>net delivered selling value (CAD)</v>
      </c>
      <c r="C63" s="648"/>
      <c r="D63" s="648"/>
      <c r="E63" s="113"/>
      <c r="F63" s="113"/>
      <c r="G63" s="113"/>
      <c r="H63" s="113"/>
      <c r="I63" s="113"/>
      <c r="J63" s="113"/>
      <c r="K63" s="113"/>
      <c r="L63" s="114"/>
      <c r="M63" s="9"/>
    </row>
    <row r="64" spans="2:16" x14ac:dyDescent="0.25">
      <c r="B64" s="647" t="str">
        <f>D$33</f>
        <v>$ / tonne</v>
      </c>
      <c r="C64" s="648"/>
      <c r="D64" s="648"/>
      <c r="E64" s="123" t="str">
        <f>IF(E62=0,"-",E63/E62)</f>
        <v>-</v>
      </c>
      <c r="F64" s="123" t="str">
        <f t="shared" ref="F64" si="25">IF(F62=0,"-",F63/F62)</f>
        <v>-</v>
      </c>
      <c r="G64" s="123" t="str">
        <f t="shared" ref="G64" si="26">IF(G62=0,"-",G63/G62)</f>
        <v>-</v>
      </c>
      <c r="H64" s="123" t="str">
        <f t="shared" ref="H64" si="27">IF(H62=0,"-",H63/H62)</f>
        <v>-</v>
      </c>
      <c r="I64" s="123" t="str">
        <f t="shared" ref="I64" si="28">IF(I62=0,"-",I63/I62)</f>
        <v>-</v>
      </c>
      <c r="J64" s="123" t="str">
        <f t="shared" ref="J64" si="29">IF(J62=0,"-",J63/J62)</f>
        <v>-</v>
      </c>
      <c r="K64" s="123" t="str">
        <f t="shared" ref="K64" si="30">IF(K62=0,"-",K63/K62)</f>
        <v>-</v>
      </c>
      <c r="L64" s="124" t="str">
        <f t="shared" ref="L64" si="31">IF(L62=0,"-",L63/L62)</f>
        <v>-</v>
      </c>
      <c r="M64" s="9"/>
    </row>
    <row r="65" spans="2:19" x14ac:dyDescent="0.25">
      <c r="B65" s="627" t="str">
        <f>IF(Intro!$G$21="English",O66,P66)</f>
        <v xml:space="preserve">Account 5 - </v>
      </c>
      <c r="C65" s="628"/>
      <c r="D65" s="628"/>
      <c r="E65" s="628"/>
      <c r="F65" s="628"/>
      <c r="G65" s="628"/>
      <c r="H65" s="628"/>
      <c r="I65" s="628"/>
      <c r="J65" s="628"/>
      <c r="K65" s="628"/>
      <c r="L65" s="629"/>
      <c r="M65" s="9"/>
    </row>
    <row r="66" spans="2:19" x14ac:dyDescent="0.25">
      <c r="B66" s="647" t="str">
        <f>D$31</f>
        <v>tonnes</v>
      </c>
      <c r="C66" s="648"/>
      <c r="D66" s="648"/>
      <c r="E66" s="113"/>
      <c r="F66" s="113"/>
      <c r="G66" s="113"/>
      <c r="H66" s="113"/>
      <c r="I66" s="113"/>
      <c r="J66" s="113"/>
      <c r="K66" s="113"/>
      <c r="L66" s="114"/>
      <c r="M66" s="9"/>
      <c r="O66" s="9" t="str">
        <f>"Account 5 - "&amp;Pro!C109</f>
        <v xml:space="preserve">Account 5 - </v>
      </c>
      <c r="P66" s="9" t="str">
        <f>"Client 5 - "&amp;Pro!C109</f>
        <v xml:space="preserve">Client 5 - </v>
      </c>
    </row>
    <row r="67" spans="2:19" x14ac:dyDescent="0.25">
      <c r="B67" s="647" t="str">
        <f>D$32</f>
        <v>net delivered selling value (CAD)</v>
      </c>
      <c r="C67" s="648"/>
      <c r="D67" s="648"/>
      <c r="E67" s="113"/>
      <c r="F67" s="113"/>
      <c r="G67" s="113"/>
      <c r="H67" s="113"/>
      <c r="I67" s="113"/>
      <c r="J67" s="113"/>
      <c r="K67" s="113"/>
      <c r="L67" s="114"/>
      <c r="M67" s="9"/>
    </row>
    <row r="68" spans="2:19" x14ac:dyDescent="0.25">
      <c r="B68" s="647" t="str">
        <f>D$33</f>
        <v>$ / tonne</v>
      </c>
      <c r="C68" s="648"/>
      <c r="D68" s="648"/>
      <c r="E68" s="123" t="str">
        <f>IF(E66=0,"-",E67/E66)</f>
        <v>-</v>
      </c>
      <c r="F68" s="123" t="str">
        <f t="shared" ref="F68" si="32">IF(F66=0,"-",F67/F66)</f>
        <v>-</v>
      </c>
      <c r="G68" s="123" t="str">
        <f t="shared" ref="G68" si="33">IF(G66=0,"-",G67/G66)</f>
        <v>-</v>
      </c>
      <c r="H68" s="123" t="str">
        <f t="shared" ref="H68" si="34">IF(H66=0,"-",H67/H66)</f>
        <v>-</v>
      </c>
      <c r="I68" s="123" t="str">
        <f t="shared" ref="I68" si="35">IF(I66=0,"-",I67/I66)</f>
        <v>-</v>
      </c>
      <c r="J68" s="123" t="str">
        <f t="shared" ref="J68" si="36">IF(J66=0,"-",J67/J66)</f>
        <v>-</v>
      </c>
      <c r="K68" s="123" t="str">
        <f t="shared" ref="K68" si="37">IF(K66=0,"-",K67/K66)</f>
        <v>-</v>
      </c>
      <c r="L68" s="124" t="str">
        <f t="shared" ref="L68" si="38">IF(L66=0,"-",L67/L66)</f>
        <v>-</v>
      </c>
      <c r="M68" s="9"/>
    </row>
    <row r="69" spans="2:19" x14ac:dyDescent="0.25">
      <c r="B69" s="55"/>
      <c r="C69" s="56"/>
      <c r="D69" s="56"/>
      <c r="E69" s="28"/>
      <c r="F69" s="28"/>
      <c r="G69" s="28"/>
      <c r="H69" s="28"/>
      <c r="I69" s="28"/>
      <c r="J69" s="28"/>
      <c r="K69" s="28"/>
      <c r="L69" s="29"/>
      <c r="M69" s="9"/>
    </row>
    <row r="70" spans="2:19" x14ac:dyDescent="0.25">
      <c r="B70" s="401" t="str">
        <f>IF(Intro!$G$21="English",O70,P70)</f>
        <v>In the table below, “Error” means that the total sales to your firm’s top five accounts for that period exceed your firm’s total import sales for that period. Therefore, please modify the above data if necessary.</v>
      </c>
      <c r="C70" s="402"/>
      <c r="D70" s="402"/>
      <c r="E70" s="402"/>
      <c r="F70" s="402"/>
      <c r="G70" s="402"/>
      <c r="H70" s="402"/>
      <c r="I70" s="402"/>
      <c r="J70" s="402"/>
      <c r="K70" s="402"/>
      <c r="L70" s="403"/>
      <c r="M70" s="9"/>
      <c r="O70" s="9" t="s">
        <v>348</v>
      </c>
      <c r="P70" s="9" t="s">
        <v>349</v>
      </c>
      <c r="S70" s="34"/>
    </row>
    <row r="71" spans="2:19" x14ac:dyDescent="0.25">
      <c r="B71" s="401"/>
      <c r="C71" s="402"/>
      <c r="D71" s="402"/>
      <c r="E71" s="402"/>
      <c r="F71" s="402"/>
      <c r="G71" s="402"/>
      <c r="H71" s="402"/>
      <c r="I71" s="402"/>
      <c r="J71" s="402"/>
      <c r="K71" s="402"/>
      <c r="L71" s="403"/>
      <c r="M71" s="9"/>
      <c r="S71" s="34"/>
    </row>
    <row r="72" spans="2:19" x14ac:dyDescent="0.25">
      <c r="B72" s="55"/>
      <c r="C72" s="56"/>
      <c r="D72" s="56"/>
      <c r="E72" s="28"/>
      <c r="F72" s="28"/>
      <c r="G72" s="28"/>
      <c r="H72" s="28"/>
      <c r="I72" s="28"/>
      <c r="J72" s="28"/>
      <c r="K72" s="28"/>
      <c r="L72" s="29"/>
      <c r="M72" s="9"/>
      <c r="S72" s="34"/>
    </row>
    <row r="73" spans="2:19" ht="14.1" customHeight="1" x14ac:dyDescent="0.25">
      <c r="B73" s="681" t="str">
        <f>Variables!D64</f>
        <v>Verification - volume</v>
      </c>
      <c r="C73" s="529"/>
      <c r="D73" s="529"/>
      <c r="E73" s="529"/>
      <c r="F73" s="530"/>
      <c r="G73" s="101">
        <f>H73-1</f>
        <v>2024</v>
      </c>
      <c r="H73" s="101">
        <f>Variables!B8-1</f>
        <v>2025</v>
      </c>
      <c r="I73" s="101" t="str">
        <f>K25</f>
        <v>Jan-Mar 2026</v>
      </c>
      <c r="J73" s="34"/>
      <c r="K73" s="34"/>
      <c r="L73" s="64"/>
      <c r="M73" s="9"/>
      <c r="O73" s="9" t="s">
        <v>370</v>
      </c>
      <c r="P73" s="9" t="s">
        <v>371</v>
      </c>
    </row>
    <row r="74" spans="2:19" ht="14.1" customHeight="1" x14ac:dyDescent="0.25">
      <c r="B74" s="655" t="str">
        <f>D31</f>
        <v>tonnes</v>
      </c>
      <c r="C74" s="656"/>
      <c r="D74" s="656"/>
      <c r="E74" s="656"/>
      <c r="F74" s="657"/>
      <c r="G74" s="153" t="str">
        <f>IF(SUM(E50:G50,E54:G54,E58:G58,E62:G62,E66:G66)&gt;H37,Variables!$D$65,Variables!$D$66)</f>
        <v>Okay</v>
      </c>
      <c r="H74" s="153" t="str">
        <f>IF(SUM(H50:K50,H54:K54,H58:K58,H62:K62,H66:K66)&gt;I37,Variables!$D$65,Variables!$D$66)</f>
        <v>Okay</v>
      </c>
      <c r="I74" s="153" t="str">
        <f>IF(SUM(L50,L54,L58,L62,L66)&gt;K37,Variables!$D$65,Variables!$D$66)</f>
        <v>Okay</v>
      </c>
      <c r="J74" s="34"/>
      <c r="K74" s="34"/>
      <c r="L74" s="64"/>
      <c r="M74" s="9"/>
    </row>
    <row r="75" spans="2:19" ht="14.1" customHeight="1" x14ac:dyDescent="0.25">
      <c r="B75" s="658" t="str">
        <f>IF(Intro!$G$21="English",O75,P75)</f>
        <v>volume - total sales in Canada of imports to the top five accounts (Question 2)</v>
      </c>
      <c r="C75" s="659"/>
      <c r="D75" s="659"/>
      <c r="E75" s="659"/>
      <c r="F75" s="660"/>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58" t="str">
        <f>IF(Intro!$G$21="English",O76,P76)</f>
        <v>volume - total sales in Canada of imports (Question 1)</v>
      </c>
      <c r="C76" s="659"/>
      <c r="D76" s="659"/>
      <c r="E76" s="659"/>
      <c r="F76" s="660"/>
      <c r="G76" s="153">
        <f>H37</f>
        <v>0</v>
      </c>
      <c r="H76" s="153">
        <f>I37</f>
        <v>0</v>
      </c>
      <c r="I76" s="153">
        <f>K37</f>
        <v>0</v>
      </c>
      <c r="J76" s="34"/>
      <c r="K76" s="34"/>
      <c r="L76" s="64"/>
      <c r="M76" s="9"/>
      <c r="O76" s="9" t="s">
        <v>464</v>
      </c>
      <c r="P76" s="9" t="s">
        <v>466</v>
      </c>
    </row>
    <row r="77" spans="2:19" ht="14.1" customHeight="1" x14ac:dyDescent="0.25">
      <c r="B77" s="649" t="str">
        <f>Variables!D68</f>
        <v>Verification - value</v>
      </c>
      <c r="C77" s="650"/>
      <c r="D77" s="650"/>
      <c r="E77" s="650"/>
      <c r="F77" s="651"/>
      <c r="G77" s="101">
        <f>G73</f>
        <v>2024</v>
      </c>
      <c r="H77" s="101">
        <f>H73</f>
        <v>2025</v>
      </c>
      <c r="I77" s="101" t="str">
        <f>I73</f>
        <v>Jan-Mar 2026</v>
      </c>
      <c r="J77" s="34"/>
      <c r="K77" s="34"/>
      <c r="L77" s="64"/>
      <c r="M77" s="9"/>
    </row>
    <row r="78" spans="2:19" ht="14.1" customHeight="1" x14ac:dyDescent="0.25">
      <c r="B78" s="671" t="str">
        <f>D32</f>
        <v>net delivered selling value (CAD)</v>
      </c>
      <c r="C78" s="672"/>
      <c r="D78" s="672"/>
      <c r="E78" s="672"/>
      <c r="F78" s="673"/>
      <c r="G78" s="153" t="str">
        <f>IF(SUM(E51:G51,E55:G55,E59:G59,E63:G63,E67:G67)&gt;H38,Variables!$D$65,Variables!$D$66)</f>
        <v>Okay</v>
      </c>
      <c r="H78" s="153" t="str">
        <f>IF(SUM(H51:K51,H55:K55,H59:K59,H63:K63,H67:K67)&gt;I38,Variables!$D$65,Variables!$D$66)</f>
        <v>Okay</v>
      </c>
      <c r="I78" s="153" t="str">
        <f>IF(SUM(L51,L55,L59,L63,L67)&gt;K38,Variables!$D$65,Variables!$D$66)</f>
        <v>Okay</v>
      </c>
      <c r="J78" s="34"/>
      <c r="K78" s="34"/>
      <c r="L78" s="64"/>
      <c r="M78" s="9"/>
    </row>
    <row r="79" spans="2:19" ht="14.1" customHeight="1" x14ac:dyDescent="0.25">
      <c r="B79" s="674" t="str">
        <f>IF(Intro!$G$21="English",O79,P79)</f>
        <v>value - total sales in Canada of imports to the top five accounts (Question 2)</v>
      </c>
      <c r="C79" s="675"/>
      <c r="D79" s="675"/>
      <c r="E79" s="675"/>
      <c r="F79" s="676"/>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74" t="str">
        <f>IF(Intro!$G$21="English",O80,P80)</f>
        <v>value - total sales in Canada of imports (Question 1)</v>
      </c>
      <c r="C80" s="675"/>
      <c r="D80" s="675"/>
      <c r="E80" s="675"/>
      <c r="F80" s="676"/>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134"/>
      <c r="K81" s="134"/>
      <c r="L81" s="135"/>
      <c r="M81" s="9"/>
    </row>
    <row r="82" spans="1:16" s="10" customFormat="1" x14ac:dyDescent="0.25">
      <c r="A82" s="7"/>
      <c r="B82" s="30"/>
      <c r="C82" s="30"/>
      <c r="D82" s="75"/>
      <c r="E82" s="76"/>
      <c r="F82" s="76"/>
      <c r="G82" s="76"/>
      <c r="H82" s="76"/>
      <c r="I82" s="76"/>
      <c r="J82" s="76"/>
      <c r="K82" s="76"/>
      <c r="L82" s="76"/>
      <c r="M82" s="66"/>
    </row>
    <row r="83" spans="1:16" x14ac:dyDescent="0.25">
      <c r="B83" s="404" t="str">
        <f>IF(Intro!$G$21="English",O83,P83)</f>
        <v>IMPORTS OF BENCHMARK PRODUCTS</v>
      </c>
      <c r="C83" s="405"/>
      <c r="D83" s="405"/>
      <c r="E83" s="405"/>
      <c r="F83" s="405"/>
      <c r="G83" s="405"/>
      <c r="H83" s="405"/>
      <c r="I83" s="405"/>
      <c r="J83" s="405"/>
      <c r="K83" s="405"/>
      <c r="L83" s="406"/>
      <c r="M83" s="9"/>
      <c r="O83" s="87" t="s">
        <v>322</v>
      </c>
      <c r="P83" s="87" t="s">
        <v>417</v>
      </c>
    </row>
    <row r="84" spans="1:16" x14ac:dyDescent="0.25">
      <c r="B84" s="571" t="s">
        <v>16</v>
      </c>
      <c r="C84" s="572"/>
      <c r="D84" s="572"/>
      <c r="E84" s="572"/>
      <c r="F84" s="572"/>
      <c r="G84" s="572"/>
      <c r="H84" s="572"/>
      <c r="I84" s="572"/>
      <c r="J84" s="572"/>
      <c r="K84" s="572"/>
      <c r="L84" s="573"/>
      <c r="M84" s="9"/>
    </row>
    <row r="85" spans="1:16" x14ac:dyDescent="0.25">
      <c r="B85" s="15"/>
      <c r="C85" s="32"/>
      <c r="D85" s="32"/>
      <c r="E85" s="33"/>
      <c r="F85" s="33"/>
      <c r="G85" s="33"/>
      <c r="H85" s="33"/>
      <c r="I85" s="33"/>
      <c r="J85" s="33"/>
      <c r="K85" s="33"/>
      <c r="L85" s="16"/>
      <c r="M85" s="9"/>
    </row>
    <row r="86" spans="1:16" x14ac:dyDescent="0.25">
      <c r="B86" s="401" t="str">
        <f>IF(Intro!$G$21="English",O86,P86)</f>
        <v xml:space="preserve">Report the volume and value of imports for each benchmark product listed below : </v>
      </c>
      <c r="C86" s="402"/>
      <c r="D86" s="402"/>
      <c r="E86" s="402"/>
      <c r="F86" s="402"/>
      <c r="G86" s="402"/>
      <c r="H86" s="402"/>
      <c r="I86" s="402"/>
      <c r="J86" s="402"/>
      <c r="K86" s="402"/>
      <c r="L86" s="403"/>
      <c r="M86" s="9"/>
      <c r="O86" s="17" t="s">
        <v>189</v>
      </c>
      <c r="P86" s="9" t="s">
        <v>190</v>
      </c>
    </row>
    <row r="87" spans="1:16" x14ac:dyDescent="0.25">
      <c r="B87" s="55"/>
      <c r="C87" s="56"/>
      <c r="D87" s="32"/>
      <c r="E87" s="33"/>
      <c r="F87" s="33"/>
      <c r="G87" s="33"/>
      <c r="H87" s="33"/>
      <c r="I87" s="33"/>
      <c r="J87" s="33"/>
      <c r="K87" s="33"/>
      <c r="L87" s="16"/>
      <c r="M87" s="9"/>
      <c r="O87" s="17"/>
    </row>
    <row r="88" spans="1:16" x14ac:dyDescent="0.25">
      <c r="B88" s="639"/>
      <c r="C88" s="640"/>
      <c r="D88" s="641"/>
      <c r="E88" s="101" t="str">
        <f t="shared" ref="E88:L88" si="39">E48</f>
        <v>Q2 - 2024</v>
      </c>
      <c r="F88" s="101" t="str">
        <f t="shared" si="39"/>
        <v>Q3 - 2024</v>
      </c>
      <c r="G88" s="101" t="str">
        <f t="shared" si="39"/>
        <v>Q4 - 2024</v>
      </c>
      <c r="H88" s="101" t="str">
        <f t="shared" si="39"/>
        <v>Q1 - 2025</v>
      </c>
      <c r="I88" s="101" t="str">
        <f t="shared" si="39"/>
        <v>Q2 - 2025</v>
      </c>
      <c r="J88" s="101" t="str">
        <f t="shared" si="39"/>
        <v>Q3 - 2025</v>
      </c>
      <c r="K88" s="101" t="str">
        <f t="shared" si="39"/>
        <v>Q4 - 2025</v>
      </c>
      <c r="L88" s="112" t="str">
        <f t="shared" si="39"/>
        <v>Q1 - 2026</v>
      </c>
      <c r="M88" s="9"/>
      <c r="O88" s="17"/>
    </row>
    <row r="89" spans="1:16" x14ac:dyDescent="0.25">
      <c r="B89" s="663" t="str">
        <f>IF(Intro!$G$21="English",Variables!B30,Variables!C30)</f>
        <v>Roll formed step beam of 12–16 gauge steel, of any length, including beam connector/bracket, regardless of profile or connection type.</v>
      </c>
      <c r="C89" s="526"/>
      <c r="D89" s="526"/>
      <c r="E89" s="526"/>
      <c r="F89" s="526"/>
      <c r="G89" s="526"/>
      <c r="H89" s="526"/>
      <c r="I89" s="526"/>
      <c r="J89" s="526"/>
      <c r="K89" s="526"/>
      <c r="L89" s="664"/>
      <c r="M89" s="9"/>
    </row>
    <row r="90" spans="1:16" x14ac:dyDescent="0.25">
      <c r="B90" s="665"/>
      <c r="C90" s="532"/>
      <c r="D90" s="532"/>
      <c r="E90" s="532"/>
      <c r="F90" s="532"/>
      <c r="G90" s="532"/>
      <c r="H90" s="532"/>
      <c r="I90" s="532"/>
      <c r="J90" s="532"/>
      <c r="K90" s="532"/>
      <c r="L90" s="666"/>
      <c r="M90" s="9"/>
    </row>
    <row r="91" spans="1:16" x14ac:dyDescent="0.25">
      <c r="B91" s="647" t="str">
        <f>D$27</f>
        <v>tonnes</v>
      </c>
      <c r="C91" s="648"/>
      <c r="D91" s="648"/>
      <c r="E91" s="113"/>
      <c r="F91" s="113"/>
      <c r="G91" s="113"/>
      <c r="H91" s="113"/>
      <c r="I91" s="113"/>
      <c r="J91" s="113"/>
      <c r="K91" s="113"/>
      <c r="L91" s="114"/>
      <c r="M91" s="9"/>
    </row>
    <row r="92" spans="1:16" x14ac:dyDescent="0.25">
      <c r="B92" s="647" t="str">
        <f>D$28</f>
        <v>net delivered purchase value (CAD)</v>
      </c>
      <c r="C92" s="648"/>
      <c r="D92" s="648"/>
      <c r="E92" s="113"/>
      <c r="F92" s="113"/>
      <c r="G92" s="113"/>
      <c r="H92" s="113"/>
      <c r="I92" s="113"/>
      <c r="J92" s="113"/>
      <c r="K92" s="113"/>
      <c r="L92" s="114"/>
      <c r="M92" s="9"/>
    </row>
    <row r="93" spans="1:16" x14ac:dyDescent="0.25">
      <c r="B93" s="647" t="str">
        <f>D$29</f>
        <v>$ / tonne</v>
      </c>
      <c r="C93" s="648"/>
      <c r="D93" s="648"/>
      <c r="E93" s="123" t="str">
        <f t="shared" ref="E93:L93" si="40">IF(E91=0,"-",E92/E91)</f>
        <v>-</v>
      </c>
      <c r="F93" s="123" t="str">
        <f t="shared" si="40"/>
        <v>-</v>
      </c>
      <c r="G93" s="123" t="str">
        <f t="shared" si="40"/>
        <v>-</v>
      </c>
      <c r="H93" s="123" t="str">
        <f t="shared" si="40"/>
        <v>-</v>
      </c>
      <c r="I93" s="123" t="str">
        <f t="shared" si="40"/>
        <v>-</v>
      </c>
      <c r="J93" s="123" t="str">
        <f t="shared" si="40"/>
        <v>-</v>
      </c>
      <c r="K93" s="123" t="str">
        <f t="shared" si="40"/>
        <v>-</v>
      </c>
      <c r="L93" s="124" t="str">
        <f t="shared" si="40"/>
        <v>-</v>
      </c>
      <c r="M93" s="9"/>
    </row>
    <row r="94" spans="1:16" x14ac:dyDescent="0.25">
      <c r="B94" s="663" t="str">
        <f>IF(Intro!$G$21="English",Variables!B31,Variables!C31)</f>
        <v>Roll formed box beam of 12–16 gauge steel, of any length, including beam connector/bracket, regardless of profile or connection type.</v>
      </c>
      <c r="C94" s="526"/>
      <c r="D94" s="526"/>
      <c r="E94" s="526"/>
      <c r="F94" s="526"/>
      <c r="G94" s="526"/>
      <c r="H94" s="526"/>
      <c r="I94" s="526"/>
      <c r="J94" s="526"/>
      <c r="K94" s="526"/>
      <c r="L94" s="664"/>
      <c r="M94" s="9"/>
    </row>
    <row r="95" spans="1:16" x14ac:dyDescent="0.25">
      <c r="B95" s="665"/>
      <c r="C95" s="532"/>
      <c r="D95" s="532"/>
      <c r="E95" s="532"/>
      <c r="F95" s="532"/>
      <c r="G95" s="532"/>
      <c r="H95" s="532"/>
      <c r="I95" s="532"/>
      <c r="J95" s="532"/>
      <c r="K95" s="532"/>
      <c r="L95" s="666"/>
      <c r="M95" s="9"/>
    </row>
    <row r="96" spans="1:16" x14ac:dyDescent="0.25">
      <c r="B96" s="647" t="str">
        <f>D$27</f>
        <v>tonnes</v>
      </c>
      <c r="C96" s="648"/>
      <c r="D96" s="648"/>
      <c r="E96" s="113"/>
      <c r="F96" s="113"/>
      <c r="G96" s="113"/>
      <c r="H96" s="113"/>
      <c r="I96" s="113"/>
      <c r="J96" s="113"/>
      <c r="K96" s="113"/>
      <c r="L96" s="114"/>
      <c r="M96" s="9"/>
    </row>
    <row r="97" spans="2:19" x14ac:dyDescent="0.25">
      <c r="B97" s="647" t="str">
        <f>D$28</f>
        <v>net delivered purchase value (CAD)</v>
      </c>
      <c r="C97" s="648"/>
      <c r="D97" s="648"/>
      <c r="E97" s="113"/>
      <c r="F97" s="113"/>
      <c r="G97" s="113"/>
      <c r="H97" s="113"/>
      <c r="I97" s="113"/>
      <c r="J97" s="113"/>
      <c r="K97" s="113"/>
      <c r="L97" s="114"/>
      <c r="M97" s="9"/>
    </row>
    <row r="98" spans="2:19" x14ac:dyDescent="0.25">
      <c r="B98" s="647" t="str">
        <f>D$29</f>
        <v>$ / tonne</v>
      </c>
      <c r="C98" s="648"/>
      <c r="D98" s="648"/>
      <c r="E98" s="123" t="str">
        <f t="shared" ref="E98:L98" si="41">IF(E96=0,"-",E97/E96)</f>
        <v>-</v>
      </c>
      <c r="F98" s="123" t="str">
        <f t="shared" si="41"/>
        <v>-</v>
      </c>
      <c r="G98" s="123" t="str">
        <f t="shared" si="41"/>
        <v>-</v>
      </c>
      <c r="H98" s="123" t="str">
        <f t="shared" si="41"/>
        <v>-</v>
      </c>
      <c r="I98" s="123" t="str">
        <f t="shared" si="41"/>
        <v>-</v>
      </c>
      <c r="J98" s="123" t="str">
        <f t="shared" si="41"/>
        <v>-</v>
      </c>
      <c r="K98" s="123" t="str">
        <f t="shared" si="41"/>
        <v>-</v>
      </c>
      <c r="L98" s="124" t="str">
        <f t="shared" si="41"/>
        <v>-</v>
      </c>
      <c r="M98" s="9"/>
    </row>
    <row r="99" spans="2:19" x14ac:dyDescent="0.25">
      <c r="B99" s="663" t="str">
        <f>IF(Intro!$G$21="English",Variables!B32,Variables!C32)</f>
        <v>Roll formed safety bar, regardless of type/style (universal, clip-in, snap-in, hook-over, welded or other), dimensions or configuration.</v>
      </c>
      <c r="C99" s="526"/>
      <c r="D99" s="526"/>
      <c r="E99" s="526"/>
      <c r="F99" s="526"/>
      <c r="G99" s="526"/>
      <c r="H99" s="526"/>
      <c r="I99" s="526"/>
      <c r="J99" s="526"/>
      <c r="K99" s="526"/>
      <c r="L99" s="664"/>
      <c r="M99" s="9"/>
    </row>
    <row r="100" spans="2:19" x14ac:dyDescent="0.25">
      <c r="B100" s="665"/>
      <c r="C100" s="532"/>
      <c r="D100" s="532"/>
      <c r="E100" s="532"/>
      <c r="F100" s="532"/>
      <c r="G100" s="532"/>
      <c r="H100" s="532"/>
      <c r="I100" s="532"/>
      <c r="J100" s="532"/>
      <c r="K100" s="532"/>
      <c r="L100" s="666"/>
      <c r="M100" s="9"/>
    </row>
    <row r="101" spans="2:19" x14ac:dyDescent="0.25">
      <c r="B101" s="647" t="str">
        <f>D$27</f>
        <v>tonnes</v>
      </c>
      <c r="C101" s="648"/>
      <c r="D101" s="648"/>
      <c r="E101" s="113"/>
      <c r="F101" s="113"/>
      <c r="G101" s="113"/>
      <c r="H101" s="113"/>
      <c r="I101" s="113"/>
      <c r="J101" s="113"/>
      <c r="K101" s="113"/>
      <c r="L101" s="114"/>
      <c r="M101" s="9"/>
    </row>
    <row r="102" spans="2:19" x14ac:dyDescent="0.25">
      <c r="B102" s="647" t="str">
        <f>D$28</f>
        <v>net delivered purchase value (CAD)</v>
      </c>
      <c r="C102" s="648"/>
      <c r="D102" s="648"/>
      <c r="E102" s="113"/>
      <c r="F102" s="113"/>
      <c r="G102" s="113"/>
      <c r="H102" s="113"/>
      <c r="I102" s="113"/>
      <c r="J102" s="113"/>
      <c r="K102" s="113"/>
      <c r="L102" s="114"/>
      <c r="M102" s="9"/>
    </row>
    <row r="103" spans="2:19" x14ac:dyDescent="0.25">
      <c r="B103" s="647" t="str">
        <f>D$29</f>
        <v>$ / tonne</v>
      </c>
      <c r="C103" s="648"/>
      <c r="D103" s="648"/>
      <c r="E103" s="123" t="str">
        <f t="shared" ref="E103:L103" si="42">IF(E101=0,"-",E102/E101)</f>
        <v>-</v>
      </c>
      <c r="F103" s="123" t="str">
        <f t="shared" si="42"/>
        <v>-</v>
      </c>
      <c r="G103" s="123" t="str">
        <f t="shared" si="42"/>
        <v>-</v>
      </c>
      <c r="H103" s="123" t="str">
        <f t="shared" si="42"/>
        <v>-</v>
      </c>
      <c r="I103" s="123" t="str">
        <f t="shared" si="42"/>
        <v>-</v>
      </c>
      <c r="J103" s="123" t="str">
        <f t="shared" si="42"/>
        <v>-</v>
      </c>
      <c r="K103" s="123" t="str">
        <f t="shared" si="42"/>
        <v>-</v>
      </c>
      <c r="L103" s="124" t="str">
        <f t="shared" si="42"/>
        <v>-</v>
      </c>
      <c r="M103" s="9"/>
    </row>
    <row r="104" spans="2:19" x14ac:dyDescent="0.25">
      <c r="B104" s="55"/>
      <c r="C104" s="56"/>
      <c r="D104" s="56"/>
      <c r="E104" s="28"/>
      <c r="F104" s="28"/>
      <c r="G104" s="28"/>
      <c r="H104" s="28"/>
      <c r="I104" s="28"/>
      <c r="J104" s="28"/>
      <c r="K104" s="28"/>
      <c r="L104" s="29"/>
      <c r="M104" s="9"/>
    </row>
    <row r="105" spans="2:19" x14ac:dyDescent="0.25">
      <c r="B105" s="401" t="str">
        <f>IF(Intro!$G$21="English",O105,P105)</f>
        <v>In the table below, “Error” means that the total imports of your firm's benchmark products exceed your firm's total imports for that period. Therefore, please modify the above data if necessary.</v>
      </c>
      <c r="C105" s="402"/>
      <c r="D105" s="402"/>
      <c r="E105" s="402"/>
      <c r="F105" s="402"/>
      <c r="G105" s="402"/>
      <c r="H105" s="402"/>
      <c r="I105" s="402"/>
      <c r="J105" s="402"/>
      <c r="K105" s="402"/>
      <c r="L105" s="403"/>
      <c r="M105" s="9"/>
      <c r="O105" s="9" t="s">
        <v>350</v>
      </c>
      <c r="P105" s="9" t="s">
        <v>351</v>
      </c>
      <c r="S105" s="34"/>
    </row>
    <row r="106" spans="2:19" x14ac:dyDescent="0.25">
      <c r="B106" s="401"/>
      <c r="C106" s="402"/>
      <c r="D106" s="402"/>
      <c r="E106" s="402"/>
      <c r="F106" s="402"/>
      <c r="G106" s="402"/>
      <c r="H106" s="402"/>
      <c r="I106" s="402"/>
      <c r="J106" s="402"/>
      <c r="K106" s="402"/>
      <c r="L106" s="403"/>
      <c r="M106" s="9"/>
      <c r="S106" s="34"/>
    </row>
    <row r="107" spans="2:19" x14ac:dyDescent="0.25">
      <c r="B107" s="55"/>
      <c r="C107" s="56"/>
      <c r="D107" s="56"/>
      <c r="E107" s="28"/>
      <c r="F107" s="28"/>
      <c r="G107" s="28"/>
      <c r="H107" s="28"/>
      <c r="I107" s="28"/>
      <c r="J107" s="28"/>
      <c r="K107" s="28"/>
      <c r="L107" s="29"/>
      <c r="M107" s="9"/>
      <c r="S107" s="34"/>
    </row>
    <row r="108" spans="2:19" ht="39" customHeight="1" x14ac:dyDescent="0.25">
      <c r="B108" s="649" t="str">
        <f>Variables!D64</f>
        <v>Verification - volume</v>
      </c>
      <c r="C108" s="650"/>
      <c r="D108" s="650"/>
      <c r="E108" s="650"/>
      <c r="F108" s="651"/>
      <c r="G108" s="101">
        <f>G73</f>
        <v>2024</v>
      </c>
      <c r="H108" s="101">
        <f>H73</f>
        <v>2025</v>
      </c>
      <c r="I108" s="101" t="str">
        <f>I73</f>
        <v>Jan-Mar 2026</v>
      </c>
      <c r="J108" s="34"/>
      <c r="K108" s="34"/>
      <c r="L108" s="64"/>
      <c r="M108" s="9"/>
    </row>
    <row r="109" spans="2:19" ht="14.1" customHeight="1" x14ac:dyDescent="0.25">
      <c r="B109" s="652" t="str">
        <f>B91</f>
        <v>tonnes</v>
      </c>
      <c r="C109" s="653"/>
      <c r="D109" s="653"/>
      <c r="E109" s="653"/>
      <c r="F109" s="654"/>
      <c r="G109" s="153" t="str">
        <f>IF(SUM(E91:G91,E96:G96,E101:G101)&gt;H27,Variables!$D$65,Variables!$D$66)</f>
        <v>Okay</v>
      </c>
      <c r="H109" s="153" t="str">
        <f>IF(SUM(H91:K91,H96:K96,H101:K101)&gt;I27,Variables!$D$65,Variables!$D$66)</f>
        <v>Okay</v>
      </c>
      <c r="I109" s="153" t="str">
        <f>IF(SUM(L91,L96,L101)&gt;K27,Variables!$D$65,Variables!$D$66)</f>
        <v>Okay</v>
      </c>
      <c r="J109" s="34"/>
      <c r="K109" s="34"/>
      <c r="L109" s="64"/>
      <c r="M109" s="9"/>
    </row>
    <row r="110" spans="2:19" ht="14.1" customHeight="1" x14ac:dyDescent="0.25">
      <c r="B110" s="644" t="str">
        <f>IF(Intro!$G$21="English",O110,P110)</f>
        <v>volume - total imports of benchmark products (Question 3)</v>
      </c>
      <c r="C110" s="645"/>
      <c r="D110" s="645"/>
      <c r="E110" s="645"/>
      <c r="F110" s="646"/>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44" t="str">
        <f>IF(Intro!$G$21="English",O111,P111)</f>
        <v>volume - total imports (Question 1)</v>
      </c>
      <c r="C111" s="645"/>
      <c r="D111" s="645"/>
      <c r="E111" s="645"/>
      <c r="F111" s="646"/>
      <c r="G111" s="153">
        <f>H27</f>
        <v>0</v>
      </c>
      <c r="H111" s="153">
        <f>I27</f>
        <v>0</v>
      </c>
      <c r="I111" s="153">
        <f>K27</f>
        <v>0</v>
      </c>
      <c r="J111" s="34"/>
      <c r="K111" s="34"/>
      <c r="L111" s="64"/>
      <c r="M111" s="9"/>
      <c r="O111" s="9" t="s">
        <v>457</v>
      </c>
      <c r="P111" s="9" t="s">
        <v>458</v>
      </c>
    </row>
    <row r="112" spans="2:19" x14ac:dyDescent="0.25">
      <c r="B112" s="649" t="str">
        <f>Variables!D68</f>
        <v>Verification - value</v>
      </c>
      <c r="C112" s="650"/>
      <c r="D112" s="650"/>
      <c r="E112" s="650"/>
      <c r="F112" s="651"/>
      <c r="G112" s="101">
        <f>G108</f>
        <v>2024</v>
      </c>
      <c r="H112" s="101">
        <f>H108</f>
        <v>2025</v>
      </c>
      <c r="I112" s="101" t="str">
        <f>I108</f>
        <v>Jan-Mar 2026</v>
      </c>
      <c r="J112" s="34"/>
      <c r="K112" s="34"/>
      <c r="L112" s="64"/>
      <c r="M112" s="9"/>
    </row>
    <row r="113" spans="1:16" ht="14.1" customHeight="1" x14ac:dyDescent="0.25">
      <c r="B113" s="652"/>
      <c r="C113" s="653"/>
      <c r="D113" s="653"/>
      <c r="E113" s="653"/>
      <c r="F113" s="654"/>
      <c r="G113" s="153" t="str">
        <f>IF(SUM(E92:G92,E97:G97,E102:G102)&gt;H28,Variables!$D$65,Variables!$D$66)</f>
        <v>Okay</v>
      </c>
      <c r="H113" s="153" t="str">
        <f>IF(SUM(H92:K92,H97:K97,H102:K102)&gt;I28,Variables!$D$65,Variables!$D$66)</f>
        <v>Okay</v>
      </c>
      <c r="I113" s="153" t="str">
        <f>IF(SUM(L92,L97,L102)&gt;K28,Variables!$D$65,Variables!$D$66)</f>
        <v>Okay</v>
      </c>
      <c r="J113" s="34"/>
      <c r="K113" s="34"/>
      <c r="L113" s="64"/>
      <c r="M113" s="9"/>
    </row>
    <row r="114" spans="1:16" ht="14.1" customHeight="1" x14ac:dyDescent="0.25">
      <c r="B114" s="644" t="str">
        <f>IF(Intro!$G$21="English",O114,P114)</f>
        <v>value - total imports of benchmark products (Question 3)</v>
      </c>
      <c r="C114" s="645"/>
      <c r="D114" s="645"/>
      <c r="E114" s="645"/>
      <c r="F114" s="646"/>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44" t="str">
        <f>IF(Intro!$G$21="English",O115,P115)</f>
        <v>valeur - total imports (Question 1)</v>
      </c>
      <c r="C115" s="645"/>
      <c r="D115" s="645"/>
      <c r="E115" s="645"/>
      <c r="F115" s="646"/>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7"/>
      <c r="D117" s="75"/>
      <c r="E117" s="76"/>
      <c r="F117" s="76"/>
      <c r="G117" s="76"/>
      <c r="H117" s="76"/>
      <c r="I117" s="76"/>
      <c r="J117" s="76"/>
      <c r="K117" s="76"/>
      <c r="L117" s="76"/>
      <c r="M117" s="66"/>
    </row>
    <row r="118" spans="1:16" x14ac:dyDescent="0.25">
      <c r="B118" s="404" t="str">
        <f>IF(Intro!$G$21="English",O118,P118)</f>
        <v>SALES OF IMPORTS  IN CANADA OF BENCHMARK PRODUCTS</v>
      </c>
      <c r="C118" s="405"/>
      <c r="D118" s="405"/>
      <c r="E118" s="405"/>
      <c r="F118" s="405"/>
      <c r="G118" s="405"/>
      <c r="H118" s="405"/>
      <c r="I118" s="405"/>
      <c r="J118" s="405"/>
      <c r="K118" s="405"/>
      <c r="L118" s="406"/>
      <c r="M118" s="9"/>
      <c r="O118" s="87" t="s">
        <v>520</v>
      </c>
      <c r="P118" s="87" t="s">
        <v>521</v>
      </c>
    </row>
    <row r="119" spans="1:16" x14ac:dyDescent="0.25">
      <c r="B119" s="571" t="s">
        <v>17</v>
      </c>
      <c r="C119" s="572"/>
      <c r="D119" s="572"/>
      <c r="E119" s="572"/>
      <c r="F119" s="572"/>
      <c r="G119" s="572"/>
      <c r="H119" s="572"/>
      <c r="I119" s="572"/>
      <c r="J119" s="572"/>
      <c r="K119" s="572"/>
      <c r="L119" s="573"/>
      <c r="M119" s="9"/>
    </row>
    <row r="120" spans="1:16" x14ac:dyDescent="0.25">
      <c r="B120" s="15"/>
      <c r="C120" s="32"/>
      <c r="D120" s="32"/>
      <c r="E120" s="33"/>
      <c r="F120" s="33"/>
      <c r="G120" s="33"/>
      <c r="H120" s="33"/>
      <c r="I120" s="33"/>
      <c r="J120" s="33"/>
      <c r="K120" s="33"/>
      <c r="L120" s="16"/>
      <c r="M120" s="9"/>
    </row>
    <row r="121" spans="1:16" x14ac:dyDescent="0.25">
      <c r="B121" s="401" t="str">
        <f>IF(Intro!$G$21="English",O121,P121)</f>
        <v xml:space="preserve">Report the volume and value of sales of imports in Canada for each benchmark product listed below : </v>
      </c>
      <c r="C121" s="402"/>
      <c r="D121" s="402"/>
      <c r="E121" s="402"/>
      <c r="F121" s="402"/>
      <c r="G121" s="402"/>
      <c r="H121" s="402"/>
      <c r="I121" s="402"/>
      <c r="J121" s="402"/>
      <c r="K121" s="402"/>
      <c r="L121" s="403"/>
      <c r="M121" s="9"/>
      <c r="O121" s="17" t="s">
        <v>168</v>
      </c>
      <c r="P121" s="9" t="s">
        <v>418</v>
      </c>
    </row>
    <row r="122" spans="1:16" x14ac:dyDescent="0.25">
      <c r="B122" s="401" t="str">
        <f>Pro!B35</f>
        <v>Note - Only complete this question if your firm sold the goods between January 1, 2023, and March 31, 2026.</v>
      </c>
      <c r="C122" s="402"/>
      <c r="D122" s="402"/>
      <c r="E122" s="402"/>
      <c r="F122" s="402"/>
      <c r="G122" s="402"/>
      <c r="H122" s="402"/>
      <c r="I122" s="402"/>
      <c r="J122" s="402"/>
      <c r="K122" s="402"/>
      <c r="L122" s="403"/>
      <c r="M122" s="9"/>
      <c r="O122" s="17"/>
    </row>
    <row r="123" spans="1:16" x14ac:dyDescent="0.25">
      <c r="B123" s="55"/>
      <c r="C123" s="56"/>
      <c r="D123" s="32"/>
      <c r="E123" s="33"/>
      <c r="F123" s="33"/>
      <c r="G123" s="33"/>
      <c r="H123" s="33"/>
      <c r="I123" s="33"/>
      <c r="J123" s="33"/>
      <c r="K123" s="33"/>
      <c r="L123" s="16"/>
      <c r="M123" s="9"/>
      <c r="O123" s="17"/>
    </row>
    <row r="124" spans="1:16" x14ac:dyDescent="0.25">
      <c r="B124" s="639"/>
      <c r="C124" s="640"/>
      <c r="D124" s="641"/>
      <c r="E124" s="101" t="str">
        <f t="shared" ref="E124:L124" si="43">E88</f>
        <v>Q2 - 2024</v>
      </c>
      <c r="F124" s="101" t="str">
        <f t="shared" si="43"/>
        <v>Q3 - 2024</v>
      </c>
      <c r="G124" s="101" t="str">
        <f t="shared" si="43"/>
        <v>Q4 - 2024</v>
      </c>
      <c r="H124" s="101" t="str">
        <f t="shared" si="43"/>
        <v>Q1 - 2025</v>
      </c>
      <c r="I124" s="101" t="str">
        <f t="shared" si="43"/>
        <v>Q2 - 2025</v>
      </c>
      <c r="J124" s="101" t="str">
        <f t="shared" si="43"/>
        <v>Q3 - 2025</v>
      </c>
      <c r="K124" s="101" t="str">
        <f t="shared" si="43"/>
        <v>Q4 - 2025</v>
      </c>
      <c r="L124" s="112" t="str">
        <f t="shared" si="43"/>
        <v>Q1 - 2026</v>
      </c>
      <c r="M124" s="9"/>
      <c r="O124" s="17"/>
    </row>
    <row r="125" spans="1:16" x14ac:dyDescent="0.25">
      <c r="B125" s="663" t="str">
        <f>B89</f>
        <v>Roll formed step beam of 12–16 gauge steel, of any length, including beam connector/bracket, regardless of profile or connection type.</v>
      </c>
      <c r="C125" s="526"/>
      <c r="D125" s="526"/>
      <c r="E125" s="526"/>
      <c r="F125" s="526"/>
      <c r="G125" s="526"/>
      <c r="H125" s="526"/>
      <c r="I125" s="526"/>
      <c r="J125" s="526"/>
      <c r="K125" s="526"/>
      <c r="L125" s="664"/>
      <c r="M125" s="9"/>
    </row>
    <row r="126" spans="1:16" x14ac:dyDescent="0.25">
      <c r="B126" s="665"/>
      <c r="C126" s="532"/>
      <c r="D126" s="532"/>
      <c r="E126" s="532"/>
      <c r="F126" s="532"/>
      <c r="G126" s="532"/>
      <c r="H126" s="532"/>
      <c r="I126" s="532"/>
      <c r="J126" s="532"/>
      <c r="K126" s="532"/>
      <c r="L126" s="666"/>
      <c r="M126" s="9"/>
    </row>
    <row r="127" spans="1:16" x14ac:dyDescent="0.25">
      <c r="B127" s="647" t="str">
        <f>D$31</f>
        <v>tonnes</v>
      </c>
      <c r="C127" s="648"/>
      <c r="D127" s="648"/>
      <c r="E127" s="113"/>
      <c r="F127" s="113"/>
      <c r="G127" s="113"/>
      <c r="H127" s="113"/>
      <c r="I127" s="113"/>
      <c r="J127" s="113"/>
      <c r="K127" s="113"/>
      <c r="L127" s="114"/>
      <c r="M127" s="9"/>
    </row>
    <row r="128" spans="1:16" x14ac:dyDescent="0.25">
      <c r="B128" s="647" t="str">
        <f>D$32</f>
        <v>net delivered selling value (CAD)</v>
      </c>
      <c r="C128" s="648"/>
      <c r="D128" s="648"/>
      <c r="E128" s="113"/>
      <c r="F128" s="113"/>
      <c r="G128" s="113"/>
      <c r="H128" s="113"/>
      <c r="I128" s="113"/>
      <c r="J128" s="113"/>
      <c r="K128" s="113"/>
      <c r="L128" s="114"/>
      <c r="M128" s="9"/>
    </row>
    <row r="129" spans="2:19" x14ac:dyDescent="0.25">
      <c r="B129" s="647" t="str">
        <f>D$33</f>
        <v>$ / tonne</v>
      </c>
      <c r="C129" s="648"/>
      <c r="D129" s="648"/>
      <c r="E129" s="123" t="str">
        <f t="shared" ref="E129:L129" si="44">IF(E127=0,"-",E128/E127)</f>
        <v>-</v>
      </c>
      <c r="F129" s="123" t="str">
        <f t="shared" si="44"/>
        <v>-</v>
      </c>
      <c r="G129" s="123" t="str">
        <f t="shared" si="44"/>
        <v>-</v>
      </c>
      <c r="H129" s="123" t="str">
        <f t="shared" si="44"/>
        <v>-</v>
      </c>
      <c r="I129" s="123" t="str">
        <f t="shared" si="44"/>
        <v>-</v>
      </c>
      <c r="J129" s="123" t="str">
        <f t="shared" si="44"/>
        <v>-</v>
      </c>
      <c r="K129" s="123" t="str">
        <f t="shared" si="44"/>
        <v>-</v>
      </c>
      <c r="L129" s="124" t="str">
        <f t="shared" si="44"/>
        <v>-</v>
      </c>
      <c r="M129" s="9"/>
    </row>
    <row r="130" spans="2:19" x14ac:dyDescent="0.25">
      <c r="B130" s="663" t="str">
        <f>B94</f>
        <v>Roll formed box beam of 12–16 gauge steel, of any length, including beam connector/bracket, regardless of profile or connection type.</v>
      </c>
      <c r="C130" s="526"/>
      <c r="D130" s="526"/>
      <c r="E130" s="526"/>
      <c r="F130" s="526"/>
      <c r="G130" s="526"/>
      <c r="H130" s="526"/>
      <c r="I130" s="526"/>
      <c r="J130" s="526"/>
      <c r="K130" s="526"/>
      <c r="L130" s="664"/>
      <c r="M130" s="9"/>
    </row>
    <row r="131" spans="2:19" x14ac:dyDescent="0.25">
      <c r="B131" s="665"/>
      <c r="C131" s="532"/>
      <c r="D131" s="532"/>
      <c r="E131" s="532"/>
      <c r="F131" s="532"/>
      <c r="G131" s="532"/>
      <c r="H131" s="532"/>
      <c r="I131" s="532"/>
      <c r="J131" s="532"/>
      <c r="K131" s="532"/>
      <c r="L131" s="666"/>
      <c r="M131" s="9"/>
    </row>
    <row r="132" spans="2:19" x14ac:dyDescent="0.25">
      <c r="B132" s="647" t="str">
        <f>D$31</f>
        <v>tonnes</v>
      </c>
      <c r="C132" s="648"/>
      <c r="D132" s="648"/>
      <c r="E132" s="113"/>
      <c r="F132" s="113"/>
      <c r="G132" s="113"/>
      <c r="H132" s="113"/>
      <c r="I132" s="113"/>
      <c r="J132" s="113"/>
      <c r="K132" s="113"/>
      <c r="L132" s="114"/>
      <c r="M132" s="9"/>
    </row>
    <row r="133" spans="2:19" x14ac:dyDescent="0.25">
      <c r="B133" s="647" t="str">
        <f>D$32</f>
        <v>net delivered selling value (CAD)</v>
      </c>
      <c r="C133" s="648"/>
      <c r="D133" s="648"/>
      <c r="E133" s="113"/>
      <c r="F133" s="113"/>
      <c r="G133" s="113"/>
      <c r="H133" s="113"/>
      <c r="I133" s="113"/>
      <c r="J133" s="113"/>
      <c r="K133" s="113"/>
      <c r="L133" s="114"/>
      <c r="M133" s="9"/>
    </row>
    <row r="134" spans="2:19" x14ac:dyDescent="0.25">
      <c r="B134" s="647" t="str">
        <f>D$33</f>
        <v>$ / tonne</v>
      </c>
      <c r="C134" s="648"/>
      <c r="D134" s="648"/>
      <c r="E134" s="123" t="str">
        <f>IF(E132=0,"-",E133/E132)</f>
        <v>-</v>
      </c>
      <c r="F134" s="123" t="str">
        <f t="shared" ref="F134:L134" si="45">IF(F132=0,"-",F133/F132)</f>
        <v>-</v>
      </c>
      <c r="G134" s="123" t="str">
        <f t="shared" si="45"/>
        <v>-</v>
      </c>
      <c r="H134" s="123" t="str">
        <f t="shared" si="45"/>
        <v>-</v>
      </c>
      <c r="I134" s="123" t="str">
        <f t="shared" si="45"/>
        <v>-</v>
      </c>
      <c r="J134" s="123" t="str">
        <f t="shared" si="45"/>
        <v>-</v>
      </c>
      <c r="K134" s="123" t="str">
        <f t="shared" si="45"/>
        <v>-</v>
      </c>
      <c r="L134" s="124" t="str">
        <f t="shared" si="45"/>
        <v>-</v>
      </c>
      <c r="M134" s="9"/>
    </row>
    <row r="135" spans="2:19" x14ac:dyDescent="0.25">
      <c r="B135" s="663" t="str">
        <f>B99</f>
        <v>Roll formed safety bar, regardless of type/style (universal, clip-in, snap-in, hook-over, welded or other), dimensions or configuration.</v>
      </c>
      <c r="C135" s="526"/>
      <c r="D135" s="526"/>
      <c r="E135" s="526"/>
      <c r="F135" s="526"/>
      <c r="G135" s="526"/>
      <c r="H135" s="526"/>
      <c r="I135" s="526"/>
      <c r="J135" s="526"/>
      <c r="K135" s="526"/>
      <c r="L135" s="664"/>
      <c r="M135" s="9"/>
    </row>
    <row r="136" spans="2:19" x14ac:dyDescent="0.25">
      <c r="B136" s="665"/>
      <c r="C136" s="532"/>
      <c r="D136" s="532"/>
      <c r="E136" s="532"/>
      <c r="F136" s="532"/>
      <c r="G136" s="532"/>
      <c r="H136" s="532"/>
      <c r="I136" s="532"/>
      <c r="J136" s="532"/>
      <c r="K136" s="532"/>
      <c r="L136" s="666"/>
      <c r="M136" s="9"/>
    </row>
    <row r="137" spans="2:19" x14ac:dyDescent="0.25">
      <c r="B137" s="647" t="str">
        <f>D$31</f>
        <v>tonnes</v>
      </c>
      <c r="C137" s="648"/>
      <c r="D137" s="648"/>
      <c r="E137" s="113"/>
      <c r="F137" s="113"/>
      <c r="G137" s="113"/>
      <c r="H137" s="113"/>
      <c r="I137" s="113"/>
      <c r="J137" s="113"/>
      <c r="K137" s="113"/>
      <c r="L137" s="114"/>
      <c r="M137" s="9"/>
    </row>
    <row r="138" spans="2:19" x14ac:dyDescent="0.25">
      <c r="B138" s="647" t="str">
        <f>D$32</f>
        <v>net delivered selling value (CAD)</v>
      </c>
      <c r="C138" s="648"/>
      <c r="D138" s="648"/>
      <c r="E138" s="113"/>
      <c r="F138" s="113"/>
      <c r="G138" s="113"/>
      <c r="H138" s="113"/>
      <c r="I138" s="113"/>
      <c r="J138" s="113"/>
      <c r="K138" s="113"/>
      <c r="L138" s="114"/>
      <c r="M138" s="9"/>
    </row>
    <row r="139" spans="2:19" x14ac:dyDescent="0.25">
      <c r="B139" s="647" t="str">
        <f>D$33</f>
        <v>$ / tonne</v>
      </c>
      <c r="C139" s="648"/>
      <c r="D139" s="648"/>
      <c r="E139" s="123" t="str">
        <f>IF(E137=0,"-",E138/E137)</f>
        <v>-</v>
      </c>
      <c r="F139" s="123" t="str">
        <f t="shared" ref="F139:L139" si="46">IF(F137=0,"-",F138/F137)</f>
        <v>-</v>
      </c>
      <c r="G139" s="123" t="str">
        <f t="shared" si="46"/>
        <v>-</v>
      </c>
      <c r="H139" s="123" t="str">
        <f t="shared" si="46"/>
        <v>-</v>
      </c>
      <c r="I139" s="123" t="str">
        <f t="shared" si="46"/>
        <v>-</v>
      </c>
      <c r="J139" s="123" t="str">
        <f t="shared" si="46"/>
        <v>-</v>
      </c>
      <c r="K139" s="123" t="str">
        <f t="shared" si="46"/>
        <v>-</v>
      </c>
      <c r="L139" s="124" t="str">
        <f t="shared" si="46"/>
        <v>-</v>
      </c>
      <c r="M139" s="9"/>
    </row>
    <row r="140" spans="2:19" x14ac:dyDescent="0.25">
      <c r="B140" s="55"/>
      <c r="C140" s="56"/>
      <c r="D140" s="56"/>
      <c r="E140" s="28"/>
      <c r="F140" s="28"/>
      <c r="G140" s="28"/>
      <c r="H140" s="28"/>
      <c r="I140" s="28"/>
      <c r="J140" s="28"/>
      <c r="K140" s="28"/>
      <c r="L140" s="29"/>
      <c r="M140" s="9"/>
    </row>
    <row r="141" spans="2:19" x14ac:dyDescent="0.25">
      <c r="B141" s="398" t="str">
        <f>IF(Intro!$G$21="English",O141,P141)</f>
        <v>In the table below, “Error” means that the total sales of your firm's benchmark products exceed your firm's total import sales for that period. Therefore, please modify the above data if necessary.</v>
      </c>
      <c r="C141" s="399"/>
      <c r="D141" s="399"/>
      <c r="E141" s="399"/>
      <c r="F141" s="399"/>
      <c r="G141" s="399"/>
      <c r="H141" s="399"/>
      <c r="I141" s="399"/>
      <c r="J141" s="399"/>
      <c r="K141" s="399"/>
      <c r="L141" s="400"/>
      <c r="M141" s="9"/>
      <c r="O141" s="9" t="s">
        <v>352</v>
      </c>
      <c r="P141" s="9" t="s">
        <v>419</v>
      </c>
      <c r="S141" s="34"/>
    </row>
    <row r="142" spans="2:19" x14ac:dyDescent="0.25">
      <c r="B142" s="398"/>
      <c r="C142" s="399"/>
      <c r="D142" s="399"/>
      <c r="E142" s="399"/>
      <c r="F142" s="399"/>
      <c r="G142" s="399"/>
      <c r="H142" s="399"/>
      <c r="I142" s="399"/>
      <c r="J142" s="399"/>
      <c r="K142" s="399"/>
      <c r="L142" s="400"/>
      <c r="M142" s="9"/>
      <c r="S142" s="34"/>
    </row>
    <row r="143" spans="2:19" x14ac:dyDescent="0.25">
      <c r="B143" s="55"/>
      <c r="C143" s="56"/>
      <c r="D143" s="56"/>
      <c r="E143" s="28"/>
      <c r="F143" s="28"/>
      <c r="G143" s="28"/>
      <c r="H143" s="28"/>
      <c r="I143" s="28"/>
      <c r="J143" s="28"/>
      <c r="K143" s="28"/>
      <c r="L143" s="29"/>
      <c r="M143" s="9"/>
      <c r="S143" s="34"/>
    </row>
    <row r="144" spans="2:19" ht="14.1" customHeight="1" x14ac:dyDescent="0.25">
      <c r="B144" s="649" t="str">
        <f>Variables!D64</f>
        <v>Verification - volume</v>
      </c>
      <c r="C144" s="650"/>
      <c r="D144" s="650"/>
      <c r="E144" s="650"/>
      <c r="F144" s="651"/>
      <c r="G144" s="101">
        <f>G108</f>
        <v>2024</v>
      </c>
      <c r="H144" s="101">
        <f>H108</f>
        <v>2025</v>
      </c>
      <c r="I144" s="101" t="str">
        <f>I108</f>
        <v>Jan-Mar 2026</v>
      </c>
      <c r="J144" s="34"/>
      <c r="K144" s="34"/>
      <c r="L144" s="64"/>
      <c r="M144" s="9"/>
      <c r="O144" s="17"/>
    </row>
    <row r="145" spans="1:16" ht="14.1" customHeight="1" x14ac:dyDescent="0.25">
      <c r="B145" s="655" t="str">
        <f>B127</f>
        <v>tonnes</v>
      </c>
      <c r="C145" s="656"/>
      <c r="D145" s="656"/>
      <c r="E145" s="656"/>
      <c r="F145" s="657"/>
      <c r="G145" s="153" t="str">
        <f>IF(SUM(E127:G127,E132:G132,E137:G137)&gt;H37,Variables!$D$65,Variables!$D$66)</f>
        <v>Okay</v>
      </c>
      <c r="H145" s="153" t="str">
        <f>IF(SUM(H127:K127,H132:K132,H137:K137)&gt;I37,Variables!$D$65,Variables!$D$66)</f>
        <v>Okay</v>
      </c>
      <c r="I145" s="153" t="str">
        <f>IF(SUM(L127,L132,L137)&gt;K37,Variables!$D$65,Variables!$D$66)</f>
        <v>Okay</v>
      </c>
      <c r="J145" s="34"/>
      <c r="K145" s="34"/>
      <c r="L145" s="64"/>
      <c r="M145" s="9"/>
    </row>
    <row r="146" spans="1:16" ht="14.1" customHeight="1" x14ac:dyDescent="0.25">
      <c r="B146" s="644" t="str">
        <f>IF(Intro!$G$21="English",O146,P146)</f>
        <v>volume - total sales in Canada of imports of benchmark products (Question 4)</v>
      </c>
      <c r="C146" s="645"/>
      <c r="D146" s="645"/>
      <c r="E146" s="645"/>
      <c r="F146" s="646"/>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44" t="str">
        <f>IF(Intro!$G$21="English",O147,P147)</f>
        <v>volume - total sales in Canada of imports (Question 1)</v>
      </c>
      <c r="C147" s="645"/>
      <c r="D147" s="645"/>
      <c r="E147" s="645"/>
      <c r="F147" s="646"/>
      <c r="G147" s="153">
        <f>H37</f>
        <v>0</v>
      </c>
      <c r="H147" s="153">
        <f>I37</f>
        <v>0</v>
      </c>
      <c r="I147" s="153">
        <f>K37</f>
        <v>0</v>
      </c>
      <c r="J147" s="34"/>
      <c r="K147" s="34"/>
      <c r="L147" s="64"/>
      <c r="M147" s="9"/>
      <c r="O147" s="9" t="s">
        <v>464</v>
      </c>
      <c r="P147" s="9" t="s">
        <v>466</v>
      </c>
    </row>
    <row r="148" spans="1:16" x14ac:dyDescent="0.25">
      <c r="B148" s="649" t="str">
        <f>Variables!D68</f>
        <v>Verification - value</v>
      </c>
      <c r="C148" s="650"/>
      <c r="D148" s="650"/>
      <c r="E148" s="650"/>
      <c r="F148" s="651"/>
      <c r="G148" s="101">
        <f>G144</f>
        <v>2024</v>
      </c>
      <c r="H148" s="101">
        <f t="shared" ref="H148:I148" si="47">H144</f>
        <v>2025</v>
      </c>
      <c r="I148" s="101" t="str">
        <f t="shared" si="47"/>
        <v>Jan-Mar 2026</v>
      </c>
      <c r="J148" s="34"/>
      <c r="K148" s="34"/>
      <c r="L148" s="64"/>
      <c r="M148" s="9"/>
    </row>
    <row r="149" spans="1:16" ht="14.1" customHeight="1" x14ac:dyDescent="0.25">
      <c r="B149" s="655" t="str">
        <f>B128</f>
        <v>net delivered selling value (CAD)</v>
      </c>
      <c r="C149" s="656"/>
      <c r="D149" s="656"/>
      <c r="E149" s="656"/>
      <c r="F149" s="657"/>
      <c r="G149" s="153" t="str">
        <f>IF(SUM(E128:G128,E133:G133,E138:G138)&gt;H38,Variables!$D$65,Variables!$D$66)</f>
        <v>Okay</v>
      </c>
      <c r="H149" s="153" t="str">
        <f>IF(SUM(H128:K128,H133:K133,H138:K138)&gt;I38,Variables!$D$65,Variables!$D$66)</f>
        <v>Okay</v>
      </c>
      <c r="I149" s="153" t="str">
        <f>IF(SUM(L128,L133,L138)&gt;K38,Variables!$D$65,Variables!$D$66)</f>
        <v>Okay</v>
      </c>
      <c r="J149" s="34"/>
      <c r="K149" s="34"/>
      <c r="L149" s="64"/>
      <c r="M149" s="9"/>
    </row>
    <row r="150" spans="1:16" ht="14.1" customHeight="1" x14ac:dyDescent="0.25">
      <c r="B150" s="644" t="str">
        <f>IF(Intro!$G$21="English",O150,P150)</f>
        <v>value - total sales in Canada of imports of benchmark products (Question 4)</v>
      </c>
      <c r="C150" s="645"/>
      <c r="D150" s="645"/>
      <c r="E150" s="645"/>
      <c r="F150" s="646"/>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44" t="str">
        <f>IF(Intro!$G$21="English",O151,P151)</f>
        <v>value - total sales in Canada of imports (Question 1)</v>
      </c>
      <c r="C151" s="645"/>
      <c r="D151" s="645"/>
      <c r="E151" s="645"/>
      <c r="F151" s="646"/>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4"/>
      <c r="D153" s="69"/>
      <c r="E153" s="69"/>
      <c r="F153" s="69"/>
      <c r="G153" s="69"/>
      <c r="H153" s="69"/>
      <c r="I153" s="69"/>
      <c r="J153" s="69"/>
      <c r="K153" s="69"/>
      <c r="L153" s="69"/>
      <c r="N153" s="70"/>
    </row>
    <row r="154" spans="1:16" x14ac:dyDescent="0.25">
      <c r="B154" s="404" t="str">
        <f>UPPER(IF(Intro!$G$21="English",O154,P154))</f>
        <v>IMPORT DATA FOR MASSIVE IMPORTATION ANALYSIS</v>
      </c>
      <c r="C154" s="405"/>
      <c r="D154" s="405"/>
      <c r="E154" s="405"/>
      <c r="F154" s="405"/>
      <c r="G154" s="405"/>
      <c r="H154" s="405"/>
      <c r="I154" s="405"/>
      <c r="J154" s="405"/>
      <c r="K154" s="405"/>
      <c r="L154" s="406"/>
      <c r="M154" s="9"/>
      <c r="O154" s="87" t="s">
        <v>325</v>
      </c>
      <c r="P154" s="87" t="s">
        <v>420</v>
      </c>
    </row>
    <row r="155" spans="1:16" s="10" customFormat="1" x14ac:dyDescent="0.25">
      <c r="A155" s="7"/>
      <c r="B155" s="571" t="s">
        <v>18</v>
      </c>
      <c r="C155" s="572"/>
      <c r="D155" s="572"/>
      <c r="E155" s="572"/>
      <c r="F155" s="572"/>
      <c r="G155" s="572"/>
      <c r="H155" s="572"/>
      <c r="I155" s="572"/>
      <c r="J155" s="572"/>
      <c r="K155" s="572"/>
      <c r="L155" s="573"/>
      <c r="M155" s="66"/>
      <c r="O155" s="9"/>
    </row>
    <row r="156" spans="1:16" x14ac:dyDescent="0.25">
      <c r="B156" s="15"/>
      <c r="C156" s="32"/>
      <c r="D156" s="32"/>
      <c r="E156" s="33"/>
      <c r="F156" s="33"/>
      <c r="G156" s="33"/>
      <c r="H156" s="33"/>
      <c r="I156" s="33"/>
      <c r="J156" s="33"/>
      <c r="K156" s="33"/>
      <c r="L156" s="16"/>
      <c r="M156" s="9"/>
    </row>
    <row r="157" spans="1:16" x14ac:dyDescent="0.25">
      <c r="B157" s="401" t="str">
        <f>IF(Intro!$G$21="English",O157,P157)</f>
        <v xml:space="preserve">Report the volume of imports and the ending inventory in Canada of the goods originating from the exporter outlined above : </v>
      </c>
      <c r="C157" s="402"/>
      <c r="D157" s="402"/>
      <c r="E157" s="402"/>
      <c r="F157" s="402"/>
      <c r="G157" s="402"/>
      <c r="H157" s="402"/>
      <c r="I157" s="402"/>
      <c r="J157" s="402"/>
      <c r="K157" s="402"/>
      <c r="L157" s="403"/>
      <c r="M157" s="9"/>
      <c r="O157" s="17" t="s">
        <v>191</v>
      </c>
      <c r="P157" s="9" t="s">
        <v>422</v>
      </c>
    </row>
    <row r="158" spans="1:16" x14ac:dyDescent="0.25">
      <c r="B158" s="55"/>
      <c r="C158" s="56"/>
      <c r="D158" s="32"/>
      <c r="E158" s="33"/>
      <c r="F158" s="33"/>
      <c r="G158" s="33"/>
      <c r="H158" s="33"/>
      <c r="I158" s="33"/>
      <c r="J158" s="33"/>
      <c r="K158" s="33"/>
      <c r="L158" s="16"/>
      <c r="M158" s="9"/>
      <c r="O158" s="17"/>
    </row>
    <row r="159" spans="1:16" x14ac:dyDescent="0.25">
      <c r="B159" s="55"/>
      <c r="C159" s="56"/>
      <c r="D159" s="32"/>
      <c r="E159" s="144" t="str">
        <f>IF(Intro!$G$21="English","Q","T")&amp;IF(MID(F159,2,1)&lt;&gt;"1",MID(F159,2,1)-1&amp;" - "&amp;MID(F159,6,4),"4 - "&amp;MID(F159,6,4)-1)</f>
        <v>Q1 - 2025</v>
      </c>
      <c r="F159" s="144" t="str">
        <f>IF(Intro!$G$21="English","Q","T")&amp;IF(MID(G159,2,1)&lt;&gt;"1",MID(G159,2,1)-1&amp;" - "&amp;MID(G159,6,4),"4 - "&amp;MID(G159,6,4)-1)</f>
        <v>Q2 - 2025</v>
      </c>
      <c r="G159" s="144" t="str">
        <f>IF(Intro!$G$21="English","Q","T")&amp;IF(MID(H159,2,1)&lt;&gt;"1",MID(H159,2,1)-1&amp;" - "&amp;MID(H159,6,4),"4 - "&amp;MID(H159,6,4)-1)</f>
        <v>Q3 - 2025</v>
      </c>
      <c r="H159" s="144" t="str">
        <f>IF(Intro!$G$21="English","Q","T")&amp;IF(MID(I159,2,1)&lt;&gt;"1",MID(I159,2,1)-1&amp;" - "&amp;MID(I159,6,4),"4 - "&amp;MID(I159,6,4)-1)</f>
        <v>Q4 - 2025</v>
      </c>
      <c r="I159" s="144" t="str">
        <f>L124</f>
        <v>Q1 - 2026</v>
      </c>
      <c r="J159" s="145" t="str">
        <f>IF(Intro!$G$21="English",Variables!$B$44,Variables!$C$44)</f>
        <v>Q2 - 2026</v>
      </c>
      <c r="K159" s="34"/>
      <c r="L159" s="16"/>
      <c r="M159" s="9"/>
      <c r="O159" s="17"/>
    </row>
    <row r="160" spans="1:16" x14ac:dyDescent="0.25">
      <c r="B160" s="667" t="str">
        <f>B27</f>
        <v>Imports</v>
      </c>
      <c r="C160" s="668"/>
      <c r="D160" s="100" t="str">
        <f>B101</f>
        <v>tonnes</v>
      </c>
      <c r="E160" s="147"/>
      <c r="F160" s="147"/>
      <c r="G160" s="147"/>
      <c r="H160" s="147"/>
      <c r="I160" s="147"/>
      <c r="J160" s="147"/>
      <c r="K160" s="34"/>
      <c r="L160" s="64"/>
      <c r="M160" s="9"/>
    </row>
    <row r="161" spans="1:19" x14ac:dyDescent="0.25">
      <c r="B161" s="667" t="str">
        <f>IF(Intro!$G$21="English",O161,P161)</f>
        <v>Ending Inventories</v>
      </c>
      <c r="C161" s="668"/>
      <c r="D161" s="100" t="str">
        <f>D160</f>
        <v>tonnes</v>
      </c>
      <c r="E161" s="147"/>
      <c r="F161" s="147"/>
      <c r="G161" s="147"/>
      <c r="H161" s="147"/>
      <c r="I161" s="147"/>
      <c r="J161" s="147"/>
      <c r="K161" s="34"/>
      <c r="L161" s="64"/>
      <c r="M161" s="9"/>
      <c r="O161" s="9" t="s">
        <v>192</v>
      </c>
      <c r="P161" s="9" t="s">
        <v>421</v>
      </c>
    </row>
    <row r="162" spans="1:19" x14ac:dyDescent="0.25">
      <c r="B162" s="55"/>
      <c r="C162" s="56"/>
      <c r="D162" s="56"/>
      <c r="E162" s="28"/>
      <c r="F162" s="28"/>
      <c r="G162" s="28"/>
      <c r="H162" s="28"/>
      <c r="I162" s="28"/>
      <c r="J162" s="28"/>
      <c r="K162" s="28"/>
      <c r="L162" s="29"/>
      <c r="M162" s="9"/>
    </row>
    <row r="163" spans="1:19" x14ac:dyDescent="0.25">
      <c r="B163" s="398" t="str">
        <f>IF(Intro!$G$21="English",O163,P163)</f>
        <v>In the table below, “Error” means that the sum of the quarterly imports reported above exceeds the annual imports reported in Question 1. Therefore, please modify the data if necessary.</v>
      </c>
      <c r="C163" s="399"/>
      <c r="D163" s="399"/>
      <c r="E163" s="399"/>
      <c r="F163" s="399"/>
      <c r="G163" s="399"/>
      <c r="H163" s="399"/>
      <c r="I163" s="399"/>
      <c r="J163" s="399"/>
      <c r="K163" s="399"/>
      <c r="L163" s="400"/>
      <c r="M163" s="9"/>
      <c r="O163" s="9" t="s">
        <v>481</v>
      </c>
      <c r="P163" s="9" t="s">
        <v>482</v>
      </c>
      <c r="S163" s="34"/>
    </row>
    <row r="164" spans="1:19" x14ac:dyDescent="0.25">
      <c r="B164" s="398"/>
      <c r="C164" s="399"/>
      <c r="D164" s="399"/>
      <c r="E164" s="399"/>
      <c r="F164" s="399"/>
      <c r="G164" s="399"/>
      <c r="H164" s="399"/>
      <c r="I164" s="399"/>
      <c r="J164" s="399"/>
      <c r="K164" s="399"/>
      <c r="L164" s="400"/>
      <c r="M164" s="9"/>
      <c r="S164" s="34"/>
    </row>
    <row r="165" spans="1:19" x14ac:dyDescent="0.25">
      <c r="B165" s="141"/>
      <c r="C165" s="94"/>
      <c r="D165" s="94"/>
      <c r="E165" s="94"/>
      <c r="F165" s="94"/>
      <c r="G165" s="94"/>
      <c r="H165" s="94"/>
      <c r="I165" s="94"/>
      <c r="J165" s="94"/>
      <c r="K165" s="94"/>
      <c r="L165" s="142"/>
      <c r="M165" s="9"/>
      <c r="S165" s="34"/>
    </row>
    <row r="166" spans="1:19" x14ac:dyDescent="0.25">
      <c r="B166" s="158"/>
      <c r="C166" s="17"/>
      <c r="D166" s="159"/>
      <c r="E166" s="9"/>
      <c r="F166" s="101">
        <f>G166-1</f>
        <v>2025</v>
      </c>
      <c r="G166" s="101">
        <f>Variables!B8</f>
        <v>2026</v>
      </c>
      <c r="I166" s="34"/>
      <c r="J166" s="34"/>
      <c r="K166" s="34"/>
      <c r="L166" s="133"/>
      <c r="M166" s="9"/>
      <c r="O166" s="17"/>
    </row>
    <row r="167" spans="1:19" ht="14.45" customHeight="1" x14ac:dyDescent="0.25">
      <c r="B167" s="158"/>
      <c r="C167" s="26"/>
      <c r="D167" s="669" t="str">
        <f>B144</f>
        <v>Verification - volume</v>
      </c>
      <c r="E167" s="670"/>
      <c r="F167" s="153" t="str">
        <f>IF(SUM(E160:H160)&gt;I27,Variables!$D$65,Variables!$D$66)</f>
        <v>Okay</v>
      </c>
      <c r="G167" s="153" t="str">
        <f>IF(SUM(I160)&gt;K27,Variables!$D$65,Variables!$D$66)</f>
        <v>Okay</v>
      </c>
      <c r="I167" s="34"/>
      <c r="J167" s="34"/>
      <c r="K167" s="34"/>
      <c r="L167" s="133"/>
      <c r="M167" s="9"/>
    </row>
    <row r="168" spans="1:19" s="40" customFormat="1" x14ac:dyDescent="0.25">
      <c r="A168" s="68"/>
      <c r="B168" s="160"/>
      <c r="C168" s="4"/>
      <c r="D168" s="69"/>
      <c r="E168" s="69"/>
      <c r="F168" s="69"/>
      <c r="G168" s="69"/>
      <c r="H168" s="69"/>
      <c r="I168" s="69"/>
      <c r="J168" s="69"/>
      <c r="K168" s="69"/>
      <c r="L168" s="161"/>
      <c r="N168" s="70"/>
    </row>
    <row r="169" spans="1:19" s="10" customFormat="1" x14ac:dyDescent="0.25">
      <c r="A169" s="7"/>
      <c r="B169" s="20" t="s">
        <v>19</v>
      </c>
      <c r="C169" s="21"/>
      <c r="D169" s="21"/>
      <c r="E169" s="22"/>
      <c r="F169" s="22"/>
      <c r="G169" s="22"/>
      <c r="H169" s="22"/>
      <c r="I169" s="22"/>
      <c r="J169" s="22"/>
      <c r="K169" s="22"/>
      <c r="L169" s="23"/>
      <c r="M169" s="66"/>
    </row>
    <row r="170" spans="1:19" s="34" customFormat="1" x14ac:dyDescent="0.25">
      <c r="A170" s="43"/>
      <c r="B170" s="47"/>
      <c r="C170" s="78"/>
      <c r="D170" s="78"/>
      <c r="E170" s="78"/>
      <c r="F170" s="78"/>
      <c r="G170" s="78"/>
      <c r="H170" s="78"/>
      <c r="I170" s="78"/>
      <c r="J170" s="78"/>
      <c r="K170" s="78"/>
      <c r="L170" s="48"/>
      <c r="O170" s="9"/>
      <c r="P170" s="9"/>
      <c r="Q170" s="9"/>
      <c r="R170" s="9"/>
    </row>
    <row r="171" spans="1:19" s="34" customFormat="1" x14ac:dyDescent="0.25">
      <c r="A171" s="43"/>
      <c r="B171" s="398" t="str">
        <f>IF(Intro!$G$21="English",O171,P171)</f>
        <v>Describe any factors (for example, shipping delays, seasonality, etc.) which would explain the overall trend in your firm's quarterly import volumes and ending inventories, as reported in Question 6.</v>
      </c>
      <c r="C171" s="399"/>
      <c r="D171" s="399"/>
      <c r="E171" s="399"/>
      <c r="F171" s="399"/>
      <c r="G171" s="399"/>
      <c r="H171" s="399"/>
      <c r="I171" s="399"/>
      <c r="J171" s="399"/>
      <c r="K171" s="399"/>
      <c r="L171" s="400"/>
      <c r="O171" s="9" t="s">
        <v>364</v>
      </c>
      <c r="P171" s="9" t="s">
        <v>365</v>
      </c>
      <c r="Q171" s="9"/>
      <c r="R171" s="9"/>
    </row>
    <row r="172" spans="1:19" s="34" customFormat="1" x14ac:dyDescent="0.25">
      <c r="A172" s="43"/>
      <c r="B172" s="398"/>
      <c r="C172" s="399"/>
      <c r="D172" s="399"/>
      <c r="E172" s="399"/>
      <c r="F172" s="399"/>
      <c r="G172" s="399"/>
      <c r="H172" s="399"/>
      <c r="I172" s="399"/>
      <c r="J172" s="399"/>
      <c r="K172" s="399"/>
      <c r="L172" s="400"/>
      <c r="O172" s="9"/>
      <c r="P172" s="9"/>
      <c r="Q172" s="9"/>
      <c r="R172" s="9"/>
    </row>
    <row r="173" spans="1:19" s="34" customFormat="1" x14ac:dyDescent="0.25">
      <c r="A173" s="43"/>
      <c r="B173" s="47"/>
      <c r="C173" s="78"/>
      <c r="D173" s="78"/>
      <c r="E173" s="78"/>
      <c r="F173" s="78"/>
      <c r="G173" s="78"/>
      <c r="H173" s="78"/>
      <c r="I173" s="78"/>
      <c r="J173" s="78"/>
      <c r="K173" s="78"/>
      <c r="L173" s="48"/>
      <c r="O173" s="9"/>
      <c r="P173" s="9"/>
      <c r="Q173" s="9"/>
      <c r="R173" s="9"/>
    </row>
    <row r="174" spans="1:19" s="10" customFormat="1" x14ac:dyDescent="0.25">
      <c r="A174" s="7"/>
      <c r="B174" s="550"/>
      <c r="C174" s="551"/>
      <c r="D174" s="551"/>
      <c r="E174" s="551"/>
      <c r="F174" s="551"/>
      <c r="G174" s="551"/>
      <c r="H174" s="551"/>
      <c r="I174" s="551"/>
      <c r="J174" s="551"/>
      <c r="K174" s="551"/>
      <c r="L174" s="552"/>
      <c r="M174" s="34"/>
    </row>
    <row r="175" spans="1:19" s="10" customFormat="1" x14ac:dyDescent="0.25">
      <c r="A175" s="7"/>
      <c r="B175" s="550"/>
      <c r="C175" s="551"/>
      <c r="D175" s="551"/>
      <c r="E175" s="551"/>
      <c r="F175" s="551"/>
      <c r="G175" s="551"/>
      <c r="H175" s="551"/>
      <c r="I175" s="551"/>
      <c r="J175" s="551"/>
      <c r="K175" s="551"/>
      <c r="L175" s="552"/>
      <c r="M175" s="34"/>
    </row>
    <row r="176" spans="1:19" s="10" customFormat="1" x14ac:dyDescent="0.25">
      <c r="A176" s="7"/>
      <c r="B176" s="550"/>
      <c r="C176" s="551"/>
      <c r="D176" s="551"/>
      <c r="E176" s="551"/>
      <c r="F176" s="551"/>
      <c r="G176" s="551"/>
      <c r="H176" s="551"/>
      <c r="I176" s="551"/>
      <c r="J176" s="551"/>
      <c r="K176" s="551"/>
      <c r="L176" s="552"/>
      <c r="M176" s="34"/>
    </row>
    <row r="177" spans="1:18" s="10" customFormat="1" x14ac:dyDescent="0.25">
      <c r="A177" s="7"/>
      <c r="B177" s="550"/>
      <c r="C177" s="551"/>
      <c r="D177" s="551"/>
      <c r="E177" s="551"/>
      <c r="F177" s="551"/>
      <c r="G177" s="551"/>
      <c r="H177" s="551"/>
      <c r="I177" s="551"/>
      <c r="J177" s="551"/>
      <c r="K177" s="551"/>
      <c r="L177" s="552"/>
      <c r="M177" s="34"/>
    </row>
    <row r="178" spans="1:18" s="10" customFormat="1" x14ac:dyDescent="0.25">
      <c r="A178" s="7"/>
      <c r="B178" s="550"/>
      <c r="C178" s="551"/>
      <c r="D178" s="551"/>
      <c r="E178" s="551"/>
      <c r="F178" s="551"/>
      <c r="G178" s="551"/>
      <c r="H178" s="551"/>
      <c r="I178" s="551"/>
      <c r="J178" s="551"/>
      <c r="K178" s="551"/>
      <c r="L178" s="552"/>
      <c r="M178" s="34"/>
    </row>
    <row r="179" spans="1:18" s="10" customFormat="1" x14ac:dyDescent="0.25">
      <c r="A179" s="7"/>
      <c r="B179" s="550"/>
      <c r="C179" s="551"/>
      <c r="D179" s="551"/>
      <c r="E179" s="551"/>
      <c r="F179" s="551"/>
      <c r="G179" s="551"/>
      <c r="H179" s="551"/>
      <c r="I179" s="551"/>
      <c r="J179" s="551"/>
      <c r="K179" s="551"/>
      <c r="L179" s="552"/>
      <c r="M179" s="34"/>
    </row>
    <row r="180" spans="1:18" s="10" customFormat="1" x14ac:dyDescent="0.25">
      <c r="A180" s="7"/>
      <c r="B180" s="550"/>
      <c r="C180" s="551"/>
      <c r="D180" s="551"/>
      <c r="E180" s="551"/>
      <c r="F180" s="551"/>
      <c r="G180" s="551"/>
      <c r="H180" s="551"/>
      <c r="I180" s="551"/>
      <c r="J180" s="551"/>
      <c r="K180" s="551"/>
      <c r="L180" s="552"/>
      <c r="M180" s="34"/>
    </row>
    <row r="181" spans="1:18" s="10" customFormat="1" x14ac:dyDescent="0.25">
      <c r="A181" s="7"/>
      <c r="B181" s="550"/>
      <c r="C181" s="551"/>
      <c r="D181" s="551"/>
      <c r="E181" s="551"/>
      <c r="F181" s="551"/>
      <c r="G181" s="551"/>
      <c r="H181" s="551"/>
      <c r="I181" s="551"/>
      <c r="J181" s="551"/>
      <c r="K181" s="551"/>
      <c r="L181" s="552"/>
      <c r="M181" s="34"/>
    </row>
    <row r="182" spans="1:18" s="34" customFormat="1" x14ac:dyDescent="0.25">
      <c r="A182" s="43"/>
      <c r="B182" s="44"/>
      <c r="C182" s="45"/>
      <c r="D182" s="45"/>
      <c r="E182" s="45"/>
      <c r="F182" s="45"/>
      <c r="G182" s="45"/>
      <c r="H182" s="45"/>
      <c r="I182" s="45"/>
      <c r="J182" s="45"/>
      <c r="K182" s="45"/>
      <c r="L182" s="46"/>
      <c r="O182" s="9"/>
      <c r="P182" s="9"/>
      <c r="Q182" s="9"/>
      <c r="R182" s="9"/>
    </row>
  </sheetData>
  <sheetProtection algorithmName="SHA-512" hashValue="Ns0ktjoxJPydq4poN0asDgpWwlqMhpAtUm5MdWwPMF/PLSSWF9O9P8eNjw++bSLF2tPr4aeJLrSS82htcrW+NA==" saltValue="+8SyKjoPUy/ulqV0bZRnqA==" spinCount="100000" sheet="1" objects="1" scenarios="1" selectLockedCells="1"/>
  <mergeCells count="130">
    <mergeCell ref="B20:L20"/>
    <mergeCell ref="B43:L43"/>
    <mergeCell ref="B84:L84"/>
    <mergeCell ref="B119:L119"/>
    <mergeCell ref="B155:L155"/>
    <mergeCell ref="B60:D60"/>
    <mergeCell ref="B64:D64"/>
    <mergeCell ref="B42:L42"/>
    <mergeCell ref="B78:F78"/>
    <mergeCell ref="B79:F79"/>
    <mergeCell ref="B80:F80"/>
    <mergeCell ref="B110:F110"/>
    <mergeCell ref="B111:F111"/>
    <mergeCell ref="B112:F112"/>
    <mergeCell ref="B113:F113"/>
    <mergeCell ref="B139:D139"/>
    <mergeCell ref="B118:L118"/>
    <mergeCell ref="B31:C33"/>
    <mergeCell ref="B34:C36"/>
    <mergeCell ref="B73:F73"/>
    <mergeCell ref="B75:F75"/>
    <mergeCell ref="B58:D58"/>
    <mergeCell ref="B53:L53"/>
    <mergeCell ref="B57:L57"/>
    <mergeCell ref="B174:L181"/>
    <mergeCell ref="B137:D137"/>
    <mergeCell ref="B138:D138"/>
    <mergeCell ref="B161:C161"/>
    <mergeCell ref="B171:L172"/>
    <mergeCell ref="B163:L164"/>
    <mergeCell ref="B144:F144"/>
    <mergeCell ref="B145:F145"/>
    <mergeCell ref="B146:F146"/>
    <mergeCell ref="B147:F147"/>
    <mergeCell ref="B148:F148"/>
    <mergeCell ref="B149:F149"/>
    <mergeCell ref="B157:L157"/>
    <mergeCell ref="B160:C160"/>
    <mergeCell ref="D167:E167"/>
    <mergeCell ref="B141:L142"/>
    <mergeCell ref="B130:L131"/>
    <mergeCell ref="B135:L136"/>
    <mergeCell ref="B88:D88"/>
    <mergeCell ref="B124:D124"/>
    <mergeCell ref="B127:D127"/>
    <mergeCell ref="B128:D128"/>
    <mergeCell ref="B129:D129"/>
    <mergeCell ref="B132:D132"/>
    <mergeCell ref="B133:D133"/>
    <mergeCell ref="B134:D134"/>
    <mergeCell ref="B114:F114"/>
    <mergeCell ref="B115:F115"/>
    <mergeCell ref="B103:D103"/>
    <mergeCell ref="B105:L106"/>
    <mergeCell ref="B89:L90"/>
    <mergeCell ref="B94:L95"/>
    <mergeCell ref="B99:L100"/>
    <mergeCell ref="B125:L126"/>
    <mergeCell ref="B77:F77"/>
    <mergeCell ref="B4:L4"/>
    <mergeCell ref="B5:L5"/>
    <mergeCell ref="B6:L6"/>
    <mergeCell ref="B66:D66"/>
    <mergeCell ref="B68:D68"/>
    <mergeCell ref="B55:D55"/>
    <mergeCell ref="B59:D59"/>
    <mergeCell ref="B63:D63"/>
    <mergeCell ref="B67:D67"/>
    <mergeCell ref="B65:L65"/>
    <mergeCell ref="B50:D50"/>
    <mergeCell ref="B52:D52"/>
    <mergeCell ref="B54:D54"/>
    <mergeCell ref="B51:D51"/>
    <mergeCell ref="B62:D62"/>
    <mergeCell ref="B56:D56"/>
    <mergeCell ref="D35:F35"/>
    <mergeCell ref="B8:L8"/>
    <mergeCell ref="B9:L9"/>
    <mergeCell ref="B12:L12"/>
    <mergeCell ref="B26:K26"/>
    <mergeCell ref="B61:L61"/>
    <mergeCell ref="B70:L71"/>
    <mergeCell ref="B37:C39"/>
    <mergeCell ref="D37:F37"/>
    <mergeCell ref="D38:F38"/>
    <mergeCell ref="D39:F39"/>
    <mergeCell ref="B154:L154"/>
    <mergeCell ref="B150:F150"/>
    <mergeCell ref="B151:F151"/>
    <mergeCell ref="B101:D101"/>
    <mergeCell ref="B86:L86"/>
    <mergeCell ref="B45:L45"/>
    <mergeCell ref="B91:D91"/>
    <mergeCell ref="B92:D92"/>
    <mergeCell ref="B93:D93"/>
    <mergeCell ref="B96:D96"/>
    <mergeCell ref="B97:D97"/>
    <mergeCell ref="B98:D98"/>
    <mergeCell ref="B121:L121"/>
    <mergeCell ref="B83:L83"/>
    <mergeCell ref="B122:L122"/>
    <mergeCell ref="B108:F108"/>
    <mergeCell ref="B109:F109"/>
    <mergeCell ref="B102:D102"/>
    <mergeCell ref="B74:F74"/>
    <mergeCell ref="B76:F76"/>
    <mergeCell ref="B10:L11"/>
    <mergeCell ref="B30:K30"/>
    <mergeCell ref="B49:L49"/>
    <mergeCell ref="B15:L15"/>
    <mergeCell ref="B16:L16"/>
    <mergeCell ref="B17:L17"/>
    <mergeCell ref="B27:C29"/>
    <mergeCell ref="D27:F27"/>
    <mergeCell ref="D29:F29"/>
    <mergeCell ref="D31:F31"/>
    <mergeCell ref="G22:K22"/>
    <mergeCell ref="D33:F33"/>
    <mergeCell ref="D34:F34"/>
    <mergeCell ref="B22:F22"/>
    <mergeCell ref="D36:F36"/>
    <mergeCell ref="D28:F28"/>
    <mergeCell ref="D32:F32"/>
    <mergeCell ref="G23:K23"/>
    <mergeCell ref="B23:F23"/>
    <mergeCell ref="B46:L46"/>
    <mergeCell ref="B14:L14"/>
    <mergeCell ref="B13:L13"/>
    <mergeCell ref="B48:D48"/>
    <mergeCell ref="B19:L19"/>
  </mergeCells>
  <conditionalFormatting sqref="F167:G167">
    <cfRule type="cellIs" dxfId="38" priority="1" operator="equal">
      <formula>"Error"</formula>
    </cfRule>
  </conditionalFormatting>
  <conditionalFormatting sqref="G74:I76 G78:I80 G109:I111 G113:I115 G149:I151">
    <cfRule type="cellIs" dxfId="37" priority="5" operator="equal">
      <formula>"Error"</formula>
    </cfRule>
  </conditionalFormatting>
  <conditionalFormatting sqref="G145:I147">
    <cfRule type="cellIs" dxfId="36"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7A9B5A4-3971-4DB3-B550-79AB13F3993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174:B176" xr:uid="{BEE76FD3-4952-47B9-9EA6-A45DCD06B10D}">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E60:L60 E64:L64 G36:K39 E56:L56 E52:L52 E68:L68 E93:L93 E98:L98 E103:L103 F167:G167 E129:L129 E134:L134 E139:L139 G149:I151 G29:K29 G33:K33 G109:I111 G74:I76 G78:I80 G145:I147 G113:I115" xr:uid="{94B16BB4-2376-458D-88ED-0A71BC91376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0:J161 E137:L138 E132:L133 E127:L128 E101:L102 E96:L97 E91:L92 E66:L67 E62:L63 E58:L59 E54:L55 E50:L51 G34:K35 G31:K32 G27:K28" xr:uid="{027B1B71-C8B1-43D5-9040-15650B9A865C}">
      <formula1>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770B-3761-40D1-A25B-D8E85A89E74D}">
  <sheetPr codeName="Sheet19">
    <tabColor rgb="FF92D050"/>
    <pageSetUpPr fitToPage="1"/>
  </sheetPr>
  <dimension ref="A1:S182"/>
  <sheetViews>
    <sheetView showGridLines="0" zoomScaleNormal="100" zoomScaleSheetLayoutView="5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445</v>
      </c>
      <c r="P1" s="9" t="s">
        <v>445</v>
      </c>
    </row>
    <row r="2" spans="1:16" x14ac:dyDescent="0.25">
      <c r="B2" s="11" t="str">
        <f>Pro!B2</f>
        <v>PROTECTED</v>
      </c>
      <c r="C2" s="11"/>
      <c r="D2" s="11"/>
      <c r="O2" s="10" t="s">
        <v>93</v>
      </c>
      <c r="P2" s="10" t="s">
        <v>109</v>
      </c>
    </row>
    <row r="3" spans="1:16" x14ac:dyDescent="0.25">
      <c r="B3" s="12"/>
      <c r="C3" s="12"/>
      <c r="D3" s="12"/>
      <c r="O3" s="2"/>
      <c r="P3" s="2"/>
    </row>
    <row r="4" spans="1:16" s="2" customFormat="1" x14ac:dyDescent="0.25">
      <c r="A4" s="4"/>
      <c r="B4" s="470" t="str">
        <f>Info!B4</f>
        <v>IMPORTERS' QUESTIONNAIRE</v>
      </c>
      <c r="C4" s="471"/>
      <c r="D4" s="471"/>
      <c r="E4" s="471"/>
      <c r="F4" s="471"/>
      <c r="G4" s="471"/>
      <c r="H4" s="471"/>
      <c r="I4" s="471"/>
      <c r="J4" s="471"/>
      <c r="K4" s="471"/>
      <c r="L4" s="472"/>
      <c r="M4" s="24"/>
      <c r="N4" s="24"/>
      <c r="O4" s="18"/>
      <c r="P4" s="18"/>
    </row>
    <row r="5" spans="1:16" s="2" customFormat="1" x14ac:dyDescent="0.25">
      <c r="A5" s="4"/>
      <c r="B5" s="538" t="str">
        <f>Info!B5</f>
        <v>NQ-2026-005</v>
      </c>
      <c r="C5" s="539"/>
      <c r="D5" s="539"/>
      <c r="E5" s="539"/>
      <c r="F5" s="539"/>
      <c r="G5" s="539"/>
      <c r="H5" s="539"/>
      <c r="I5" s="539"/>
      <c r="J5" s="539"/>
      <c r="K5" s="539"/>
      <c r="L5" s="540"/>
      <c r="M5" s="24"/>
      <c r="N5" s="24"/>
      <c r="O5" s="18"/>
      <c r="P5" s="18"/>
    </row>
    <row r="6" spans="1:16" s="6" customFormat="1" x14ac:dyDescent="0.25">
      <c r="A6" s="4"/>
      <c r="B6" s="538" t="str">
        <f>Info!B6</f>
        <v>CERTAIN STEEL RACKS</v>
      </c>
      <c r="C6" s="539"/>
      <c r="D6" s="539"/>
      <c r="E6" s="539"/>
      <c r="F6" s="539"/>
      <c r="G6" s="539"/>
      <c r="H6" s="539"/>
      <c r="I6" s="539"/>
      <c r="J6" s="539"/>
      <c r="K6" s="539"/>
      <c r="L6" s="540"/>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44" t="str">
        <f>Public!B8</f>
        <v>The following questions refer to the goods as defined in the product description on the Intro tab.</v>
      </c>
      <c r="C8" s="545"/>
      <c r="D8" s="545"/>
      <c r="E8" s="545"/>
      <c r="F8" s="545"/>
      <c r="G8" s="545"/>
      <c r="H8" s="545"/>
      <c r="I8" s="545"/>
      <c r="J8" s="545"/>
      <c r="K8" s="545"/>
      <c r="L8" s="546"/>
      <c r="M8" s="18"/>
      <c r="N8" s="18"/>
      <c r="O8" s="14"/>
      <c r="P8" s="14"/>
    </row>
    <row r="9" spans="1:16" s="6" customFormat="1" x14ac:dyDescent="0.25">
      <c r="A9" s="4"/>
      <c r="B9" s="544" t="str">
        <f>Public!B9</f>
        <v xml:space="preserve">Product information and a glossary of terms can be found in the Info tab.
</v>
      </c>
      <c r="C9" s="545"/>
      <c r="D9" s="545"/>
      <c r="E9" s="545"/>
      <c r="F9" s="545"/>
      <c r="G9" s="545"/>
      <c r="H9" s="545"/>
      <c r="I9" s="545"/>
      <c r="J9" s="545"/>
      <c r="K9" s="545"/>
      <c r="L9" s="546"/>
      <c r="M9" s="18"/>
      <c r="N9" s="18"/>
      <c r="O9" s="14"/>
    </row>
    <row r="10" spans="1:16" s="6" customFormat="1" x14ac:dyDescent="0.25">
      <c r="A10" s="4"/>
      <c r="B10" s="544" t="str">
        <f>IF(Intro!$G$21="English",O10,P10)</f>
        <v>Use one numbered "Imp-Exp" tab for each exporter your firm imported from. To acquire additional "Imp-Exp" tabs, contact a case analyst identified on the "Intro" tab.</v>
      </c>
      <c r="C10" s="545"/>
      <c r="D10" s="545"/>
      <c r="E10" s="545"/>
      <c r="F10" s="545"/>
      <c r="G10" s="545"/>
      <c r="H10" s="545"/>
      <c r="I10" s="545"/>
      <c r="J10" s="545"/>
      <c r="K10" s="545"/>
      <c r="L10" s="546"/>
      <c r="M10" s="18"/>
      <c r="N10" s="18"/>
      <c r="O10" s="9" t="s">
        <v>327</v>
      </c>
      <c r="P10" s="9" t="s">
        <v>326</v>
      </c>
    </row>
    <row r="11" spans="1:16" s="6" customFormat="1" x14ac:dyDescent="0.25">
      <c r="A11" s="4"/>
      <c r="B11" s="544"/>
      <c r="C11" s="545"/>
      <c r="D11" s="545"/>
      <c r="E11" s="545"/>
      <c r="F11" s="545"/>
      <c r="G11" s="545"/>
      <c r="H11" s="545"/>
      <c r="I11" s="545"/>
      <c r="J11" s="545"/>
      <c r="K11" s="545"/>
      <c r="L11" s="546"/>
      <c r="M11" s="18"/>
      <c r="N11" s="18"/>
      <c r="O11" s="14"/>
      <c r="P11" s="14"/>
    </row>
    <row r="12" spans="1:16" s="6" customFormat="1" x14ac:dyDescent="0.25">
      <c r="A12" s="4"/>
      <c r="B12" s="544" t="str">
        <f>Pro!B12</f>
        <v>For the questions in this tab, note the following:</v>
      </c>
      <c r="C12" s="545"/>
      <c r="D12" s="545"/>
      <c r="E12" s="545"/>
      <c r="F12" s="545"/>
      <c r="G12" s="545"/>
      <c r="H12" s="545"/>
      <c r="I12" s="545"/>
      <c r="J12" s="545"/>
      <c r="K12" s="545"/>
      <c r="L12" s="546"/>
      <c r="M12" s="18"/>
      <c r="N12" s="18"/>
      <c r="O12" s="14"/>
      <c r="P12" s="14"/>
    </row>
    <row r="13" spans="1:16" s="6" customFormat="1" x14ac:dyDescent="0.25">
      <c r="A13" s="4"/>
      <c r="B13" s="622" t="str">
        <f>Pro!B13</f>
        <v>• Report only sales from your firm’s imports. Sales of goods purchased from Canadian producers must be excluded.</v>
      </c>
      <c r="C13" s="623"/>
      <c r="D13" s="623"/>
      <c r="E13" s="623"/>
      <c r="F13" s="623"/>
      <c r="G13" s="623"/>
      <c r="H13" s="623"/>
      <c r="I13" s="623"/>
      <c r="J13" s="623"/>
      <c r="K13" s="623"/>
      <c r="L13" s="624"/>
      <c r="M13" s="18"/>
      <c r="N13" s="18"/>
      <c r="O13" s="14"/>
      <c r="P13" s="14"/>
    </row>
    <row r="14" spans="1:16" s="6" customFormat="1" x14ac:dyDescent="0.25">
      <c r="A14" s="4"/>
      <c r="B14" s="544" t="str">
        <f>Pro!B14</f>
        <v>• Report all sales to Canadian and foreign associated firms.</v>
      </c>
      <c r="C14" s="545"/>
      <c r="D14" s="545"/>
      <c r="E14" s="545"/>
      <c r="F14" s="545"/>
      <c r="G14" s="545"/>
      <c r="H14" s="545"/>
      <c r="I14" s="545"/>
      <c r="J14" s="545"/>
      <c r="K14" s="545"/>
      <c r="L14" s="546"/>
      <c r="M14" s="18"/>
      <c r="N14" s="18"/>
      <c r="O14" s="14"/>
      <c r="P14" s="14"/>
    </row>
    <row r="15" spans="1:16" s="6" customFormat="1" x14ac:dyDescent="0.25">
      <c r="A15" s="4"/>
      <c r="B15" s="544" t="str">
        <f>Pro!B15</f>
        <v>• Report all sales as of the date of shipment to the customer or the customer’s warehouse.</v>
      </c>
      <c r="C15" s="545"/>
      <c r="D15" s="545"/>
      <c r="E15" s="545"/>
      <c r="F15" s="545"/>
      <c r="G15" s="545"/>
      <c r="H15" s="545"/>
      <c r="I15" s="545"/>
      <c r="J15" s="545"/>
      <c r="K15" s="545"/>
      <c r="L15" s="546"/>
      <c r="M15" s="18"/>
      <c r="N15" s="18"/>
      <c r="O15" s="14"/>
      <c r="P15" s="14"/>
    </row>
    <row r="16" spans="1:16" s="6" customFormat="1" x14ac:dyDescent="0.25">
      <c r="A16" s="4"/>
      <c r="B16" s="544" t="str">
        <f>Pro!B16</f>
        <v>• Report all values in Canadian dollars.</v>
      </c>
      <c r="C16" s="545"/>
      <c r="D16" s="545"/>
      <c r="E16" s="545"/>
      <c r="F16" s="545"/>
      <c r="G16" s="545"/>
      <c r="H16" s="545"/>
      <c r="I16" s="545"/>
      <c r="J16" s="545"/>
      <c r="K16" s="545"/>
      <c r="L16" s="546"/>
      <c r="M16" s="18"/>
      <c r="N16" s="18"/>
      <c r="O16" s="14"/>
      <c r="P16" s="14"/>
    </row>
    <row r="17" spans="1:16" s="6" customFormat="1" x14ac:dyDescent="0.25">
      <c r="A17" s="4"/>
      <c r="B17" s="547" t="str">
        <f>IF(Intro!$G$21="English",O17,P17)</f>
        <v>• If your firm is an end user or a retailer, your firm does not need to report sales of imports or inventories of imports.</v>
      </c>
      <c r="C17" s="548"/>
      <c r="D17" s="548"/>
      <c r="E17" s="548"/>
      <c r="F17" s="548"/>
      <c r="G17" s="548"/>
      <c r="H17" s="548"/>
      <c r="I17" s="548"/>
      <c r="J17" s="548"/>
      <c r="K17" s="548"/>
      <c r="L17" s="549"/>
      <c r="M17" s="18"/>
      <c r="N17" s="18"/>
      <c r="O17" s="14" t="s">
        <v>261</v>
      </c>
      <c r="P17" s="14" t="s">
        <v>262</v>
      </c>
    </row>
    <row r="18" spans="1:16" s="6" customFormat="1" x14ac:dyDescent="0.25">
      <c r="A18" s="4"/>
      <c r="B18" s="13"/>
      <c r="C18" s="13"/>
      <c r="D18" s="13"/>
      <c r="E18" s="3"/>
      <c r="F18" s="3"/>
      <c r="G18" s="3"/>
      <c r="H18" s="3"/>
      <c r="I18" s="3"/>
      <c r="J18" s="3"/>
      <c r="K18" s="3"/>
      <c r="L18" s="3"/>
      <c r="O18" s="14"/>
      <c r="P18" s="14"/>
    </row>
    <row r="19" spans="1:16" x14ac:dyDescent="0.25">
      <c r="B19" s="404" t="str">
        <f>IF(Intro!$G$21="English",O19,P19)</f>
        <v>IMPORTS AND SALES</v>
      </c>
      <c r="C19" s="405"/>
      <c r="D19" s="405"/>
      <c r="E19" s="405"/>
      <c r="F19" s="405"/>
      <c r="G19" s="405"/>
      <c r="H19" s="405"/>
      <c r="I19" s="405"/>
      <c r="J19" s="405"/>
      <c r="K19" s="405"/>
      <c r="L19" s="406"/>
      <c r="M19" s="9"/>
      <c r="O19" s="87" t="s">
        <v>323</v>
      </c>
      <c r="P19" s="87" t="s">
        <v>324</v>
      </c>
    </row>
    <row r="20" spans="1:16" x14ac:dyDescent="0.25">
      <c r="B20" s="571" t="s">
        <v>12</v>
      </c>
      <c r="C20" s="572"/>
      <c r="D20" s="572"/>
      <c r="E20" s="572"/>
      <c r="F20" s="572"/>
      <c r="G20" s="572"/>
      <c r="H20" s="572"/>
      <c r="I20" s="572"/>
      <c r="J20" s="572"/>
      <c r="K20" s="572"/>
      <c r="L20" s="573"/>
      <c r="M20" s="9"/>
    </row>
    <row r="21" spans="1:16" x14ac:dyDescent="0.25">
      <c r="B21" s="15"/>
      <c r="C21" s="32"/>
      <c r="D21" s="32"/>
      <c r="E21" s="33"/>
      <c r="F21" s="33"/>
      <c r="G21" s="33"/>
      <c r="H21" s="33"/>
      <c r="I21" s="33"/>
      <c r="J21" s="33"/>
      <c r="K21" s="33"/>
      <c r="L21" s="16"/>
      <c r="M21" s="9"/>
    </row>
    <row r="22" spans="1:16" ht="15.75" x14ac:dyDescent="0.25">
      <c r="B22" s="615" t="str">
        <f>IF(Intro!$G$21="English",O22,P22)</f>
        <v xml:space="preserve">Provide your firm's imports and sales of imports of the goods originating in: </v>
      </c>
      <c r="C22" s="617"/>
      <c r="D22" s="617"/>
      <c r="E22" s="617"/>
      <c r="F22" s="617"/>
      <c r="G22" s="633" t="str">
        <f>Variables!D47</f>
        <v>China</v>
      </c>
      <c r="H22" s="633"/>
      <c r="I22" s="633"/>
      <c r="J22" s="633"/>
      <c r="K22" s="633"/>
      <c r="L22" s="61"/>
      <c r="M22" s="9"/>
      <c r="O22" s="9" t="s">
        <v>506</v>
      </c>
      <c r="P22" s="9" t="s">
        <v>507</v>
      </c>
    </row>
    <row r="23" spans="1:16" ht="15.75" x14ac:dyDescent="0.25">
      <c r="B23" s="637" t="str">
        <f>IF(Intro!$G$21="English",O23,P23)</f>
        <v xml:space="preserve">Exporter name: </v>
      </c>
      <c r="C23" s="638"/>
      <c r="D23" s="638"/>
      <c r="E23" s="638"/>
      <c r="F23" s="638"/>
      <c r="G23" s="636"/>
      <c r="H23" s="636"/>
      <c r="I23" s="636"/>
      <c r="J23" s="636"/>
      <c r="K23" s="636"/>
      <c r="L23" s="61"/>
      <c r="M23" s="9"/>
      <c r="O23" s="9" t="s">
        <v>165</v>
      </c>
      <c r="P23" s="9" t="s">
        <v>166</v>
      </c>
    </row>
    <row r="24" spans="1:16" x14ac:dyDescent="0.25">
      <c r="B24" s="107"/>
      <c r="C24" s="108"/>
      <c r="D24" s="108"/>
      <c r="E24" s="108"/>
      <c r="F24" s="108"/>
      <c r="G24" s="33"/>
      <c r="H24" s="33"/>
      <c r="I24" s="33"/>
      <c r="J24" s="33"/>
      <c r="K24" s="33"/>
      <c r="L24" s="16"/>
      <c r="M24" s="9"/>
    </row>
    <row r="25" spans="1:16" x14ac:dyDescent="0.25">
      <c r="B25" s="107"/>
      <c r="C25" s="108"/>
      <c r="D25" s="108"/>
      <c r="E25" s="108"/>
      <c r="F25" s="108"/>
      <c r="G25" s="143">
        <f>Variables!$B$6</f>
        <v>2023</v>
      </c>
      <c r="H25" s="143">
        <f>G25+1</f>
        <v>2024</v>
      </c>
      <c r="I25" s="143">
        <f>H25+1</f>
        <v>2025</v>
      </c>
      <c r="J25" s="143" t="str">
        <f>IF(Intro!$G$21="English",Variables!B9,Variables!C9)</f>
        <v>Jan-Mar 2025</v>
      </c>
      <c r="K25" s="143" t="str">
        <f>IF(Intro!$G$21="English",Variables!B10,Variables!C10)</f>
        <v>Jan-Mar 2026</v>
      </c>
      <c r="L25" s="64"/>
      <c r="M25" s="9"/>
      <c r="O25" s="17"/>
    </row>
    <row r="26" spans="1:16" s="10" customFormat="1" x14ac:dyDescent="0.25">
      <c r="A26" s="31"/>
      <c r="B26" s="661" t="str">
        <f>IF(Intro!$G$21="English",O26,P26)</f>
        <v>Imports in Canada</v>
      </c>
      <c r="C26" s="662"/>
      <c r="D26" s="662"/>
      <c r="E26" s="662"/>
      <c r="F26" s="662"/>
      <c r="G26" s="662"/>
      <c r="H26" s="662"/>
      <c r="I26" s="662"/>
      <c r="J26" s="662"/>
      <c r="K26" s="662"/>
      <c r="L26" s="64"/>
      <c r="O26" s="25" t="s">
        <v>229</v>
      </c>
      <c r="P26" s="10" t="s">
        <v>230</v>
      </c>
    </row>
    <row r="27" spans="1:16" x14ac:dyDescent="0.25">
      <c r="B27" s="630" t="str">
        <f>IF(Intro!$G$21="English",O27,P27)</f>
        <v>Imports</v>
      </c>
      <c r="C27" s="631"/>
      <c r="D27" s="632" t="str">
        <f>IF(Intro!$G$21="English",Variables!$B$23,Variables!$C$23)</f>
        <v>tonnes</v>
      </c>
      <c r="E27" s="632"/>
      <c r="F27" s="632"/>
      <c r="G27" s="109"/>
      <c r="H27" s="109"/>
      <c r="I27" s="109"/>
      <c r="J27" s="109"/>
      <c r="K27" s="103"/>
      <c r="L27" s="64"/>
      <c r="M27" s="9"/>
      <c r="O27" s="9" t="s">
        <v>91</v>
      </c>
      <c r="P27" s="9" t="s">
        <v>167</v>
      </c>
    </row>
    <row r="28" spans="1:16" x14ac:dyDescent="0.25">
      <c r="B28" s="630"/>
      <c r="C28" s="631"/>
      <c r="D28" s="632" t="str">
        <f>IF(Intro!$G$21="English",O28,P28)</f>
        <v>net delivered purchase value (CAD)</v>
      </c>
      <c r="E28" s="632"/>
      <c r="F28" s="632"/>
      <c r="G28" s="109"/>
      <c r="H28" s="109"/>
      <c r="I28" s="109"/>
      <c r="J28" s="109"/>
      <c r="K28" s="103"/>
      <c r="L28" s="64"/>
      <c r="M28" s="9"/>
      <c r="O28" s="9" t="s">
        <v>329</v>
      </c>
      <c r="P28" s="9" t="s">
        <v>328</v>
      </c>
    </row>
    <row r="29" spans="1:16" x14ac:dyDescent="0.25">
      <c r="B29" s="630"/>
      <c r="C29" s="631"/>
      <c r="D29" s="632" t="str">
        <f>"$ / "&amp;IF(Intro!$G$21="English",Variables!$B$24,Variables!$C$24)</f>
        <v>$ / tonne</v>
      </c>
      <c r="E29" s="632"/>
      <c r="F29" s="632"/>
      <c r="G29" s="122" t="str">
        <f>IF(G27=0,"-",G28/G27)</f>
        <v>-</v>
      </c>
      <c r="H29" s="122" t="str">
        <f>IF(H27=0,"-",H28/H27)</f>
        <v>-</v>
      </c>
      <c r="I29" s="122" t="str">
        <f t="shared" ref="I29:K29" si="0">IF(I27=0,"-",I28/I27)</f>
        <v>-</v>
      </c>
      <c r="J29" s="122" t="str">
        <f t="shared" si="0"/>
        <v>-</v>
      </c>
      <c r="K29" s="122" t="str">
        <f t="shared" si="0"/>
        <v>-</v>
      </c>
      <c r="L29" s="64"/>
      <c r="M29" s="9"/>
    </row>
    <row r="30" spans="1:16" s="10" customFormat="1" x14ac:dyDescent="0.25">
      <c r="A30" s="31"/>
      <c r="B30" s="625" t="str">
        <f>IF(Intro!$G$21="English",O30,P30)</f>
        <v>Sales of imports in Canada</v>
      </c>
      <c r="C30" s="626"/>
      <c r="D30" s="626"/>
      <c r="E30" s="626"/>
      <c r="F30" s="626"/>
      <c r="G30" s="626"/>
      <c r="H30" s="626"/>
      <c r="I30" s="626"/>
      <c r="J30" s="626"/>
      <c r="K30" s="626"/>
      <c r="L30" s="64"/>
      <c r="O30" s="25" t="s">
        <v>515</v>
      </c>
      <c r="P30" s="10" t="s">
        <v>516</v>
      </c>
    </row>
    <row r="31" spans="1:16" x14ac:dyDescent="0.25">
      <c r="B31" s="429" t="str">
        <f>IF(Intro!$G$21="English",O31,P31)</f>
        <v>Sales to dealers / distributors in Canada</v>
      </c>
      <c r="C31" s="430"/>
      <c r="D31" s="632" t="str">
        <f>D27</f>
        <v>tonnes</v>
      </c>
      <c r="E31" s="632"/>
      <c r="F31" s="632"/>
      <c r="G31" s="109"/>
      <c r="H31" s="109"/>
      <c r="I31" s="109"/>
      <c r="J31" s="109"/>
      <c r="K31" s="103"/>
      <c r="L31" s="64"/>
      <c r="M31" s="9"/>
      <c r="O31" s="9" t="str">
        <f>"Sales to "&amp;Variables!$B$26&amp;" in Canada"</f>
        <v>Sales to dealers / distributors in Canada</v>
      </c>
      <c r="P31" s="9" t="str">
        <f>"Ventes aux "&amp;Variables!$C$26&amp;" au Canada"</f>
        <v>Ventes aux revendeurs / distributeurs au Canada</v>
      </c>
    </row>
    <row r="32" spans="1:16" x14ac:dyDescent="0.25">
      <c r="B32" s="429"/>
      <c r="C32" s="430"/>
      <c r="D32" s="632" t="str">
        <f>IF(Intro!$G$21="English",O32,P32)</f>
        <v>net delivered selling value (CAD)</v>
      </c>
      <c r="E32" s="632"/>
      <c r="F32" s="632"/>
      <c r="G32" s="109"/>
      <c r="H32" s="109"/>
      <c r="I32" s="109"/>
      <c r="J32" s="109"/>
      <c r="K32" s="103"/>
      <c r="L32" s="64"/>
      <c r="M32" s="9"/>
      <c r="O32" s="9" t="s">
        <v>331</v>
      </c>
      <c r="P32" s="9" t="s">
        <v>330</v>
      </c>
    </row>
    <row r="33" spans="1:16" ht="15" thickBot="1" x14ac:dyDescent="0.3">
      <c r="B33" s="677"/>
      <c r="C33" s="678"/>
      <c r="D33" s="634" t="str">
        <f>D29</f>
        <v>$ / tonne</v>
      </c>
      <c r="E33" s="634"/>
      <c r="F33" s="634"/>
      <c r="G33" s="122" t="str">
        <f>IF(G31=0,"-",G32/G31)</f>
        <v>-</v>
      </c>
      <c r="H33" s="122" t="str">
        <f>IF(H31=0,"-",H32/H31)</f>
        <v>-</v>
      </c>
      <c r="I33" s="122" t="str">
        <f t="shared" ref="I33:K33" si="1">IF(I31=0,"-",I32/I31)</f>
        <v>-</v>
      </c>
      <c r="J33" s="122" t="str">
        <f t="shared" si="1"/>
        <v>-</v>
      </c>
      <c r="K33" s="122" t="str">
        <f t="shared" si="1"/>
        <v>-</v>
      </c>
      <c r="L33" s="64"/>
      <c r="M33" s="9"/>
    </row>
    <row r="34" spans="1:16" x14ac:dyDescent="0.25">
      <c r="B34" s="679" t="str">
        <f>IF(Intro!$G$21="English",O34,P34)</f>
        <v>Sales to end users in Canada</v>
      </c>
      <c r="C34" s="680"/>
      <c r="D34" s="635" t="str">
        <f t="shared" ref="D34:D36" si="2">D31</f>
        <v>tonnes</v>
      </c>
      <c r="E34" s="635"/>
      <c r="F34" s="635"/>
      <c r="G34" s="109"/>
      <c r="H34" s="109"/>
      <c r="I34" s="109"/>
      <c r="J34" s="109"/>
      <c r="K34" s="103"/>
      <c r="L34" s="64"/>
      <c r="M34" s="9"/>
      <c r="O34" s="9" t="str">
        <f>"Sales to "&amp;Variables!$B$27&amp;" in Canada"</f>
        <v>Sales to end users in Canada</v>
      </c>
      <c r="P34" s="9" t="str">
        <f>"Ventes aux "&amp;Variables!$C$27&amp;" au Canada"</f>
        <v>Ventes aux utilisateurs finals au Canada</v>
      </c>
    </row>
    <row r="35" spans="1:16" x14ac:dyDescent="0.25">
      <c r="B35" s="429"/>
      <c r="C35" s="430"/>
      <c r="D35" s="632" t="str">
        <f t="shared" si="2"/>
        <v>net delivered selling value (CAD)</v>
      </c>
      <c r="E35" s="632"/>
      <c r="F35" s="632"/>
      <c r="G35" s="109"/>
      <c r="H35" s="109"/>
      <c r="I35" s="109"/>
      <c r="J35" s="109"/>
      <c r="K35" s="103"/>
      <c r="L35" s="64"/>
      <c r="M35" s="9"/>
    </row>
    <row r="36" spans="1:16" ht="15" thickBot="1" x14ac:dyDescent="0.3">
      <c r="B36" s="677"/>
      <c r="C36" s="678"/>
      <c r="D36" s="634" t="str">
        <f t="shared" si="2"/>
        <v>$ / tonne</v>
      </c>
      <c r="E36" s="634"/>
      <c r="F36" s="634"/>
      <c r="G36" s="122" t="str">
        <f>IF(G34=0,"-",G35/G34)</f>
        <v>-</v>
      </c>
      <c r="H36" s="122" t="str">
        <f>IF(H34=0,"-",H35/H34)</f>
        <v>-</v>
      </c>
      <c r="I36" s="122" t="str">
        <f t="shared" ref="I36:K36" si="3">IF(I34=0,"-",I35/I34)</f>
        <v>-</v>
      </c>
      <c r="J36" s="122" t="str">
        <f t="shared" si="3"/>
        <v>-</v>
      </c>
      <c r="K36" s="122" t="str">
        <f t="shared" si="3"/>
        <v>-</v>
      </c>
      <c r="L36" s="64"/>
      <c r="M36" s="9"/>
    </row>
    <row r="37" spans="1:16" x14ac:dyDescent="0.25">
      <c r="B37" s="519" t="str">
        <f>IF(Intro!$G$21="English",O37,P37)</f>
        <v>Total sales of imports in Canada</v>
      </c>
      <c r="C37" s="520"/>
      <c r="D37" s="642" t="str">
        <f>D34</f>
        <v>tonnes</v>
      </c>
      <c r="E37" s="642"/>
      <c r="F37" s="642"/>
      <c r="G37" s="111">
        <f t="shared" ref="G37:K38" si="4">G31+G34</f>
        <v>0</v>
      </c>
      <c r="H37" s="111">
        <f t="shared" si="4"/>
        <v>0</v>
      </c>
      <c r="I37" s="111">
        <f t="shared" si="4"/>
        <v>0</v>
      </c>
      <c r="J37" s="111">
        <f t="shared" si="4"/>
        <v>0</v>
      </c>
      <c r="K37" s="111">
        <f t="shared" si="4"/>
        <v>0</v>
      </c>
      <c r="L37" s="64"/>
      <c r="M37" s="9"/>
      <c r="O37" s="9" t="s">
        <v>517</v>
      </c>
      <c r="P37" s="9" t="s">
        <v>518</v>
      </c>
    </row>
    <row r="38" spans="1:16" x14ac:dyDescent="0.25">
      <c r="B38" s="508"/>
      <c r="C38" s="509"/>
      <c r="D38" s="643" t="str">
        <f>D35</f>
        <v>net delivered selling value (CAD)</v>
      </c>
      <c r="E38" s="643"/>
      <c r="F38" s="643"/>
      <c r="G38" s="110">
        <f t="shared" si="4"/>
        <v>0</v>
      </c>
      <c r="H38" s="110">
        <f t="shared" si="4"/>
        <v>0</v>
      </c>
      <c r="I38" s="110">
        <f t="shared" si="4"/>
        <v>0</v>
      </c>
      <c r="J38" s="110">
        <f t="shared" si="4"/>
        <v>0</v>
      </c>
      <c r="K38" s="110">
        <f t="shared" si="4"/>
        <v>0</v>
      </c>
      <c r="L38" s="64"/>
      <c r="M38" s="9"/>
    </row>
    <row r="39" spans="1:16" x14ac:dyDescent="0.25">
      <c r="B39" s="508"/>
      <c r="C39" s="509"/>
      <c r="D39" s="643" t="str">
        <f>D36</f>
        <v>$ / tonne</v>
      </c>
      <c r="E39" s="643"/>
      <c r="F39" s="643"/>
      <c r="G39" s="122" t="str">
        <f>IF(G37=0,"-",G38/G37)</f>
        <v>-</v>
      </c>
      <c r="H39" s="122" t="str">
        <f>IF(H37=0,"-",H38/H37)</f>
        <v>-</v>
      </c>
      <c r="I39" s="122" t="str">
        <f>IF(I37=0,"-",I38/I37)</f>
        <v>-</v>
      </c>
      <c r="J39" s="122" t="str">
        <f t="shared" ref="J39:K39" si="5">IF(J37=0,"-",J38/J37)</f>
        <v>-</v>
      </c>
      <c r="K39" s="122" t="str">
        <f t="shared" si="5"/>
        <v>-</v>
      </c>
      <c r="L39" s="64"/>
      <c r="M39" s="9"/>
    </row>
    <row r="40" spans="1:16" x14ac:dyDescent="0.25">
      <c r="B40" s="65"/>
      <c r="C40" s="62"/>
      <c r="D40" s="62"/>
      <c r="E40" s="62"/>
      <c r="F40" s="62"/>
      <c r="G40" s="62"/>
      <c r="H40" s="62"/>
      <c r="I40" s="62"/>
      <c r="J40" s="62"/>
      <c r="K40" s="62"/>
      <c r="L40" s="63"/>
      <c r="M40" s="9"/>
    </row>
    <row r="41" spans="1:16" s="10" customFormat="1" x14ac:dyDescent="0.25">
      <c r="A41" s="7"/>
      <c r="B41" s="30"/>
      <c r="C41" s="30"/>
      <c r="D41" s="75"/>
      <c r="E41" s="76"/>
      <c r="F41" s="76"/>
      <c r="G41" s="76"/>
      <c r="H41" s="76"/>
      <c r="I41" s="76"/>
      <c r="J41" s="76"/>
      <c r="K41" s="76"/>
      <c r="L41" s="76"/>
      <c r="M41" s="66"/>
    </row>
    <row r="42" spans="1:16" x14ac:dyDescent="0.25">
      <c r="B42" s="404" t="str">
        <f>IF(Intro!$G$21="English",O42,P42)</f>
        <v>SALES OF IMPORTS IN CANADA TO YOUR TOP FIVE ACCOUNTS</v>
      </c>
      <c r="C42" s="405"/>
      <c r="D42" s="405"/>
      <c r="E42" s="405"/>
      <c r="F42" s="405"/>
      <c r="G42" s="405"/>
      <c r="H42" s="405"/>
      <c r="I42" s="405"/>
      <c r="J42" s="405"/>
      <c r="K42" s="405"/>
      <c r="L42" s="406"/>
      <c r="M42" s="9"/>
      <c r="O42" s="87" t="s">
        <v>519</v>
      </c>
      <c r="P42" s="87" t="s">
        <v>202</v>
      </c>
    </row>
    <row r="43" spans="1:16" s="10" customFormat="1" x14ac:dyDescent="0.25">
      <c r="A43" s="7"/>
      <c r="B43" s="571" t="s">
        <v>15</v>
      </c>
      <c r="C43" s="572"/>
      <c r="D43" s="572"/>
      <c r="E43" s="572"/>
      <c r="F43" s="572"/>
      <c r="G43" s="572"/>
      <c r="H43" s="572"/>
      <c r="I43" s="572"/>
      <c r="J43" s="572"/>
      <c r="K43" s="572"/>
      <c r="L43" s="573"/>
      <c r="M43" s="66"/>
      <c r="O43" s="9"/>
    </row>
    <row r="44" spans="1:16" x14ac:dyDescent="0.25">
      <c r="B44" s="15"/>
      <c r="C44" s="32"/>
      <c r="D44" s="32"/>
      <c r="E44" s="33"/>
      <c r="F44" s="33"/>
      <c r="G44" s="33"/>
      <c r="H44" s="33"/>
      <c r="I44" s="33"/>
      <c r="J44" s="33"/>
      <c r="K44" s="33"/>
      <c r="L44" s="16"/>
      <c r="M44" s="9"/>
    </row>
    <row r="45" spans="1:16" x14ac:dyDescent="0.25">
      <c r="B45" s="401" t="str">
        <f>IF(Intro!$G$21="English",O45,P45)</f>
        <v xml:space="preserve">Report the volume and value of sales of imports in Canada for each account listed below : </v>
      </c>
      <c r="C45" s="402"/>
      <c r="D45" s="402"/>
      <c r="E45" s="402"/>
      <c r="F45" s="402"/>
      <c r="G45" s="402"/>
      <c r="H45" s="402"/>
      <c r="I45" s="402"/>
      <c r="J45" s="402"/>
      <c r="K45" s="402"/>
      <c r="L45" s="403"/>
      <c r="M45" s="9"/>
      <c r="O45" s="17" t="s">
        <v>169</v>
      </c>
      <c r="P45" s="9" t="s">
        <v>170</v>
      </c>
    </row>
    <row r="46" spans="1:16" x14ac:dyDescent="0.25">
      <c r="B46" s="401" t="str">
        <f>Pro!B35</f>
        <v>Note - Only complete this question if your firm sold the goods between January 1, 2023, and March 31, 2026.</v>
      </c>
      <c r="C46" s="402"/>
      <c r="D46" s="402"/>
      <c r="E46" s="402"/>
      <c r="F46" s="402"/>
      <c r="G46" s="402"/>
      <c r="H46" s="402"/>
      <c r="I46" s="402"/>
      <c r="J46" s="402"/>
      <c r="K46" s="402"/>
      <c r="L46" s="403"/>
      <c r="M46" s="9"/>
      <c r="O46" s="17"/>
    </row>
    <row r="47" spans="1:16" x14ac:dyDescent="0.25">
      <c r="B47" s="55"/>
      <c r="C47" s="56"/>
      <c r="D47" s="32"/>
      <c r="E47" s="33"/>
      <c r="F47" s="33"/>
      <c r="G47" s="33"/>
      <c r="H47" s="33"/>
      <c r="I47" s="33"/>
      <c r="J47" s="33"/>
      <c r="K47" s="33"/>
      <c r="L47" s="16"/>
      <c r="M47" s="9"/>
      <c r="O47" s="17"/>
    </row>
    <row r="48" spans="1:16" x14ac:dyDescent="0.25">
      <c r="B48" s="639"/>
      <c r="C48" s="640"/>
      <c r="D48" s="641"/>
      <c r="E48" s="101" t="str">
        <f>IF(Intro!$G$21="English","Q","T")&amp;IF(MID(F48,2,1)&lt;&gt;"1",MID(F48,2,1)-1&amp;" - "&amp;MID(F48,6,4),"4 - "&amp;MID(F48,6,4)-1)</f>
        <v>Q2 - 2024</v>
      </c>
      <c r="F48" s="101" t="str">
        <f>IF(Intro!$G$21="English","Q","T")&amp;IF(MID(G48,2,1)&lt;&gt;"1",MID(G48,2,1)-1&amp;" - "&amp;MID(G48,6,4),"4 - "&amp;MID(G48,6,4)-1)</f>
        <v>Q3 - 2024</v>
      </c>
      <c r="G48" s="101" t="str">
        <f>IF(Intro!$G$21="English","Q","T")&amp;IF(MID(H48,2,1)&lt;&gt;"1",MID(H48,2,1)-1&amp;" - "&amp;MID(H48,6,4),"4 - "&amp;MID(H48,6,4)-1)</f>
        <v>Q4 - 2024</v>
      </c>
      <c r="H48" s="101" t="str">
        <f>IF(Intro!$G$21="English","Q","T")&amp;IF(MID(I48,2,1)&lt;&gt;"1",MID(I48,2,1)-1&amp;" - "&amp;MID(I48,6,4),"4 - "&amp;MID(I48,6,4)-1)</f>
        <v>Q1 - 2025</v>
      </c>
      <c r="I48" s="101" t="str">
        <f>IF(Intro!$G$21="English","Q","T")&amp;IF(MID(J48,2,1)&lt;&gt;"1",MID(J48,2,1)-1&amp;" - "&amp;MID(J48,6,4),"4 - "&amp;MID(J48,6,4)-1)</f>
        <v>Q2 - 2025</v>
      </c>
      <c r="J48" s="101" t="str">
        <f>IF(Intro!$G$21="English","Q","T")&amp;IF(MID(K48,2,1)&lt;&gt;"1",MID(K48,2,1)-1&amp;" - "&amp;MID(K48,6,4),"4 - "&amp;MID(K48,6,4)-1)</f>
        <v>Q3 - 2025</v>
      </c>
      <c r="K48" s="101" t="str">
        <f>IF(Intro!$G$21="English","Q","T")&amp;IF(MID(L48,2,1)&lt;&gt;"1",MID(L48,2,1)-1&amp;" - "&amp;MID(L48,6,4),"4 - "&amp;MID(L48,6,4)-1)</f>
        <v>Q4 - 2025</v>
      </c>
      <c r="L48" s="112" t="str">
        <f>IF(Intro!$G$21="English",Variables!B29&amp;" - ",Variables!C29&amp;" - ")&amp;Variables!B8</f>
        <v>Q1 - 2026</v>
      </c>
      <c r="M48" s="9"/>
      <c r="O48" s="17"/>
    </row>
    <row r="49" spans="2:16" x14ac:dyDescent="0.25">
      <c r="B49" s="627" t="str">
        <f>IF(Intro!$G$21="English",O50,P50)</f>
        <v xml:space="preserve">Account 1 - </v>
      </c>
      <c r="C49" s="628"/>
      <c r="D49" s="628"/>
      <c r="E49" s="628"/>
      <c r="F49" s="628"/>
      <c r="G49" s="628"/>
      <c r="H49" s="628"/>
      <c r="I49" s="628"/>
      <c r="J49" s="628"/>
      <c r="K49" s="628"/>
      <c r="L49" s="629"/>
      <c r="M49" s="9"/>
      <c r="O49" s="17"/>
    </row>
    <row r="50" spans="2:16" x14ac:dyDescent="0.25">
      <c r="B50" s="647" t="str">
        <f>D$31</f>
        <v>tonnes</v>
      </c>
      <c r="C50" s="648"/>
      <c r="D50" s="648"/>
      <c r="E50" s="113"/>
      <c r="F50" s="113"/>
      <c r="G50" s="113"/>
      <c r="H50" s="113"/>
      <c r="I50" s="113"/>
      <c r="J50" s="113"/>
      <c r="K50" s="113"/>
      <c r="L50" s="114"/>
      <c r="M50" s="9"/>
      <c r="O50" s="9" t="str">
        <f>"Account 1 - "&amp;Pro!C105</f>
        <v xml:space="preserve">Account 1 - </v>
      </c>
      <c r="P50" s="9" t="str">
        <f>"Client 1 - "&amp;Pro!C105</f>
        <v xml:space="preserve">Client 1 - </v>
      </c>
    </row>
    <row r="51" spans="2:16" x14ac:dyDescent="0.25">
      <c r="B51" s="647" t="str">
        <f>D$32</f>
        <v>net delivered selling value (CAD)</v>
      </c>
      <c r="C51" s="648"/>
      <c r="D51" s="648"/>
      <c r="E51" s="113"/>
      <c r="F51" s="113"/>
      <c r="G51" s="113"/>
      <c r="H51" s="113"/>
      <c r="I51" s="113"/>
      <c r="J51" s="113"/>
      <c r="K51" s="113"/>
      <c r="L51" s="114"/>
      <c r="M51" s="9"/>
    </row>
    <row r="52" spans="2:16" x14ac:dyDescent="0.25">
      <c r="B52" s="647" t="str">
        <f>D$33</f>
        <v>$ / tonne</v>
      </c>
      <c r="C52" s="648"/>
      <c r="D52" s="648"/>
      <c r="E52" s="123" t="str">
        <f>IF(E50=0,"-",E51/E50)</f>
        <v>-</v>
      </c>
      <c r="F52" s="123" t="str">
        <f t="shared" ref="F52:L52" si="6">IF(F50=0,"-",F51/F50)</f>
        <v>-</v>
      </c>
      <c r="G52" s="123" t="str">
        <f t="shared" si="6"/>
        <v>-</v>
      </c>
      <c r="H52" s="123" t="str">
        <f t="shared" si="6"/>
        <v>-</v>
      </c>
      <c r="I52" s="123" t="str">
        <f t="shared" si="6"/>
        <v>-</v>
      </c>
      <c r="J52" s="123" t="str">
        <f t="shared" si="6"/>
        <v>-</v>
      </c>
      <c r="K52" s="123" t="str">
        <f t="shared" si="6"/>
        <v>-</v>
      </c>
      <c r="L52" s="124" t="str">
        <f t="shared" si="6"/>
        <v>-</v>
      </c>
      <c r="M52" s="9"/>
    </row>
    <row r="53" spans="2:16" x14ac:dyDescent="0.25">
      <c r="B53" s="627" t="str">
        <f>IF(Intro!$G$21="English",O54,P54)</f>
        <v xml:space="preserve">Account 2 - </v>
      </c>
      <c r="C53" s="628"/>
      <c r="D53" s="628"/>
      <c r="E53" s="628"/>
      <c r="F53" s="628"/>
      <c r="G53" s="628"/>
      <c r="H53" s="628"/>
      <c r="I53" s="628"/>
      <c r="J53" s="628"/>
      <c r="K53" s="628"/>
      <c r="L53" s="629"/>
      <c r="M53" s="9"/>
    </row>
    <row r="54" spans="2:16" x14ac:dyDescent="0.25">
      <c r="B54" s="647" t="str">
        <f>D$31</f>
        <v>tonnes</v>
      </c>
      <c r="C54" s="648"/>
      <c r="D54" s="648"/>
      <c r="E54" s="113"/>
      <c r="F54" s="113"/>
      <c r="G54" s="113"/>
      <c r="H54" s="113"/>
      <c r="I54" s="113"/>
      <c r="J54" s="113"/>
      <c r="K54" s="113"/>
      <c r="L54" s="114"/>
      <c r="M54" s="9"/>
      <c r="O54" s="9" t="str">
        <f>"Account 2 - "&amp;Pro!C106</f>
        <v xml:space="preserve">Account 2 - </v>
      </c>
      <c r="P54" s="9" t="str">
        <f>"Client 2 - "&amp;Pro!C106</f>
        <v xml:space="preserve">Client 2 - </v>
      </c>
    </row>
    <row r="55" spans="2:16" x14ac:dyDescent="0.25">
      <c r="B55" s="647" t="str">
        <f>D$32</f>
        <v>net delivered selling value (CAD)</v>
      </c>
      <c r="C55" s="648"/>
      <c r="D55" s="648"/>
      <c r="E55" s="113"/>
      <c r="F55" s="113"/>
      <c r="G55" s="113"/>
      <c r="H55" s="113"/>
      <c r="I55" s="113"/>
      <c r="J55" s="113"/>
      <c r="K55" s="113"/>
      <c r="L55" s="114"/>
      <c r="M55" s="9"/>
    </row>
    <row r="56" spans="2:16" x14ac:dyDescent="0.25">
      <c r="B56" s="647" t="str">
        <f>D$33</f>
        <v>$ / tonne</v>
      </c>
      <c r="C56" s="648"/>
      <c r="D56" s="648"/>
      <c r="E56" s="123" t="str">
        <f>IF(E54=0,"-",E55/E54)</f>
        <v>-</v>
      </c>
      <c r="F56" s="123" t="str">
        <f t="shared" ref="F56:L56" si="7">IF(F54=0,"-",F55/F54)</f>
        <v>-</v>
      </c>
      <c r="G56" s="123" t="str">
        <f t="shared" si="7"/>
        <v>-</v>
      </c>
      <c r="H56" s="123" t="str">
        <f t="shared" si="7"/>
        <v>-</v>
      </c>
      <c r="I56" s="123" t="str">
        <f t="shared" si="7"/>
        <v>-</v>
      </c>
      <c r="J56" s="123" t="str">
        <f t="shared" si="7"/>
        <v>-</v>
      </c>
      <c r="K56" s="123" t="str">
        <f t="shared" si="7"/>
        <v>-</v>
      </c>
      <c r="L56" s="124" t="str">
        <f t="shared" si="7"/>
        <v>-</v>
      </c>
      <c r="M56" s="9"/>
    </row>
    <row r="57" spans="2:16" x14ac:dyDescent="0.25">
      <c r="B57" s="627" t="str">
        <f>IF(Intro!$G$21="English",O58,P58)</f>
        <v xml:space="preserve">Account 3 - </v>
      </c>
      <c r="C57" s="628"/>
      <c r="D57" s="628"/>
      <c r="E57" s="628"/>
      <c r="F57" s="628"/>
      <c r="G57" s="628"/>
      <c r="H57" s="628"/>
      <c r="I57" s="628"/>
      <c r="J57" s="628"/>
      <c r="K57" s="628"/>
      <c r="L57" s="629"/>
      <c r="M57" s="9"/>
    </row>
    <row r="58" spans="2:16" x14ac:dyDescent="0.25">
      <c r="B58" s="647" t="str">
        <f>D$31</f>
        <v>tonnes</v>
      </c>
      <c r="C58" s="648"/>
      <c r="D58" s="648"/>
      <c r="E58" s="113"/>
      <c r="F58" s="113"/>
      <c r="G58" s="113"/>
      <c r="H58" s="113"/>
      <c r="I58" s="113"/>
      <c r="J58" s="113"/>
      <c r="K58" s="113"/>
      <c r="L58" s="114"/>
      <c r="M58" s="9"/>
      <c r="O58" s="9" t="str">
        <f>"Account 3 - "&amp;Pro!C107</f>
        <v xml:space="preserve">Account 3 - </v>
      </c>
      <c r="P58" s="9" t="str">
        <f>"Client 3 - "&amp;Pro!C107</f>
        <v xml:space="preserve">Client 3 - </v>
      </c>
    </row>
    <row r="59" spans="2:16" x14ac:dyDescent="0.25">
      <c r="B59" s="647" t="str">
        <f>D$32</f>
        <v>net delivered selling value (CAD)</v>
      </c>
      <c r="C59" s="648"/>
      <c r="D59" s="648"/>
      <c r="E59" s="113"/>
      <c r="F59" s="113"/>
      <c r="G59" s="113"/>
      <c r="H59" s="113"/>
      <c r="I59" s="113"/>
      <c r="J59" s="113"/>
      <c r="K59" s="113"/>
      <c r="L59" s="114"/>
      <c r="M59" s="9"/>
    </row>
    <row r="60" spans="2:16" x14ac:dyDescent="0.25">
      <c r="B60" s="647" t="str">
        <f>D$33</f>
        <v>$ / tonne</v>
      </c>
      <c r="C60" s="648"/>
      <c r="D60" s="648"/>
      <c r="E60" s="123" t="str">
        <f>IF(E58=0,"-",E59/E58)</f>
        <v>-</v>
      </c>
      <c r="F60" s="123" t="str">
        <f t="shared" ref="F60:L60" si="8">IF(F58=0,"-",F59/F58)</f>
        <v>-</v>
      </c>
      <c r="G60" s="123" t="str">
        <f t="shared" si="8"/>
        <v>-</v>
      </c>
      <c r="H60" s="123" t="str">
        <f t="shared" si="8"/>
        <v>-</v>
      </c>
      <c r="I60" s="123" t="str">
        <f t="shared" si="8"/>
        <v>-</v>
      </c>
      <c r="J60" s="123" t="str">
        <f t="shared" si="8"/>
        <v>-</v>
      </c>
      <c r="K60" s="123" t="str">
        <f t="shared" si="8"/>
        <v>-</v>
      </c>
      <c r="L60" s="124" t="str">
        <f t="shared" si="8"/>
        <v>-</v>
      </c>
      <c r="M60" s="9"/>
    </row>
    <row r="61" spans="2:16" x14ac:dyDescent="0.25">
      <c r="B61" s="627" t="str">
        <f>IF(Intro!$G$21="English",O62,P62)</f>
        <v xml:space="preserve">Account 4 - </v>
      </c>
      <c r="C61" s="628"/>
      <c r="D61" s="628"/>
      <c r="E61" s="628"/>
      <c r="F61" s="628"/>
      <c r="G61" s="628"/>
      <c r="H61" s="628"/>
      <c r="I61" s="628"/>
      <c r="J61" s="628"/>
      <c r="K61" s="628"/>
      <c r="L61" s="629"/>
      <c r="M61" s="9"/>
    </row>
    <row r="62" spans="2:16" x14ac:dyDescent="0.25">
      <c r="B62" s="647" t="str">
        <f>D$31</f>
        <v>tonnes</v>
      </c>
      <c r="C62" s="648"/>
      <c r="D62" s="648"/>
      <c r="E62" s="113"/>
      <c r="F62" s="113"/>
      <c r="G62" s="113"/>
      <c r="H62" s="113"/>
      <c r="I62" s="113"/>
      <c r="J62" s="113"/>
      <c r="K62" s="113"/>
      <c r="L62" s="114"/>
      <c r="M62" s="9"/>
      <c r="O62" s="9" t="str">
        <f>"Account 4 - "&amp;Pro!C108</f>
        <v xml:space="preserve">Account 4 - </v>
      </c>
      <c r="P62" s="9" t="str">
        <f>"Client 4 - "&amp;Pro!C108</f>
        <v xml:space="preserve">Client 4 - </v>
      </c>
    </row>
    <row r="63" spans="2:16" x14ac:dyDescent="0.25">
      <c r="B63" s="647" t="str">
        <f>D$32</f>
        <v>net delivered selling value (CAD)</v>
      </c>
      <c r="C63" s="648"/>
      <c r="D63" s="648"/>
      <c r="E63" s="113"/>
      <c r="F63" s="113"/>
      <c r="G63" s="113"/>
      <c r="H63" s="113"/>
      <c r="I63" s="113"/>
      <c r="J63" s="113"/>
      <c r="K63" s="113"/>
      <c r="L63" s="114"/>
      <c r="M63" s="9"/>
    </row>
    <row r="64" spans="2:16" x14ac:dyDescent="0.25">
      <c r="B64" s="647" t="str">
        <f>D$33</f>
        <v>$ / tonne</v>
      </c>
      <c r="C64" s="648"/>
      <c r="D64" s="648"/>
      <c r="E64" s="123" t="str">
        <f>IF(E62=0,"-",E63/E62)</f>
        <v>-</v>
      </c>
      <c r="F64" s="123" t="str">
        <f t="shared" ref="F64:L64" si="9">IF(F62=0,"-",F63/F62)</f>
        <v>-</v>
      </c>
      <c r="G64" s="123" t="str">
        <f t="shared" si="9"/>
        <v>-</v>
      </c>
      <c r="H64" s="123" t="str">
        <f t="shared" si="9"/>
        <v>-</v>
      </c>
      <c r="I64" s="123" t="str">
        <f t="shared" si="9"/>
        <v>-</v>
      </c>
      <c r="J64" s="123" t="str">
        <f t="shared" si="9"/>
        <v>-</v>
      </c>
      <c r="K64" s="123" t="str">
        <f t="shared" si="9"/>
        <v>-</v>
      </c>
      <c r="L64" s="124" t="str">
        <f t="shared" si="9"/>
        <v>-</v>
      </c>
      <c r="M64" s="9"/>
    </row>
    <row r="65" spans="2:19" x14ac:dyDescent="0.25">
      <c r="B65" s="627" t="str">
        <f>IF(Intro!$G$21="English",O66,P66)</f>
        <v xml:space="preserve">Account 5 - </v>
      </c>
      <c r="C65" s="628"/>
      <c r="D65" s="628"/>
      <c r="E65" s="628"/>
      <c r="F65" s="628"/>
      <c r="G65" s="628"/>
      <c r="H65" s="628"/>
      <c r="I65" s="628"/>
      <c r="J65" s="628"/>
      <c r="K65" s="628"/>
      <c r="L65" s="629"/>
      <c r="M65" s="9"/>
    </row>
    <row r="66" spans="2:19" x14ac:dyDescent="0.25">
      <c r="B66" s="647" t="str">
        <f>D$31</f>
        <v>tonnes</v>
      </c>
      <c r="C66" s="648"/>
      <c r="D66" s="648"/>
      <c r="E66" s="113"/>
      <c r="F66" s="113"/>
      <c r="G66" s="113"/>
      <c r="H66" s="113"/>
      <c r="I66" s="113"/>
      <c r="J66" s="113"/>
      <c r="K66" s="113"/>
      <c r="L66" s="114"/>
      <c r="M66" s="9"/>
      <c r="O66" s="9" t="str">
        <f>"Account 5 - "&amp;Pro!C109</f>
        <v xml:space="preserve">Account 5 - </v>
      </c>
      <c r="P66" s="9" t="str">
        <f>"Client 5 - "&amp;Pro!C109</f>
        <v xml:space="preserve">Client 5 - </v>
      </c>
    </row>
    <row r="67" spans="2:19" x14ac:dyDescent="0.25">
      <c r="B67" s="647" t="str">
        <f>D$32</f>
        <v>net delivered selling value (CAD)</v>
      </c>
      <c r="C67" s="648"/>
      <c r="D67" s="648"/>
      <c r="E67" s="113"/>
      <c r="F67" s="113"/>
      <c r="G67" s="113"/>
      <c r="H67" s="113"/>
      <c r="I67" s="113"/>
      <c r="J67" s="113"/>
      <c r="K67" s="113"/>
      <c r="L67" s="114"/>
      <c r="M67" s="9"/>
    </row>
    <row r="68" spans="2:19" x14ac:dyDescent="0.25">
      <c r="B68" s="647" t="str">
        <f>D$33</f>
        <v>$ / tonne</v>
      </c>
      <c r="C68" s="648"/>
      <c r="D68" s="648"/>
      <c r="E68" s="123" t="str">
        <f>IF(E66=0,"-",E67/E66)</f>
        <v>-</v>
      </c>
      <c r="F68" s="123" t="str">
        <f t="shared" ref="F68:L68" si="10">IF(F66=0,"-",F67/F66)</f>
        <v>-</v>
      </c>
      <c r="G68" s="123" t="str">
        <f t="shared" si="10"/>
        <v>-</v>
      </c>
      <c r="H68" s="123" t="str">
        <f t="shared" si="10"/>
        <v>-</v>
      </c>
      <c r="I68" s="123" t="str">
        <f t="shared" si="10"/>
        <v>-</v>
      </c>
      <c r="J68" s="123" t="str">
        <f t="shared" si="10"/>
        <v>-</v>
      </c>
      <c r="K68" s="123" t="str">
        <f t="shared" si="10"/>
        <v>-</v>
      </c>
      <c r="L68" s="124" t="str">
        <f t="shared" si="10"/>
        <v>-</v>
      </c>
      <c r="M68" s="9"/>
    </row>
    <row r="69" spans="2:19" x14ac:dyDescent="0.25">
      <c r="B69" s="55"/>
      <c r="C69" s="56"/>
      <c r="D69" s="56"/>
      <c r="E69" s="28"/>
      <c r="F69" s="28"/>
      <c r="G69" s="28"/>
      <c r="H69" s="28"/>
      <c r="I69" s="28"/>
      <c r="J69" s="28"/>
      <c r="K69" s="28"/>
      <c r="L69" s="29"/>
      <c r="M69" s="9"/>
    </row>
    <row r="70" spans="2:19" x14ac:dyDescent="0.25">
      <c r="B70" s="401" t="str">
        <f>IF(Intro!$G$21="English",O70,P70)</f>
        <v>In the table below, “Error” means that the total sales to your firm’s top five accounts for that period exceed your firm’s total import sales for that period. Therefore, please modify the above data if necessary.</v>
      </c>
      <c r="C70" s="402"/>
      <c r="D70" s="402"/>
      <c r="E70" s="402"/>
      <c r="F70" s="402"/>
      <c r="G70" s="402"/>
      <c r="H70" s="402"/>
      <c r="I70" s="402"/>
      <c r="J70" s="402"/>
      <c r="K70" s="402"/>
      <c r="L70" s="403"/>
      <c r="M70" s="9"/>
      <c r="O70" s="9" t="s">
        <v>348</v>
      </c>
      <c r="P70" s="9" t="s">
        <v>349</v>
      </c>
      <c r="S70" s="34"/>
    </row>
    <row r="71" spans="2:19" x14ac:dyDescent="0.25">
      <c r="B71" s="401"/>
      <c r="C71" s="402"/>
      <c r="D71" s="402"/>
      <c r="E71" s="402"/>
      <c r="F71" s="402"/>
      <c r="G71" s="402"/>
      <c r="H71" s="402"/>
      <c r="I71" s="402"/>
      <c r="J71" s="402"/>
      <c r="K71" s="402"/>
      <c r="L71" s="403"/>
      <c r="M71" s="9"/>
      <c r="S71" s="34"/>
    </row>
    <row r="72" spans="2:19" x14ac:dyDescent="0.25">
      <c r="B72" s="55"/>
      <c r="C72" s="56"/>
      <c r="D72" s="56"/>
      <c r="E72" s="28"/>
      <c r="F72" s="28"/>
      <c r="G72" s="28"/>
      <c r="H72" s="28"/>
      <c r="I72" s="28"/>
      <c r="J72" s="28"/>
      <c r="K72" s="28"/>
      <c r="L72" s="29"/>
      <c r="M72" s="9"/>
      <c r="S72" s="34"/>
    </row>
    <row r="73" spans="2:19" ht="14.1" customHeight="1" x14ac:dyDescent="0.25">
      <c r="B73" s="681" t="str">
        <f>Variables!D64</f>
        <v>Verification - volume</v>
      </c>
      <c r="C73" s="529"/>
      <c r="D73" s="529"/>
      <c r="E73" s="529"/>
      <c r="F73" s="530"/>
      <c r="G73" s="101">
        <f>H73-1</f>
        <v>2024</v>
      </c>
      <c r="H73" s="101">
        <f>Variables!B8-1</f>
        <v>2025</v>
      </c>
      <c r="I73" s="101" t="str">
        <f>K25</f>
        <v>Jan-Mar 2026</v>
      </c>
      <c r="J73" s="34"/>
      <c r="K73" s="34"/>
      <c r="L73" s="64"/>
      <c r="M73" s="9"/>
      <c r="O73" s="9" t="s">
        <v>370</v>
      </c>
      <c r="P73" s="9" t="s">
        <v>371</v>
      </c>
    </row>
    <row r="74" spans="2:19" ht="14.1" customHeight="1" x14ac:dyDescent="0.25">
      <c r="B74" s="655" t="str">
        <f>D31</f>
        <v>tonnes</v>
      </c>
      <c r="C74" s="656"/>
      <c r="D74" s="656"/>
      <c r="E74" s="656"/>
      <c r="F74" s="657"/>
      <c r="G74" s="153" t="str">
        <f>IF(SUM(E50:G50,E54:G54,E58:G58,E62:G62,E66:G66)&gt;H37,Variables!$D$65,Variables!$D$66)</f>
        <v>Okay</v>
      </c>
      <c r="H74" s="153" t="str">
        <f>IF(SUM(H50:K50,H54:K54,H58:K58,H62:K62,H66:K66)&gt;I37,Variables!$D$65,Variables!$D$66)</f>
        <v>Okay</v>
      </c>
      <c r="I74" s="153" t="str">
        <f>IF(SUM(L50,L54,L58,L62,L66)&gt;K37,Variables!$D$65,Variables!$D$66)</f>
        <v>Okay</v>
      </c>
      <c r="J74" s="34"/>
      <c r="K74" s="34"/>
      <c r="L74" s="64"/>
      <c r="M74" s="9"/>
    </row>
    <row r="75" spans="2:19" ht="14.1" customHeight="1" x14ac:dyDescent="0.25">
      <c r="B75" s="658" t="str">
        <f>IF(Intro!$G$21="English",O75,P75)</f>
        <v>volume - total sales in Canada of imports to the top five accounts (Question 2)</v>
      </c>
      <c r="C75" s="659"/>
      <c r="D75" s="659"/>
      <c r="E75" s="659"/>
      <c r="F75" s="660"/>
      <c r="G75" s="153">
        <f>SUM(E50:G50,E54:G54,E58:G58,E62:G62,E66:G66)</f>
        <v>0</v>
      </c>
      <c r="H75" s="153">
        <f>SUM(H50:K50,H54:K54,H58:K58,H62:K62,H66:K66)</f>
        <v>0</v>
      </c>
      <c r="I75" s="153">
        <f>SUM(L50,L54,L58,L62,L66)</f>
        <v>0</v>
      </c>
      <c r="J75" s="34"/>
      <c r="K75" s="34"/>
      <c r="L75" s="64"/>
      <c r="M75" s="9"/>
      <c r="O75" s="66" t="s">
        <v>463</v>
      </c>
      <c r="P75" s="9" t="s">
        <v>465</v>
      </c>
    </row>
    <row r="76" spans="2:19" ht="14.1" customHeight="1" x14ac:dyDescent="0.25">
      <c r="B76" s="658" t="str">
        <f>IF(Intro!$G$21="English",O76,P76)</f>
        <v>volume - total sales in Canada of imports (Question 1)</v>
      </c>
      <c r="C76" s="659"/>
      <c r="D76" s="659"/>
      <c r="E76" s="659"/>
      <c r="F76" s="660"/>
      <c r="G76" s="153">
        <f>H37</f>
        <v>0</v>
      </c>
      <c r="H76" s="153">
        <f>I37</f>
        <v>0</v>
      </c>
      <c r="I76" s="153">
        <f>K37</f>
        <v>0</v>
      </c>
      <c r="J76" s="34"/>
      <c r="K76" s="34"/>
      <c r="L76" s="64"/>
      <c r="M76" s="9"/>
      <c r="O76" s="9" t="s">
        <v>464</v>
      </c>
      <c r="P76" s="9" t="s">
        <v>466</v>
      </c>
    </row>
    <row r="77" spans="2:19" ht="14.1" customHeight="1" x14ac:dyDescent="0.25">
      <c r="B77" s="649" t="str">
        <f>Variables!D68</f>
        <v>Verification - value</v>
      </c>
      <c r="C77" s="650"/>
      <c r="D77" s="650"/>
      <c r="E77" s="650"/>
      <c r="F77" s="651"/>
      <c r="G77" s="101">
        <f>G73</f>
        <v>2024</v>
      </c>
      <c r="H77" s="101">
        <f>H73</f>
        <v>2025</v>
      </c>
      <c r="I77" s="101" t="str">
        <f>I73</f>
        <v>Jan-Mar 2026</v>
      </c>
      <c r="J77" s="34"/>
      <c r="K77" s="34"/>
      <c r="L77" s="64"/>
      <c r="M77" s="9"/>
    </row>
    <row r="78" spans="2:19" ht="14.1" customHeight="1" x14ac:dyDescent="0.25">
      <c r="B78" s="671" t="str">
        <f>D32</f>
        <v>net delivered selling value (CAD)</v>
      </c>
      <c r="C78" s="672"/>
      <c r="D78" s="672"/>
      <c r="E78" s="672"/>
      <c r="F78" s="673"/>
      <c r="G78" s="153" t="str">
        <f>IF(SUM(E51:G51,E55:G55,E59:G59,E63:G63,E67:G67)&gt;H38,Variables!$D$65,Variables!$D$66)</f>
        <v>Okay</v>
      </c>
      <c r="H78" s="153" t="str">
        <f>IF(SUM(H51:K51,H55:K55,H59:K59,H63:K63,H67:K67)&gt;I38,Variables!$D$65,Variables!$D$66)</f>
        <v>Okay</v>
      </c>
      <c r="I78" s="153" t="str">
        <f>IF(SUM(L51,L55,L59,L63,L67)&gt;K38,Variables!$D$65,Variables!$D$66)</f>
        <v>Okay</v>
      </c>
      <c r="J78" s="34"/>
      <c r="K78" s="34"/>
      <c r="L78" s="64"/>
      <c r="M78" s="9"/>
    </row>
    <row r="79" spans="2:19" ht="14.1" customHeight="1" x14ac:dyDescent="0.25">
      <c r="B79" s="674" t="str">
        <f>IF(Intro!$G$21="English",O79,P79)</f>
        <v>value - total sales in Canada of imports to the top five accounts (Question 2)</v>
      </c>
      <c r="C79" s="675"/>
      <c r="D79" s="675"/>
      <c r="E79" s="675"/>
      <c r="F79" s="676"/>
      <c r="G79" s="153">
        <f>SUM(E51:G51,E55:G55,E59:G59,E63:G63,E67:G67)</f>
        <v>0</v>
      </c>
      <c r="H79" s="153">
        <f>SUM(H51:K51,H55:K55,H59:K59,H63:K63,H67:K67)</f>
        <v>0</v>
      </c>
      <c r="I79" s="153">
        <f>SUM(L51,L55,L59,L63,L67)</f>
        <v>0</v>
      </c>
      <c r="J79" s="34"/>
      <c r="K79" s="34"/>
      <c r="L79" s="64"/>
      <c r="M79" s="9"/>
      <c r="O79" s="66" t="s">
        <v>469</v>
      </c>
      <c r="P79" s="9" t="s">
        <v>467</v>
      </c>
    </row>
    <row r="80" spans="2:19" ht="14.1" customHeight="1" x14ac:dyDescent="0.25">
      <c r="B80" s="674" t="str">
        <f>IF(Intro!$G$21="English",O80,P80)</f>
        <v>value - total sales in Canada of imports (Question 1)</v>
      </c>
      <c r="C80" s="675"/>
      <c r="D80" s="675"/>
      <c r="E80" s="675"/>
      <c r="F80" s="676"/>
      <c r="G80" s="153">
        <f>H38</f>
        <v>0</v>
      </c>
      <c r="H80" s="153">
        <f>I38</f>
        <v>0</v>
      </c>
      <c r="I80" s="153">
        <f>K38</f>
        <v>0</v>
      </c>
      <c r="J80" s="34"/>
      <c r="K80" s="34"/>
      <c r="L80" s="64"/>
      <c r="M80" s="9"/>
      <c r="O80" s="9" t="s">
        <v>470</v>
      </c>
      <c r="P80" s="9" t="s">
        <v>468</v>
      </c>
    </row>
    <row r="81" spans="1:16" x14ac:dyDescent="0.25">
      <c r="B81" s="65"/>
      <c r="C81" s="62"/>
      <c r="D81" s="62"/>
      <c r="E81" s="62"/>
      <c r="F81" s="62"/>
      <c r="G81" s="62"/>
      <c r="H81" s="62"/>
      <c r="I81" s="62"/>
      <c r="J81" s="134"/>
      <c r="K81" s="134"/>
      <c r="L81" s="135"/>
      <c r="M81" s="9"/>
    </row>
    <row r="82" spans="1:16" s="10" customFormat="1" x14ac:dyDescent="0.25">
      <c r="A82" s="7"/>
      <c r="B82" s="30"/>
      <c r="C82" s="30"/>
      <c r="D82" s="75"/>
      <c r="E82" s="76"/>
      <c r="F82" s="76"/>
      <c r="G82" s="76"/>
      <c r="H82" s="76"/>
      <c r="I82" s="76"/>
      <c r="J82" s="76"/>
      <c r="K82" s="76"/>
      <c r="L82" s="76"/>
      <c r="M82" s="66"/>
    </row>
    <row r="83" spans="1:16" x14ac:dyDescent="0.25">
      <c r="B83" s="404" t="str">
        <f>IF(Intro!$G$21="English",O83,P83)</f>
        <v>IMPORTS OF BENCHMARK PRODUCTS</v>
      </c>
      <c r="C83" s="405"/>
      <c r="D83" s="405"/>
      <c r="E83" s="405"/>
      <c r="F83" s="405"/>
      <c r="G83" s="405"/>
      <c r="H83" s="405"/>
      <c r="I83" s="405"/>
      <c r="J83" s="405"/>
      <c r="K83" s="405"/>
      <c r="L83" s="406"/>
      <c r="M83" s="9"/>
      <c r="O83" s="87" t="s">
        <v>322</v>
      </c>
      <c r="P83" s="87" t="s">
        <v>417</v>
      </c>
    </row>
    <row r="84" spans="1:16" x14ac:dyDescent="0.25">
      <c r="B84" s="571" t="s">
        <v>16</v>
      </c>
      <c r="C84" s="572"/>
      <c r="D84" s="572"/>
      <c r="E84" s="572"/>
      <c r="F84" s="572"/>
      <c r="G84" s="572"/>
      <c r="H84" s="572"/>
      <c r="I84" s="572"/>
      <c r="J84" s="572"/>
      <c r="K84" s="572"/>
      <c r="L84" s="573"/>
      <c r="M84" s="9"/>
    </row>
    <row r="85" spans="1:16" x14ac:dyDescent="0.25">
      <c r="B85" s="15"/>
      <c r="C85" s="32"/>
      <c r="D85" s="32"/>
      <c r="E85" s="33"/>
      <c r="F85" s="33"/>
      <c r="G85" s="33"/>
      <c r="H85" s="33"/>
      <c r="I85" s="33"/>
      <c r="J85" s="33"/>
      <c r="K85" s="33"/>
      <c r="L85" s="16"/>
      <c r="M85" s="9"/>
    </row>
    <row r="86" spans="1:16" x14ac:dyDescent="0.25">
      <c r="B86" s="401" t="str">
        <f>IF(Intro!$G$21="English",O86,P86)</f>
        <v xml:space="preserve">Report the volume and value of imports for each benchmark product listed below : </v>
      </c>
      <c r="C86" s="402"/>
      <c r="D86" s="402"/>
      <c r="E86" s="402"/>
      <c r="F86" s="402"/>
      <c r="G86" s="402"/>
      <c r="H86" s="402"/>
      <c r="I86" s="402"/>
      <c r="J86" s="402"/>
      <c r="K86" s="402"/>
      <c r="L86" s="403"/>
      <c r="M86" s="9"/>
      <c r="O86" s="17" t="s">
        <v>189</v>
      </c>
      <c r="P86" s="9" t="s">
        <v>190</v>
      </c>
    </row>
    <row r="87" spans="1:16" x14ac:dyDescent="0.25">
      <c r="B87" s="55"/>
      <c r="C87" s="56"/>
      <c r="D87" s="32"/>
      <c r="E87" s="33"/>
      <c r="F87" s="33"/>
      <c r="G87" s="33"/>
      <c r="H87" s="33"/>
      <c r="I87" s="33"/>
      <c r="J87" s="33"/>
      <c r="K87" s="33"/>
      <c r="L87" s="16"/>
      <c r="M87" s="9"/>
      <c r="O87" s="17"/>
    </row>
    <row r="88" spans="1:16" x14ac:dyDescent="0.25">
      <c r="B88" s="639"/>
      <c r="C88" s="640"/>
      <c r="D88" s="641"/>
      <c r="E88" s="101" t="str">
        <f t="shared" ref="E88:L88" si="11">E48</f>
        <v>Q2 - 2024</v>
      </c>
      <c r="F88" s="101" t="str">
        <f t="shared" si="11"/>
        <v>Q3 - 2024</v>
      </c>
      <c r="G88" s="101" t="str">
        <f t="shared" si="11"/>
        <v>Q4 - 2024</v>
      </c>
      <c r="H88" s="101" t="str">
        <f t="shared" si="11"/>
        <v>Q1 - 2025</v>
      </c>
      <c r="I88" s="101" t="str">
        <f t="shared" si="11"/>
        <v>Q2 - 2025</v>
      </c>
      <c r="J88" s="101" t="str">
        <f t="shared" si="11"/>
        <v>Q3 - 2025</v>
      </c>
      <c r="K88" s="101" t="str">
        <f t="shared" si="11"/>
        <v>Q4 - 2025</v>
      </c>
      <c r="L88" s="112" t="str">
        <f t="shared" si="11"/>
        <v>Q1 - 2026</v>
      </c>
      <c r="M88" s="9"/>
      <c r="O88" s="17"/>
    </row>
    <row r="89" spans="1:16" x14ac:dyDescent="0.25">
      <c r="B89" s="663" t="str">
        <f>IF(Intro!$G$21="English",Variables!B30,Variables!C30)</f>
        <v>Roll formed step beam of 12–16 gauge steel, of any length, including beam connector/bracket, regardless of profile or connection type.</v>
      </c>
      <c r="C89" s="526"/>
      <c r="D89" s="526"/>
      <c r="E89" s="526"/>
      <c r="F89" s="526"/>
      <c r="G89" s="526"/>
      <c r="H89" s="526"/>
      <c r="I89" s="526"/>
      <c r="J89" s="526"/>
      <c r="K89" s="526"/>
      <c r="L89" s="664"/>
      <c r="M89" s="9"/>
    </row>
    <row r="90" spans="1:16" x14ac:dyDescent="0.25">
      <c r="B90" s="665"/>
      <c r="C90" s="532"/>
      <c r="D90" s="532"/>
      <c r="E90" s="532"/>
      <c r="F90" s="532"/>
      <c r="G90" s="532"/>
      <c r="H90" s="532"/>
      <c r="I90" s="532"/>
      <c r="J90" s="532"/>
      <c r="K90" s="532"/>
      <c r="L90" s="666"/>
      <c r="M90" s="9"/>
    </row>
    <row r="91" spans="1:16" x14ac:dyDescent="0.25">
      <c r="B91" s="647" t="str">
        <f>D$27</f>
        <v>tonnes</v>
      </c>
      <c r="C91" s="648"/>
      <c r="D91" s="648"/>
      <c r="E91" s="113"/>
      <c r="F91" s="113"/>
      <c r="G91" s="113"/>
      <c r="H91" s="113"/>
      <c r="I91" s="113"/>
      <c r="J91" s="113"/>
      <c r="K91" s="113"/>
      <c r="L91" s="114"/>
      <c r="M91" s="9"/>
    </row>
    <row r="92" spans="1:16" x14ac:dyDescent="0.25">
      <c r="B92" s="647" t="str">
        <f>D$28</f>
        <v>net delivered purchase value (CAD)</v>
      </c>
      <c r="C92" s="648"/>
      <c r="D92" s="648"/>
      <c r="E92" s="113"/>
      <c r="F92" s="113"/>
      <c r="G92" s="113"/>
      <c r="H92" s="113"/>
      <c r="I92" s="113"/>
      <c r="J92" s="113"/>
      <c r="K92" s="113"/>
      <c r="L92" s="114"/>
      <c r="M92" s="9"/>
    </row>
    <row r="93" spans="1:16" x14ac:dyDescent="0.25">
      <c r="B93" s="647" t="str">
        <f>D$29</f>
        <v>$ / tonne</v>
      </c>
      <c r="C93" s="648"/>
      <c r="D93" s="648"/>
      <c r="E93" s="123" t="str">
        <f t="shared" ref="E93:L93" si="12">IF(E91=0,"-",E92/E91)</f>
        <v>-</v>
      </c>
      <c r="F93" s="123" t="str">
        <f t="shared" si="12"/>
        <v>-</v>
      </c>
      <c r="G93" s="123" t="str">
        <f t="shared" si="12"/>
        <v>-</v>
      </c>
      <c r="H93" s="123" t="str">
        <f t="shared" si="12"/>
        <v>-</v>
      </c>
      <c r="I93" s="123" t="str">
        <f t="shared" si="12"/>
        <v>-</v>
      </c>
      <c r="J93" s="123" t="str">
        <f t="shared" si="12"/>
        <v>-</v>
      </c>
      <c r="K93" s="123" t="str">
        <f t="shared" si="12"/>
        <v>-</v>
      </c>
      <c r="L93" s="124" t="str">
        <f t="shared" si="12"/>
        <v>-</v>
      </c>
      <c r="M93" s="9"/>
    </row>
    <row r="94" spans="1:16" x14ac:dyDescent="0.25">
      <c r="B94" s="663" t="str">
        <f>IF(Intro!$G$21="English",Variables!B31,Variables!C31)</f>
        <v>Roll formed box beam of 12–16 gauge steel, of any length, including beam connector/bracket, regardless of profile or connection type.</v>
      </c>
      <c r="C94" s="526"/>
      <c r="D94" s="526"/>
      <c r="E94" s="526"/>
      <c r="F94" s="526"/>
      <c r="G94" s="526"/>
      <c r="H94" s="526"/>
      <c r="I94" s="526"/>
      <c r="J94" s="526"/>
      <c r="K94" s="526"/>
      <c r="L94" s="664"/>
      <c r="M94" s="9"/>
    </row>
    <row r="95" spans="1:16" x14ac:dyDescent="0.25">
      <c r="B95" s="665"/>
      <c r="C95" s="532"/>
      <c r="D95" s="532"/>
      <c r="E95" s="532"/>
      <c r="F95" s="532"/>
      <c r="G95" s="532"/>
      <c r="H95" s="532"/>
      <c r="I95" s="532"/>
      <c r="J95" s="532"/>
      <c r="K95" s="532"/>
      <c r="L95" s="666"/>
      <c r="M95" s="9"/>
    </row>
    <row r="96" spans="1:16" x14ac:dyDescent="0.25">
      <c r="B96" s="647" t="str">
        <f>D$27</f>
        <v>tonnes</v>
      </c>
      <c r="C96" s="648"/>
      <c r="D96" s="648"/>
      <c r="E96" s="113"/>
      <c r="F96" s="113"/>
      <c r="G96" s="113"/>
      <c r="H96" s="113"/>
      <c r="I96" s="113"/>
      <c r="J96" s="113"/>
      <c r="K96" s="113"/>
      <c r="L96" s="114"/>
      <c r="M96" s="9"/>
    </row>
    <row r="97" spans="2:19" x14ac:dyDescent="0.25">
      <c r="B97" s="647" t="str">
        <f>D$28</f>
        <v>net delivered purchase value (CAD)</v>
      </c>
      <c r="C97" s="648"/>
      <c r="D97" s="648"/>
      <c r="E97" s="113"/>
      <c r="F97" s="113"/>
      <c r="G97" s="113"/>
      <c r="H97" s="113"/>
      <c r="I97" s="113"/>
      <c r="J97" s="113"/>
      <c r="K97" s="113"/>
      <c r="L97" s="114"/>
      <c r="M97" s="9"/>
    </row>
    <row r="98" spans="2:19" x14ac:dyDescent="0.25">
      <c r="B98" s="647" t="str">
        <f>D$29</f>
        <v>$ / tonne</v>
      </c>
      <c r="C98" s="648"/>
      <c r="D98" s="648"/>
      <c r="E98" s="123" t="str">
        <f t="shared" ref="E98:L98" si="13">IF(E96=0,"-",E97/E96)</f>
        <v>-</v>
      </c>
      <c r="F98" s="123" t="str">
        <f t="shared" si="13"/>
        <v>-</v>
      </c>
      <c r="G98" s="123" t="str">
        <f t="shared" si="13"/>
        <v>-</v>
      </c>
      <c r="H98" s="123" t="str">
        <f t="shared" si="13"/>
        <v>-</v>
      </c>
      <c r="I98" s="123" t="str">
        <f t="shared" si="13"/>
        <v>-</v>
      </c>
      <c r="J98" s="123" t="str">
        <f t="shared" si="13"/>
        <v>-</v>
      </c>
      <c r="K98" s="123" t="str">
        <f t="shared" si="13"/>
        <v>-</v>
      </c>
      <c r="L98" s="124" t="str">
        <f t="shared" si="13"/>
        <v>-</v>
      </c>
      <c r="M98" s="9"/>
    </row>
    <row r="99" spans="2:19" x14ac:dyDescent="0.25">
      <c r="B99" s="663" t="str">
        <f>IF(Intro!$G$21="English",Variables!B32,Variables!C32)</f>
        <v>Roll formed safety bar, regardless of type/style (universal, clip-in, snap-in, hook-over, welded or other), dimensions or configuration.</v>
      </c>
      <c r="C99" s="526"/>
      <c r="D99" s="526"/>
      <c r="E99" s="526"/>
      <c r="F99" s="526"/>
      <c r="G99" s="526"/>
      <c r="H99" s="526"/>
      <c r="I99" s="526"/>
      <c r="J99" s="526"/>
      <c r="K99" s="526"/>
      <c r="L99" s="664"/>
      <c r="M99" s="9"/>
    </row>
    <row r="100" spans="2:19" x14ac:dyDescent="0.25">
      <c r="B100" s="665"/>
      <c r="C100" s="532"/>
      <c r="D100" s="532"/>
      <c r="E100" s="532"/>
      <c r="F100" s="532"/>
      <c r="G100" s="532"/>
      <c r="H100" s="532"/>
      <c r="I100" s="532"/>
      <c r="J100" s="532"/>
      <c r="K100" s="532"/>
      <c r="L100" s="666"/>
      <c r="M100" s="9"/>
    </row>
    <row r="101" spans="2:19" x14ac:dyDescent="0.25">
      <c r="B101" s="647" t="str">
        <f>D$27</f>
        <v>tonnes</v>
      </c>
      <c r="C101" s="648"/>
      <c r="D101" s="648"/>
      <c r="E101" s="113"/>
      <c r="F101" s="113"/>
      <c r="G101" s="113"/>
      <c r="H101" s="113"/>
      <c r="I101" s="113"/>
      <c r="J101" s="113"/>
      <c r="K101" s="113"/>
      <c r="L101" s="114"/>
      <c r="M101" s="9"/>
    </row>
    <row r="102" spans="2:19" x14ac:dyDescent="0.25">
      <c r="B102" s="647" t="str">
        <f>D$28</f>
        <v>net delivered purchase value (CAD)</v>
      </c>
      <c r="C102" s="648"/>
      <c r="D102" s="648"/>
      <c r="E102" s="113"/>
      <c r="F102" s="113"/>
      <c r="G102" s="113"/>
      <c r="H102" s="113"/>
      <c r="I102" s="113"/>
      <c r="J102" s="113"/>
      <c r="K102" s="113"/>
      <c r="L102" s="114"/>
      <c r="M102" s="9"/>
    </row>
    <row r="103" spans="2:19" x14ac:dyDescent="0.25">
      <c r="B103" s="647" t="str">
        <f>D$29</f>
        <v>$ / tonne</v>
      </c>
      <c r="C103" s="648"/>
      <c r="D103" s="648"/>
      <c r="E103" s="123" t="str">
        <f t="shared" ref="E103:L103" si="14">IF(E101=0,"-",E102/E101)</f>
        <v>-</v>
      </c>
      <c r="F103" s="123" t="str">
        <f t="shared" si="14"/>
        <v>-</v>
      </c>
      <c r="G103" s="123" t="str">
        <f t="shared" si="14"/>
        <v>-</v>
      </c>
      <c r="H103" s="123" t="str">
        <f t="shared" si="14"/>
        <v>-</v>
      </c>
      <c r="I103" s="123" t="str">
        <f t="shared" si="14"/>
        <v>-</v>
      </c>
      <c r="J103" s="123" t="str">
        <f t="shared" si="14"/>
        <v>-</v>
      </c>
      <c r="K103" s="123" t="str">
        <f t="shared" si="14"/>
        <v>-</v>
      </c>
      <c r="L103" s="124" t="str">
        <f t="shared" si="14"/>
        <v>-</v>
      </c>
      <c r="M103" s="9"/>
    </row>
    <row r="104" spans="2:19" x14ac:dyDescent="0.25">
      <c r="B104" s="55"/>
      <c r="C104" s="56"/>
      <c r="D104" s="56"/>
      <c r="E104" s="28"/>
      <c r="F104" s="28"/>
      <c r="G104" s="28"/>
      <c r="H104" s="28"/>
      <c r="I104" s="28"/>
      <c r="J104" s="28"/>
      <c r="K104" s="28"/>
      <c r="L104" s="29"/>
      <c r="M104" s="9"/>
    </row>
    <row r="105" spans="2:19" x14ac:dyDescent="0.25">
      <c r="B105" s="401" t="str">
        <f>IF(Intro!$G$21="English",O105,P105)</f>
        <v>In the table below, “Error” means that the total imports of your firm's benchmark products exceed your firm's total imports for that period. Therefore, please modify the above data if necessary.</v>
      </c>
      <c r="C105" s="402"/>
      <c r="D105" s="402"/>
      <c r="E105" s="402"/>
      <c r="F105" s="402"/>
      <c r="G105" s="402"/>
      <c r="H105" s="402"/>
      <c r="I105" s="402"/>
      <c r="J105" s="402"/>
      <c r="K105" s="402"/>
      <c r="L105" s="403"/>
      <c r="M105" s="9"/>
      <c r="O105" s="9" t="s">
        <v>350</v>
      </c>
      <c r="P105" s="9" t="s">
        <v>351</v>
      </c>
      <c r="S105" s="34"/>
    </row>
    <row r="106" spans="2:19" x14ac:dyDescent="0.25">
      <c r="B106" s="401"/>
      <c r="C106" s="402"/>
      <c r="D106" s="402"/>
      <c r="E106" s="402"/>
      <c r="F106" s="402"/>
      <c r="G106" s="402"/>
      <c r="H106" s="402"/>
      <c r="I106" s="402"/>
      <c r="J106" s="402"/>
      <c r="K106" s="402"/>
      <c r="L106" s="403"/>
      <c r="M106" s="9"/>
      <c r="S106" s="34"/>
    </row>
    <row r="107" spans="2:19" x14ac:dyDescent="0.25">
      <c r="B107" s="55"/>
      <c r="C107" s="56"/>
      <c r="D107" s="56"/>
      <c r="E107" s="28"/>
      <c r="F107" s="28"/>
      <c r="G107" s="28"/>
      <c r="H107" s="28"/>
      <c r="I107" s="28"/>
      <c r="J107" s="28"/>
      <c r="K107" s="28"/>
      <c r="L107" s="29"/>
      <c r="M107" s="9"/>
      <c r="S107" s="34"/>
    </row>
    <row r="108" spans="2:19" ht="39" customHeight="1" x14ac:dyDescent="0.25">
      <c r="B108" s="649" t="str">
        <f>Variables!D64</f>
        <v>Verification - volume</v>
      </c>
      <c r="C108" s="650"/>
      <c r="D108" s="650"/>
      <c r="E108" s="650"/>
      <c r="F108" s="651"/>
      <c r="G108" s="101">
        <f>G73</f>
        <v>2024</v>
      </c>
      <c r="H108" s="101">
        <f>H73</f>
        <v>2025</v>
      </c>
      <c r="I108" s="101" t="str">
        <f>I73</f>
        <v>Jan-Mar 2026</v>
      </c>
      <c r="J108" s="34"/>
      <c r="K108" s="34"/>
      <c r="L108" s="64"/>
      <c r="M108" s="9"/>
    </row>
    <row r="109" spans="2:19" ht="14.1" customHeight="1" x14ac:dyDescent="0.25">
      <c r="B109" s="652" t="str">
        <f>B91</f>
        <v>tonnes</v>
      </c>
      <c r="C109" s="653"/>
      <c r="D109" s="653"/>
      <c r="E109" s="653"/>
      <c r="F109" s="654"/>
      <c r="G109" s="153" t="str">
        <f>IF(SUM(E91:G91,E96:G96,E101:G101)&gt;H27,Variables!$D$65,Variables!$D$66)</f>
        <v>Okay</v>
      </c>
      <c r="H109" s="153" t="str">
        <f>IF(SUM(H91:K91,H96:K96,H101:K101)&gt;I27,Variables!$D$65,Variables!$D$66)</f>
        <v>Okay</v>
      </c>
      <c r="I109" s="153" t="str">
        <f>IF(SUM(L91,L96,L101)&gt;K27,Variables!$D$65,Variables!$D$66)</f>
        <v>Okay</v>
      </c>
      <c r="J109" s="34"/>
      <c r="K109" s="34"/>
      <c r="L109" s="64"/>
      <c r="M109" s="9"/>
    </row>
    <row r="110" spans="2:19" ht="14.1" customHeight="1" x14ac:dyDescent="0.25">
      <c r="B110" s="644" t="str">
        <f>IF(Intro!$G$21="English",O110,P110)</f>
        <v>volume - total imports of benchmark products (Question 3)</v>
      </c>
      <c r="C110" s="645"/>
      <c r="D110" s="645"/>
      <c r="E110" s="645"/>
      <c r="F110" s="646"/>
      <c r="G110" s="153">
        <f>SUM(E91:G91,E96:G96,E101:G101)</f>
        <v>0</v>
      </c>
      <c r="H110" s="153">
        <f>SUM(H91:K91,H96:K96,H101:K101)</f>
        <v>0</v>
      </c>
      <c r="I110" s="153">
        <f>SUM(L91,L96,L101)</f>
        <v>0</v>
      </c>
      <c r="J110" s="34"/>
      <c r="K110" s="34"/>
      <c r="L110" s="64"/>
      <c r="M110" s="9"/>
      <c r="O110" s="9" t="s">
        <v>455</v>
      </c>
      <c r="P110" s="9" t="s">
        <v>456</v>
      </c>
    </row>
    <row r="111" spans="2:19" ht="14.1" customHeight="1" x14ac:dyDescent="0.25">
      <c r="B111" s="644" t="str">
        <f>IF(Intro!$G$21="English",O111,P111)</f>
        <v>volume - total imports (Question 1)</v>
      </c>
      <c r="C111" s="645"/>
      <c r="D111" s="645"/>
      <c r="E111" s="645"/>
      <c r="F111" s="646"/>
      <c r="G111" s="153">
        <f>H27</f>
        <v>0</v>
      </c>
      <c r="H111" s="153">
        <f>I27</f>
        <v>0</v>
      </c>
      <c r="I111" s="153">
        <f>K27</f>
        <v>0</v>
      </c>
      <c r="J111" s="34"/>
      <c r="K111" s="34"/>
      <c r="L111" s="64"/>
      <c r="M111" s="9"/>
      <c r="O111" s="9" t="s">
        <v>457</v>
      </c>
      <c r="P111" s="9" t="s">
        <v>458</v>
      </c>
    </row>
    <row r="112" spans="2:19" x14ac:dyDescent="0.25">
      <c r="B112" s="649" t="str">
        <f>Variables!D68</f>
        <v>Verification - value</v>
      </c>
      <c r="C112" s="650"/>
      <c r="D112" s="650"/>
      <c r="E112" s="650"/>
      <c r="F112" s="651"/>
      <c r="G112" s="101">
        <f>G108</f>
        <v>2024</v>
      </c>
      <c r="H112" s="101">
        <f>H108</f>
        <v>2025</v>
      </c>
      <c r="I112" s="101" t="str">
        <f>I108</f>
        <v>Jan-Mar 2026</v>
      </c>
      <c r="J112" s="34"/>
      <c r="K112" s="34"/>
      <c r="L112" s="64"/>
      <c r="M112" s="9"/>
    </row>
    <row r="113" spans="1:16" ht="14.1" customHeight="1" x14ac:dyDescent="0.25">
      <c r="B113" s="652"/>
      <c r="C113" s="653"/>
      <c r="D113" s="653"/>
      <c r="E113" s="653"/>
      <c r="F113" s="654"/>
      <c r="G113" s="153" t="str">
        <f>IF(SUM(E92:G92,E97:G97,E102:G102)&gt;H28,Variables!$D$65,Variables!$D$66)</f>
        <v>Okay</v>
      </c>
      <c r="H113" s="153" t="str">
        <f>IF(SUM(H92:K92,H97:K97,H102:K102)&gt;I28,Variables!$D$65,Variables!$D$66)</f>
        <v>Okay</v>
      </c>
      <c r="I113" s="153" t="str">
        <f>IF(SUM(L92,L97,L102)&gt;K28,Variables!$D$65,Variables!$D$66)</f>
        <v>Okay</v>
      </c>
      <c r="J113" s="34"/>
      <c r="K113" s="34"/>
      <c r="L113" s="64"/>
      <c r="M113" s="9"/>
    </row>
    <row r="114" spans="1:16" ht="14.1" customHeight="1" x14ac:dyDescent="0.25">
      <c r="B114" s="644" t="str">
        <f>IF(Intro!$G$21="English",O114,P114)</f>
        <v>value - total imports of benchmark products (Question 3)</v>
      </c>
      <c r="C114" s="645"/>
      <c r="D114" s="645"/>
      <c r="E114" s="645"/>
      <c r="F114" s="646"/>
      <c r="G114" s="153">
        <f>SUM(E92:G92,E97:G97,E102:G102)</f>
        <v>0</v>
      </c>
      <c r="H114" s="153">
        <f>SUM(H92:K92,H97:K97,H102:K102)</f>
        <v>0</v>
      </c>
      <c r="I114" s="153">
        <f>SUM(L92,L97,L102)</f>
        <v>0</v>
      </c>
      <c r="J114" s="34"/>
      <c r="K114" s="34"/>
      <c r="L114" s="64"/>
      <c r="M114" s="9"/>
      <c r="O114" s="9" t="s">
        <v>459</v>
      </c>
      <c r="P114" s="9" t="s">
        <v>460</v>
      </c>
    </row>
    <row r="115" spans="1:16" ht="14.1" customHeight="1" x14ac:dyDescent="0.25">
      <c r="B115" s="644" t="str">
        <f>IF(Intro!$G$21="English",O115,P115)</f>
        <v>valeur - total imports (Question 1)</v>
      </c>
      <c r="C115" s="645"/>
      <c r="D115" s="645"/>
      <c r="E115" s="645"/>
      <c r="F115" s="646"/>
      <c r="G115" s="153">
        <f>H28</f>
        <v>0</v>
      </c>
      <c r="H115" s="153">
        <f>I28</f>
        <v>0</v>
      </c>
      <c r="I115" s="153">
        <f>K28</f>
        <v>0</v>
      </c>
      <c r="J115" s="34"/>
      <c r="K115" s="34"/>
      <c r="L115" s="64"/>
      <c r="M115" s="9"/>
      <c r="O115" s="9" t="s">
        <v>461</v>
      </c>
      <c r="P115" s="9" t="s">
        <v>462</v>
      </c>
    </row>
    <row r="116" spans="1:16" x14ac:dyDescent="0.25">
      <c r="B116" s="65"/>
      <c r="C116" s="62"/>
      <c r="D116" s="62"/>
      <c r="E116" s="62"/>
      <c r="F116" s="62"/>
      <c r="G116" s="62"/>
      <c r="H116" s="62"/>
      <c r="I116" s="62"/>
      <c r="J116" s="62"/>
      <c r="K116" s="62"/>
      <c r="L116" s="63"/>
      <c r="M116" s="9"/>
    </row>
    <row r="117" spans="1:16" s="10" customFormat="1" x14ac:dyDescent="0.25">
      <c r="A117" s="7"/>
      <c r="B117" s="77"/>
      <c r="C117" s="77"/>
      <c r="D117" s="75"/>
      <c r="E117" s="76"/>
      <c r="F117" s="76"/>
      <c r="G117" s="76"/>
      <c r="H117" s="76"/>
      <c r="I117" s="76"/>
      <c r="J117" s="76"/>
      <c r="K117" s="76"/>
      <c r="L117" s="76"/>
      <c r="M117" s="66"/>
    </row>
    <row r="118" spans="1:16" x14ac:dyDescent="0.25">
      <c r="B118" s="404" t="str">
        <f>IF(Intro!$G$21="English",O118,P118)</f>
        <v>SALES OF IMPORTS  IN CANADA OF BENCHMARK PRODUCTS</v>
      </c>
      <c r="C118" s="405"/>
      <c r="D118" s="405"/>
      <c r="E118" s="405"/>
      <c r="F118" s="405"/>
      <c r="G118" s="405"/>
      <c r="H118" s="405"/>
      <c r="I118" s="405"/>
      <c r="J118" s="405"/>
      <c r="K118" s="405"/>
      <c r="L118" s="406"/>
      <c r="M118" s="9"/>
      <c r="O118" s="87" t="s">
        <v>520</v>
      </c>
      <c r="P118" s="87" t="s">
        <v>521</v>
      </c>
    </row>
    <row r="119" spans="1:16" x14ac:dyDescent="0.25">
      <c r="B119" s="571" t="s">
        <v>17</v>
      </c>
      <c r="C119" s="572"/>
      <c r="D119" s="572"/>
      <c r="E119" s="572"/>
      <c r="F119" s="572"/>
      <c r="G119" s="572"/>
      <c r="H119" s="572"/>
      <c r="I119" s="572"/>
      <c r="J119" s="572"/>
      <c r="K119" s="572"/>
      <c r="L119" s="573"/>
      <c r="M119" s="9"/>
    </row>
    <row r="120" spans="1:16" x14ac:dyDescent="0.25">
      <c r="B120" s="15"/>
      <c r="C120" s="32"/>
      <c r="D120" s="32"/>
      <c r="E120" s="33"/>
      <c r="F120" s="33"/>
      <c r="G120" s="33"/>
      <c r="H120" s="33"/>
      <c r="I120" s="33"/>
      <c r="J120" s="33"/>
      <c r="K120" s="33"/>
      <c r="L120" s="16"/>
      <c r="M120" s="9"/>
    </row>
    <row r="121" spans="1:16" x14ac:dyDescent="0.25">
      <c r="B121" s="401" t="str">
        <f>IF(Intro!$G$21="English",O121,P121)</f>
        <v xml:space="preserve">Report the volume and value of sales of imports in Canada for each benchmark product listed below : </v>
      </c>
      <c r="C121" s="402"/>
      <c r="D121" s="402"/>
      <c r="E121" s="402"/>
      <c r="F121" s="402"/>
      <c r="G121" s="402"/>
      <c r="H121" s="402"/>
      <c r="I121" s="402"/>
      <c r="J121" s="402"/>
      <c r="K121" s="402"/>
      <c r="L121" s="403"/>
      <c r="M121" s="9"/>
      <c r="O121" s="17" t="s">
        <v>168</v>
      </c>
      <c r="P121" s="9" t="s">
        <v>418</v>
      </c>
    </row>
    <row r="122" spans="1:16" x14ac:dyDescent="0.25">
      <c r="B122" s="401" t="str">
        <f>Pro!B35</f>
        <v>Note - Only complete this question if your firm sold the goods between January 1, 2023, and March 31, 2026.</v>
      </c>
      <c r="C122" s="402"/>
      <c r="D122" s="402"/>
      <c r="E122" s="402"/>
      <c r="F122" s="402"/>
      <c r="G122" s="402"/>
      <c r="H122" s="402"/>
      <c r="I122" s="402"/>
      <c r="J122" s="402"/>
      <c r="K122" s="402"/>
      <c r="L122" s="403"/>
      <c r="M122" s="9"/>
      <c r="O122" s="17"/>
    </row>
    <row r="123" spans="1:16" x14ac:dyDescent="0.25">
      <c r="B123" s="55"/>
      <c r="C123" s="56"/>
      <c r="D123" s="32"/>
      <c r="E123" s="33"/>
      <c r="F123" s="33"/>
      <c r="G123" s="33"/>
      <c r="H123" s="33"/>
      <c r="I123" s="33"/>
      <c r="J123" s="33"/>
      <c r="K123" s="33"/>
      <c r="L123" s="16"/>
      <c r="M123" s="9"/>
      <c r="O123" s="17"/>
    </row>
    <row r="124" spans="1:16" x14ac:dyDescent="0.25">
      <c r="B124" s="639"/>
      <c r="C124" s="640"/>
      <c r="D124" s="641"/>
      <c r="E124" s="101" t="str">
        <f t="shared" ref="E124:L124" si="15">E88</f>
        <v>Q2 - 2024</v>
      </c>
      <c r="F124" s="101" t="str">
        <f t="shared" si="15"/>
        <v>Q3 - 2024</v>
      </c>
      <c r="G124" s="101" t="str">
        <f t="shared" si="15"/>
        <v>Q4 - 2024</v>
      </c>
      <c r="H124" s="101" t="str">
        <f t="shared" si="15"/>
        <v>Q1 - 2025</v>
      </c>
      <c r="I124" s="101" t="str">
        <f t="shared" si="15"/>
        <v>Q2 - 2025</v>
      </c>
      <c r="J124" s="101" t="str">
        <f t="shared" si="15"/>
        <v>Q3 - 2025</v>
      </c>
      <c r="K124" s="101" t="str">
        <f t="shared" si="15"/>
        <v>Q4 - 2025</v>
      </c>
      <c r="L124" s="112" t="str">
        <f t="shared" si="15"/>
        <v>Q1 - 2026</v>
      </c>
      <c r="M124" s="9"/>
      <c r="O124" s="17"/>
    </row>
    <row r="125" spans="1:16" x14ac:dyDescent="0.25">
      <c r="B125" s="663" t="str">
        <f>B89</f>
        <v>Roll formed step beam of 12–16 gauge steel, of any length, including beam connector/bracket, regardless of profile or connection type.</v>
      </c>
      <c r="C125" s="526"/>
      <c r="D125" s="526"/>
      <c r="E125" s="526"/>
      <c r="F125" s="526"/>
      <c r="G125" s="526"/>
      <c r="H125" s="526"/>
      <c r="I125" s="526"/>
      <c r="J125" s="526"/>
      <c r="K125" s="526"/>
      <c r="L125" s="664"/>
      <c r="M125" s="9"/>
    </row>
    <row r="126" spans="1:16" x14ac:dyDescent="0.25">
      <c r="B126" s="665"/>
      <c r="C126" s="532"/>
      <c r="D126" s="532"/>
      <c r="E126" s="532"/>
      <c r="F126" s="532"/>
      <c r="G126" s="532"/>
      <c r="H126" s="532"/>
      <c r="I126" s="532"/>
      <c r="J126" s="532"/>
      <c r="K126" s="532"/>
      <c r="L126" s="666"/>
      <c r="M126" s="9"/>
    </row>
    <row r="127" spans="1:16" x14ac:dyDescent="0.25">
      <c r="B127" s="647" t="str">
        <f>D$31</f>
        <v>tonnes</v>
      </c>
      <c r="C127" s="648"/>
      <c r="D127" s="648"/>
      <c r="E127" s="113"/>
      <c r="F127" s="113"/>
      <c r="G127" s="113"/>
      <c r="H127" s="113"/>
      <c r="I127" s="113"/>
      <c r="J127" s="113"/>
      <c r="K127" s="113"/>
      <c r="L127" s="114"/>
      <c r="M127" s="9"/>
    </row>
    <row r="128" spans="1:16" x14ac:dyDescent="0.25">
      <c r="B128" s="647" t="str">
        <f>D$32</f>
        <v>net delivered selling value (CAD)</v>
      </c>
      <c r="C128" s="648"/>
      <c r="D128" s="648"/>
      <c r="E128" s="113"/>
      <c r="F128" s="113"/>
      <c r="G128" s="113"/>
      <c r="H128" s="113"/>
      <c r="I128" s="113"/>
      <c r="J128" s="113"/>
      <c r="K128" s="113"/>
      <c r="L128" s="114"/>
      <c r="M128" s="9"/>
    </row>
    <row r="129" spans="2:19" x14ac:dyDescent="0.25">
      <c r="B129" s="647" t="str">
        <f>D$33</f>
        <v>$ / tonne</v>
      </c>
      <c r="C129" s="648"/>
      <c r="D129" s="648"/>
      <c r="E129" s="123" t="str">
        <f t="shared" ref="E129:L129" si="16">IF(E127=0,"-",E128/E127)</f>
        <v>-</v>
      </c>
      <c r="F129" s="123" t="str">
        <f t="shared" si="16"/>
        <v>-</v>
      </c>
      <c r="G129" s="123" t="str">
        <f t="shared" si="16"/>
        <v>-</v>
      </c>
      <c r="H129" s="123" t="str">
        <f t="shared" si="16"/>
        <v>-</v>
      </c>
      <c r="I129" s="123" t="str">
        <f t="shared" si="16"/>
        <v>-</v>
      </c>
      <c r="J129" s="123" t="str">
        <f t="shared" si="16"/>
        <v>-</v>
      </c>
      <c r="K129" s="123" t="str">
        <f t="shared" si="16"/>
        <v>-</v>
      </c>
      <c r="L129" s="124" t="str">
        <f t="shared" si="16"/>
        <v>-</v>
      </c>
      <c r="M129" s="9"/>
    </row>
    <row r="130" spans="2:19" x14ac:dyDescent="0.25">
      <c r="B130" s="663" t="str">
        <f>B94</f>
        <v>Roll formed box beam of 12–16 gauge steel, of any length, including beam connector/bracket, regardless of profile or connection type.</v>
      </c>
      <c r="C130" s="526"/>
      <c r="D130" s="526"/>
      <c r="E130" s="526"/>
      <c r="F130" s="526"/>
      <c r="G130" s="526"/>
      <c r="H130" s="526"/>
      <c r="I130" s="526"/>
      <c r="J130" s="526"/>
      <c r="K130" s="526"/>
      <c r="L130" s="664"/>
      <c r="M130" s="9"/>
    </row>
    <row r="131" spans="2:19" x14ac:dyDescent="0.25">
      <c r="B131" s="665"/>
      <c r="C131" s="532"/>
      <c r="D131" s="532"/>
      <c r="E131" s="532"/>
      <c r="F131" s="532"/>
      <c r="G131" s="532"/>
      <c r="H131" s="532"/>
      <c r="I131" s="532"/>
      <c r="J131" s="532"/>
      <c r="K131" s="532"/>
      <c r="L131" s="666"/>
      <c r="M131" s="9"/>
    </row>
    <row r="132" spans="2:19" x14ac:dyDescent="0.25">
      <c r="B132" s="647" t="str">
        <f>D$31</f>
        <v>tonnes</v>
      </c>
      <c r="C132" s="648"/>
      <c r="D132" s="648"/>
      <c r="E132" s="113"/>
      <c r="F132" s="113"/>
      <c r="G132" s="113"/>
      <c r="H132" s="113"/>
      <c r="I132" s="113"/>
      <c r="J132" s="113"/>
      <c r="K132" s="113"/>
      <c r="L132" s="114"/>
      <c r="M132" s="9"/>
    </row>
    <row r="133" spans="2:19" x14ac:dyDescent="0.25">
      <c r="B133" s="647" t="str">
        <f>D$32</f>
        <v>net delivered selling value (CAD)</v>
      </c>
      <c r="C133" s="648"/>
      <c r="D133" s="648"/>
      <c r="E133" s="113"/>
      <c r="F133" s="113"/>
      <c r="G133" s="113"/>
      <c r="H133" s="113"/>
      <c r="I133" s="113"/>
      <c r="J133" s="113"/>
      <c r="K133" s="113"/>
      <c r="L133" s="114"/>
      <c r="M133" s="9"/>
    </row>
    <row r="134" spans="2:19" x14ac:dyDescent="0.25">
      <c r="B134" s="647" t="str">
        <f>D$33</f>
        <v>$ / tonne</v>
      </c>
      <c r="C134" s="648"/>
      <c r="D134" s="648"/>
      <c r="E134" s="123" t="str">
        <f>IF(E132=0,"-",E133/E132)</f>
        <v>-</v>
      </c>
      <c r="F134" s="123" t="str">
        <f t="shared" ref="F134:L134" si="17">IF(F132=0,"-",F133/F132)</f>
        <v>-</v>
      </c>
      <c r="G134" s="123" t="str">
        <f t="shared" si="17"/>
        <v>-</v>
      </c>
      <c r="H134" s="123" t="str">
        <f t="shared" si="17"/>
        <v>-</v>
      </c>
      <c r="I134" s="123" t="str">
        <f t="shared" si="17"/>
        <v>-</v>
      </c>
      <c r="J134" s="123" t="str">
        <f t="shared" si="17"/>
        <v>-</v>
      </c>
      <c r="K134" s="123" t="str">
        <f t="shared" si="17"/>
        <v>-</v>
      </c>
      <c r="L134" s="124" t="str">
        <f t="shared" si="17"/>
        <v>-</v>
      </c>
      <c r="M134" s="9"/>
    </row>
    <row r="135" spans="2:19" x14ac:dyDescent="0.25">
      <c r="B135" s="663" t="str">
        <f>B99</f>
        <v>Roll formed safety bar, regardless of type/style (universal, clip-in, snap-in, hook-over, welded or other), dimensions or configuration.</v>
      </c>
      <c r="C135" s="526"/>
      <c r="D135" s="526"/>
      <c r="E135" s="526"/>
      <c r="F135" s="526"/>
      <c r="G135" s="526"/>
      <c r="H135" s="526"/>
      <c r="I135" s="526"/>
      <c r="J135" s="526"/>
      <c r="K135" s="526"/>
      <c r="L135" s="664"/>
      <c r="M135" s="9"/>
    </row>
    <row r="136" spans="2:19" x14ac:dyDescent="0.25">
      <c r="B136" s="665"/>
      <c r="C136" s="532"/>
      <c r="D136" s="532"/>
      <c r="E136" s="532"/>
      <c r="F136" s="532"/>
      <c r="G136" s="532"/>
      <c r="H136" s="532"/>
      <c r="I136" s="532"/>
      <c r="J136" s="532"/>
      <c r="K136" s="532"/>
      <c r="L136" s="666"/>
      <c r="M136" s="9"/>
    </row>
    <row r="137" spans="2:19" x14ac:dyDescent="0.25">
      <c r="B137" s="647" t="str">
        <f>D$31</f>
        <v>tonnes</v>
      </c>
      <c r="C137" s="648"/>
      <c r="D137" s="648"/>
      <c r="E137" s="113"/>
      <c r="F137" s="113"/>
      <c r="G137" s="113"/>
      <c r="H137" s="113"/>
      <c r="I137" s="113"/>
      <c r="J137" s="113"/>
      <c r="K137" s="113"/>
      <c r="L137" s="114"/>
      <c r="M137" s="9"/>
    </row>
    <row r="138" spans="2:19" x14ac:dyDescent="0.25">
      <c r="B138" s="647" t="str">
        <f>D$32</f>
        <v>net delivered selling value (CAD)</v>
      </c>
      <c r="C138" s="648"/>
      <c r="D138" s="648"/>
      <c r="E138" s="113"/>
      <c r="F138" s="113"/>
      <c r="G138" s="113"/>
      <c r="H138" s="113"/>
      <c r="I138" s="113"/>
      <c r="J138" s="113"/>
      <c r="K138" s="113"/>
      <c r="L138" s="114"/>
      <c r="M138" s="9"/>
    </row>
    <row r="139" spans="2:19" x14ac:dyDescent="0.25">
      <c r="B139" s="647" t="str">
        <f>D$33</f>
        <v>$ / tonne</v>
      </c>
      <c r="C139" s="648"/>
      <c r="D139" s="648"/>
      <c r="E139" s="123" t="str">
        <f>IF(E137=0,"-",E138/E137)</f>
        <v>-</v>
      </c>
      <c r="F139" s="123" t="str">
        <f t="shared" ref="F139:L139" si="18">IF(F137=0,"-",F138/F137)</f>
        <v>-</v>
      </c>
      <c r="G139" s="123" t="str">
        <f t="shared" si="18"/>
        <v>-</v>
      </c>
      <c r="H139" s="123" t="str">
        <f t="shared" si="18"/>
        <v>-</v>
      </c>
      <c r="I139" s="123" t="str">
        <f t="shared" si="18"/>
        <v>-</v>
      </c>
      <c r="J139" s="123" t="str">
        <f t="shared" si="18"/>
        <v>-</v>
      </c>
      <c r="K139" s="123" t="str">
        <f t="shared" si="18"/>
        <v>-</v>
      </c>
      <c r="L139" s="124" t="str">
        <f t="shared" si="18"/>
        <v>-</v>
      </c>
      <c r="M139" s="9"/>
    </row>
    <row r="140" spans="2:19" x14ac:dyDescent="0.25">
      <c r="B140" s="55"/>
      <c r="C140" s="56"/>
      <c r="D140" s="56"/>
      <c r="E140" s="28"/>
      <c r="F140" s="28"/>
      <c r="G140" s="28"/>
      <c r="H140" s="28"/>
      <c r="I140" s="28"/>
      <c r="J140" s="28"/>
      <c r="K140" s="28"/>
      <c r="L140" s="29"/>
      <c r="M140" s="9"/>
    </row>
    <row r="141" spans="2:19" x14ac:dyDescent="0.25">
      <c r="B141" s="398" t="str">
        <f>IF(Intro!$G$21="English",O141,P141)</f>
        <v>In the table below, “Error” means that the total sales of your firm's benchmark products exceed your firm's total import sales for that period. Therefore, please modify the above data if necessary.</v>
      </c>
      <c r="C141" s="399"/>
      <c r="D141" s="399"/>
      <c r="E141" s="399"/>
      <c r="F141" s="399"/>
      <c r="G141" s="399"/>
      <c r="H141" s="399"/>
      <c r="I141" s="399"/>
      <c r="J141" s="399"/>
      <c r="K141" s="399"/>
      <c r="L141" s="400"/>
      <c r="M141" s="9"/>
      <c r="O141" s="9" t="s">
        <v>352</v>
      </c>
      <c r="P141" s="9" t="s">
        <v>419</v>
      </c>
      <c r="S141" s="34"/>
    </row>
    <row r="142" spans="2:19" x14ac:dyDescent="0.25">
      <c r="B142" s="398"/>
      <c r="C142" s="399"/>
      <c r="D142" s="399"/>
      <c r="E142" s="399"/>
      <c r="F142" s="399"/>
      <c r="G142" s="399"/>
      <c r="H142" s="399"/>
      <c r="I142" s="399"/>
      <c r="J142" s="399"/>
      <c r="K142" s="399"/>
      <c r="L142" s="400"/>
      <c r="M142" s="9"/>
      <c r="S142" s="34"/>
    </row>
    <row r="143" spans="2:19" x14ac:dyDescent="0.25">
      <c r="B143" s="55"/>
      <c r="C143" s="56"/>
      <c r="D143" s="56"/>
      <c r="E143" s="28"/>
      <c r="F143" s="28"/>
      <c r="G143" s="28"/>
      <c r="H143" s="28"/>
      <c r="I143" s="28"/>
      <c r="J143" s="28"/>
      <c r="K143" s="28"/>
      <c r="L143" s="29"/>
      <c r="M143" s="9"/>
      <c r="S143" s="34"/>
    </row>
    <row r="144" spans="2:19" ht="14.1" customHeight="1" x14ac:dyDescent="0.25">
      <c r="B144" s="649" t="str">
        <f>Variables!D64</f>
        <v>Verification - volume</v>
      </c>
      <c r="C144" s="650"/>
      <c r="D144" s="650"/>
      <c r="E144" s="650"/>
      <c r="F144" s="651"/>
      <c r="G144" s="101">
        <f>G108</f>
        <v>2024</v>
      </c>
      <c r="H144" s="101">
        <f>H108</f>
        <v>2025</v>
      </c>
      <c r="I144" s="101" t="str">
        <f>I108</f>
        <v>Jan-Mar 2026</v>
      </c>
      <c r="J144" s="34"/>
      <c r="K144" s="34"/>
      <c r="L144" s="64"/>
      <c r="M144" s="9"/>
      <c r="O144" s="17"/>
    </row>
    <row r="145" spans="1:16" ht="14.1" customHeight="1" x14ac:dyDescent="0.25">
      <c r="B145" s="655" t="str">
        <f>B127</f>
        <v>tonnes</v>
      </c>
      <c r="C145" s="656"/>
      <c r="D145" s="656"/>
      <c r="E145" s="656"/>
      <c r="F145" s="657"/>
      <c r="G145" s="153" t="str">
        <f>IF(SUM(E127:G127,E132:G132,E137:G137)&gt;H37,Variables!$D$65,Variables!$D$66)</f>
        <v>Okay</v>
      </c>
      <c r="H145" s="153" t="str">
        <f>IF(SUM(H127:K127,H132:K132,H137:K137)&gt;I37,Variables!$D$65,Variables!$D$66)</f>
        <v>Okay</v>
      </c>
      <c r="I145" s="153" t="str">
        <f>IF(SUM(L127,L132,L137)&gt;K37,Variables!$D$65,Variables!$D$66)</f>
        <v>Okay</v>
      </c>
      <c r="J145" s="34"/>
      <c r="K145" s="34"/>
      <c r="L145" s="64"/>
      <c r="M145" s="9"/>
    </row>
    <row r="146" spans="1:16" ht="14.1" customHeight="1" x14ac:dyDescent="0.25">
      <c r="B146" s="644" t="str">
        <f>IF(Intro!$G$21="English",O146,P146)</f>
        <v>volume - total sales in Canada of imports of benchmark products (Question 4)</v>
      </c>
      <c r="C146" s="645"/>
      <c r="D146" s="645"/>
      <c r="E146" s="645"/>
      <c r="F146" s="646"/>
      <c r="G146" s="157">
        <f>(SUM(E127:G127,E132:G132,E137:G137))</f>
        <v>0</v>
      </c>
      <c r="H146" s="157">
        <f>SUM(H127:K127,H132:K132,H137:K137)</f>
        <v>0</v>
      </c>
      <c r="I146" s="157">
        <f>SUM(L127,L132,L137)</f>
        <v>0</v>
      </c>
      <c r="J146" s="34"/>
      <c r="K146" s="34"/>
      <c r="L146" s="64"/>
      <c r="M146" s="9"/>
      <c r="O146" s="9" t="s">
        <v>471</v>
      </c>
      <c r="P146" s="9" t="s">
        <v>473</v>
      </c>
    </row>
    <row r="147" spans="1:16" ht="14.1" customHeight="1" x14ac:dyDescent="0.25">
      <c r="B147" s="644" t="str">
        <f>IF(Intro!$G$21="English",O147,P147)</f>
        <v>volume - total sales in Canada of imports (Question 1)</v>
      </c>
      <c r="C147" s="645"/>
      <c r="D147" s="645"/>
      <c r="E147" s="645"/>
      <c r="F147" s="646"/>
      <c r="G147" s="153">
        <f>H37</f>
        <v>0</v>
      </c>
      <c r="H147" s="153">
        <f>I37</f>
        <v>0</v>
      </c>
      <c r="I147" s="153">
        <f>K37</f>
        <v>0</v>
      </c>
      <c r="J147" s="34"/>
      <c r="K147" s="34"/>
      <c r="L147" s="64"/>
      <c r="M147" s="9"/>
      <c r="O147" s="9" t="s">
        <v>464</v>
      </c>
      <c r="P147" s="9" t="s">
        <v>466</v>
      </c>
    </row>
    <row r="148" spans="1:16" x14ac:dyDescent="0.25">
      <c r="B148" s="649" t="str">
        <f>Variables!D68</f>
        <v>Verification - value</v>
      </c>
      <c r="C148" s="650"/>
      <c r="D148" s="650"/>
      <c r="E148" s="650"/>
      <c r="F148" s="651"/>
      <c r="G148" s="101">
        <f>G144</f>
        <v>2024</v>
      </c>
      <c r="H148" s="101">
        <f t="shared" ref="H148:I148" si="19">H144</f>
        <v>2025</v>
      </c>
      <c r="I148" s="101" t="str">
        <f t="shared" si="19"/>
        <v>Jan-Mar 2026</v>
      </c>
      <c r="J148" s="34"/>
      <c r="K148" s="34"/>
      <c r="L148" s="64"/>
      <c r="M148" s="9"/>
    </row>
    <row r="149" spans="1:16" ht="14.1" customHeight="1" x14ac:dyDescent="0.25">
      <c r="B149" s="655" t="str">
        <f>B128</f>
        <v>net delivered selling value (CAD)</v>
      </c>
      <c r="C149" s="656"/>
      <c r="D149" s="656"/>
      <c r="E149" s="656"/>
      <c r="F149" s="657"/>
      <c r="G149" s="153" t="str">
        <f>IF(SUM(E128:G128,E133:G133,E138:G138)&gt;H38,Variables!$D$65,Variables!$D$66)</f>
        <v>Okay</v>
      </c>
      <c r="H149" s="153" t="str">
        <f>IF(SUM(H128:K128,H133:K133,H138:K138)&gt;I38,Variables!$D$65,Variables!$D$66)</f>
        <v>Okay</v>
      </c>
      <c r="I149" s="153" t="str">
        <f>IF(SUM(L128,L133,L138)&gt;K38,Variables!$D$65,Variables!$D$66)</f>
        <v>Okay</v>
      </c>
      <c r="J149" s="34"/>
      <c r="K149" s="34"/>
      <c r="L149" s="64"/>
      <c r="M149" s="9"/>
    </row>
    <row r="150" spans="1:16" ht="14.1" customHeight="1" x14ac:dyDescent="0.25">
      <c r="B150" s="644" t="str">
        <f>IF(Intro!$G$21="English",O150,P150)</f>
        <v>value - total sales in Canada of imports of benchmark products (Question 4)</v>
      </c>
      <c r="C150" s="645"/>
      <c r="D150" s="645"/>
      <c r="E150" s="645"/>
      <c r="F150" s="646"/>
      <c r="G150" s="157">
        <f>SUM(E128:G128,E133:G133,E138:G138)</f>
        <v>0</v>
      </c>
      <c r="H150" s="157">
        <f>SUM(H128:K128,H133:K133,H138:K138)</f>
        <v>0</v>
      </c>
      <c r="I150" s="157">
        <f>SUM(L128,L133,L138)</f>
        <v>0</v>
      </c>
      <c r="J150" s="34"/>
      <c r="K150" s="34"/>
      <c r="L150" s="64"/>
      <c r="M150" s="9"/>
      <c r="O150" s="9" t="s">
        <v>472</v>
      </c>
      <c r="P150" s="9" t="s">
        <v>474</v>
      </c>
    </row>
    <row r="151" spans="1:16" ht="14.1" customHeight="1" x14ac:dyDescent="0.25">
      <c r="B151" s="644" t="str">
        <f>IF(Intro!$G$21="English",O151,P151)</f>
        <v>value - total sales in Canada of imports (Question 1)</v>
      </c>
      <c r="C151" s="645"/>
      <c r="D151" s="645"/>
      <c r="E151" s="645"/>
      <c r="F151" s="646"/>
      <c r="G151" s="153">
        <f>H38</f>
        <v>0</v>
      </c>
      <c r="H151" s="153">
        <f>I38</f>
        <v>0</v>
      </c>
      <c r="I151" s="153">
        <f>K38</f>
        <v>0</v>
      </c>
      <c r="J151" s="34"/>
      <c r="K151" s="34"/>
      <c r="L151" s="64"/>
      <c r="M151" s="9"/>
      <c r="O151" s="9" t="s">
        <v>470</v>
      </c>
      <c r="P151" s="9" t="s">
        <v>468</v>
      </c>
    </row>
    <row r="152" spans="1:16" x14ac:dyDescent="0.25">
      <c r="B152" s="65"/>
      <c r="C152" s="62"/>
      <c r="D152" s="62"/>
      <c r="E152" s="62"/>
      <c r="F152" s="62"/>
      <c r="G152" s="62"/>
      <c r="H152" s="62"/>
      <c r="I152" s="62"/>
      <c r="J152" s="62"/>
      <c r="K152" s="62"/>
      <c r="L152" s="63"/>
      <c r="M152" s="9"/>
    </row>
    <row r="153" spans="1:16" s="40" customFormat="1" x14ac:dyDescent="0.25">
      <c r="A153" s="68"/>
      <c r="B153" s="4"/>
      <c r="C153" s="4"/>
      <c r="D153" s="69"/>
      <c r="E153" s="69"/>
      <c r="F153" s="69"/>
      <c r="G153" s="69"/>
      <c r="H153" s="69"/>
      <c r="I153" s="69"/>
      <c r="J153" s="69"/>
      <c r="K153" s="69"/>
      <c r="L153" s="69"/>
      <c r="N153" s="70"/>
    </row>
    <row r="154" spans="1:16" x14ac:dyDescent="0.25">
      <c r="B154" s="404" t="str">
        <f>UPPER(IF(Intro!$G$21="English",O154,P154))</f>
        <v>IMPORT DATA FOR MASSIVE IMPORTATION ANALYSIS</v>
      </c>
      <c r="C154" s="405"/>
      <c r="D154" s="405"/>
      <c r="E154" s="405"/>
      <c r="F154" s="405"/>
      <c r="G154" s="405"/>
      <c r="H154" s="405"/>
      <c r="I154" s="405"/>
      <c r="J154" s="405"/>
      <c r="K154" s="405"/>
      <c r="L154" s="406"/>
      <c r="M154" s="9"/>
      <c r="O154" s="87" t="s">
        <v>325</v>
      </c>
      <c r="P154" s="87" t="s">
        <v>420</v>
      </c>
    </row>
    <row r="155" spans="1:16" s="10" customFormat="1" x14ac:dyDescent="0.25">
      <c r="A155" s="7"/>
      <c r="B155" s="571" t="s">
        <v>18</v>
      </c>
      <c r="C155" s="572"/>
      <c r="D155" s="572"/>
      <c r="E155" s="572"/>
      <c r="F155" s="572"/>
      <c r="G155" s="572"/>
      <c r="H155" s="572"/>
      <c r="I155" s="572"/>
      <c r="J155" s="572"/>
      <c r="K155" s="572"/>
      <c r="L155" s="573"/>
      <c r="M155" s="66"/>
      <c r="O155" s="9"/>
    </row>
    <row r="156" spans="1:16" x14ac:dyDescent="0.25">
      <c r="B156" s="15"/>
      <c r="C156" s="32"/>
      <c r="D156" s="32"/>
      <c r="E156" s="33"/>
      <c r="F156" s="33"/>
      <c r="G156" s="33"/>
      <c r="H156" s="33"/>
      <c r="I156" s="33"/>
      <c r="J156" s="33"/>
      <c r="K156" s="33"/>
      <c r="L156" s="16"/>
      <c r="M156" s="9"/>
    </row>
    <row r="157" spans="1:16" x14ac:dyDescent="0.25">
      <c r="B157" s="401" t="str">
        <f>IF(Intro!$G$21="English",O157,P157)</f>
        <v xml:space="preserve">Report the volume of imports and the ending inventory in Canada of the goods originating from the exporter outlined above : </v>
      </c>
      <c r="C157" s="402"/>
      <c r="D157" s="402"/>
      <c r="E157" s="402"/>
      <c r="F157" s="402"/>
      <c r="G157" s="402"/>
      <c r="H157" s="402"/>
      <c r="I157" s="402"/>
      <c r="J157" s="402"/>
      <c r="K157" s="402"/>
      <c r="L157" s="403"/>
      <c r="M157" s="9"/>
      <c r="O157" s="17" t="s">
        <v>191</v>
      </c>
      <c r="P157" s="9" t="s">
        <v>422</v>
      </c>
    </row>
    <row r="158" spans="1:16" x14ac:dyDescent="0.25">
      <c r="B158" s="55"/>
      <c r="C158" s="56"/>
      <c r="D158" s="32"/>
      <c r="E158" s="33"/>
      <c r="F158" s="33"/>
      <c r="G158" s="33"/>
      <c r="H158" s="33"/>
      <c r="I158" s="33"/>
      <c r="J158" s="33"/>
      <c r="K158" s="33"/>
      <c r="L158" s="16"/>
      <c r="M158" s="9"/>
      <c r="O158" s="17"/>
    </row>
    <row r="159" spans="1:16" x14ac:dyDescent="0.25">
      <c r="B159" s="55"/>
      <c r="C159" s="56"/>
      <c r="D159" s="32"/>
      <c r="E159" s="144" t="str">
        <f>IF(Intro!$G$21="English","Q","T")&amp;IF(MID(F159,2,1)&lt;&gt;"1",MID(F159,2,1)-1&amp;" - "&amp;MID(F159,6,4),"4 - "&amp;MID(F159,6,4)-1)</f>
        <v>Q1 - 2025</v>
      </c>
      <c r="F159" s="144" t="str">
        <f>IF(Intro!$G$21="English","Q","T")&amp;IF(MID(G159,2,1)&lt;&gt;"1",MID(G159,2,1)-1&amp;" - "&amp;MID(G159,6,4),"4 - "&amp;MID(G159,6,4)-1)</f>
        <v>Q2 - 2025</v>
      </c>
      <c r="G159" s="144" t="str">
        <f>IF(Intro!$G$21="English","Q","T")&amp;IF(MID(H159,2,1)&lt;&gt;"1",MID(H159,2,1)-1&amp;" - "&amp;MID(H159,6,4),"4 - "&amp;MID(H159,6,4)-1)</f>
        <v>Q3 - 2025</v>
      </c>
      <c r="H159" s="144" t="str">
        <f>IF(Intro!$G$21="English","Q","T")&amp;IF(MID(I159,2,1)&lt;&gt;"1",MID(I159,2,1)-1&amp;" - "&amp;MID(I159,6,4),"4 - "&amp;MID(I159,6,4)-1)</f>
        <v>Q4 - 2025</v>
      </c>
      <c r="I159" s="144" t="str">
        <f>L124</f>
        <v>Q1 - 2026</v>
      </c>
      <c r="J159" s="145" t="str">
        <f>IF(Intro!$G$21="English",Variables!$B$44,Variables!$C$44)</f>
        <v>Q2 - 2026</v>
      </c>
      <c r="K159" s="34"/>
      <c r="L159" s="16"/>
      <c r="M159" s="9"/>
      <c r="O159" s="17"/>
    </row>
    <row r="160" spans="1:16" x14ac:dyDescent="0.25">
      <c r="B160" s="667" t="str">
        <f>B27</f>
        <v>Imports</v>
      </c>
      <c r="C160" s="668"/>
      <c r="D160" s="100" t="str">
        <f>B137</f>
        <v>tonnes</v>
      </c>
      <c r="E160" s="147"/>
      <c r="F160" s="147"/>
      <c r="G160" s="147"/>
      <c r="H160" s="147"/>
      <c r="I160" s="147"/>
      <c r="J160" s="147"/>
      <c r="K160" s="34"/>
      <c r="L160" s="64"/>
      <c r="M160" s="9"/>
    </row>
    <row r="161" spans="1:19" x14ac:dyDescent="0.25">
      <c r="B161" s="667" t="str">
        <f>IF(Intro!$G$21="English",O161,P161)</f>
        <v>Ending Inventories</v>
      </c>
      <c r="C161" s="668"/>
      <c r="D161" s="100" t="str">
        <f>D160</f>
        <v>tonnes</v>
      </c>
      <c r="E161" s="147"/>
      <c r="F161" s="147"/>
      <c r="G161" s="147"/>
      <c r="H161" s="147"/>
      <c r="I161" s="147"/>
      <c r="J161" s="147"/>
      <c r="K161" s="34"/>
      <c r="L161" s="64"/>
      <c r="M161" s="9"/>
      <c r="O161" s="9" t="s">
        <v>192</v>
      </c>
      <c r="P161" s="9" t="s">
        <v>421</v>
      </c>
    </row>
    <row r="162" spans="1:19" x14ac:dyDescent="0.25">
      <c r="B162" s="55"/>
      <c r="C162" s="56"/>
      <c r="D162" s="56"/>
      <c r="E162" s="28"/>
      <c r="F162" s="28"/>
      <c r="G162" s="28"/>
      <c r="H162" s="28"/>
      <c r="I162" s="28"/>
      <c r="J162" s="28"/>
      <c r="K162" s="28"/>
      <c r="L162" s="29"/>
      <c r="M162" s="9"/>
    </row>
    <row r="163" spans="1:19" x14ac:dyDescent="0.25">
      <c r="B163" s="398" t="str">
        <f>IF(Intro!$G$21="English",O163,P163)</f>
        <v>In the table below, “Error” means that the sum of the quarterly imports reported above exceeds the annual imports reported in Question 1. Therefore, please modify the data if necessary.</v>
      </c>
      <c r="C163" s="399"/>
      <c r="D163" s="399"/>
      <c r="E163" s="399"/>
      <c r="F163" s="399"/>
      <c r="G163" s="399"/>
      <c r="H163" s="399"/>
      <c r="I163" s="399"/>
      <c r="J163" s="399"/>
      <c r="K163" s="399"/>
      <c r="L163" s="400"/>
      <c r="M163" s="9"/>
      <c r="O163" s="9" t="s">
        <v>481</v>
      </c>
      <c r="P163" s="9" t="s">
        <v>482</v>
      </c>
      <c r="S163" s="34"/>
    </row>
    <row r="164" spans="1:19" x14ac:dyDescent="0.25">
      <c r="B164" s="398"/>
      <c r="C164" s="399"/>
      <c r="D164" s="399"/>
      <c r="E164" s="399"/>
      <c r="F164" s="399"/>
      <c r="G164" s="399"/>
      <c r="H164" s="399"/>
      <c r="I164" s="399"/>
      <c r="J164" s="399"/>
      <c r="K164" s="399"/>
      <c r="L164" s="400"/>
      <c r="M164" s="9"/>
      <c r="S164" s="34"/>
    </row>
    <row r="165" spans="1:19" x14ac:dyDescent="0.25">
      <c r="B165" s="141"/>
      <c r="C165" s="94"/>
      <c r="D165" s="94"/>
      <c r="E165" s="94"/>
      <c r="F165" s="94"/>
      <c r="G165" s="94"/>
      <c r="H165" s="94"/>
      <c r="I165" s="94"/>
      <c r="J165" s="94"/>
      <c r="K165" s="94"/>
      <c r="L165" s="142"/>
      <c r="M165" s="9"/>
      <c r="S165" s="34"/>
    </row>
    <row r="166" spans="1:19" x14ac:dyDescent="0.25">
      <c r="B166" s="158"/>
      <c r="C166" s="17"/>
      <c r="D166" s="159"/>
      <c r="E166" s="9"/>
      <c r="F166" s="101">
        <f>G166-1</f>
        <v>2025</v>
      </c>
      <c r="G166" s="101">
        <f>Variables!B8</f>
        <v>2026</v>
      </c>
      <c r="I166" s="34"/>
      <c r="J166" s="34"/>
      <c r="K166" s="34"/>
      <c r="L166" s="133"/>
      <c r="M166" s="9"/>
      <c r="O166" s="17"/>
    </row>
    <row r="167" spans="1:19" ht="14.45" customHeight="1" x14ac:dyDescent="0.25">
      <c r="B167" s="158"/>
      <c r="C167" s="26"/>
      <c r="D167" s="669" t="str">
        <f>B144</f>
        <v>Verification - volume</v>
      </c>
      <c r="E167" s="670"/>
      <c r="F167" s="153" t="str">
        <f>IF(SUM(E160:H160)&gt;I27,Variables!$D$65,Variables!$D$66)</f>
        <v>Okay</v>
      </c>
      <c r="G167" s="153" t="str">
        <f>IF(SUM(I160)&gt;K27,Variables!$D$65,Variables!$D$66)</f>
        <v>Okay</v>
      </c>
      <c r="I167" s="34"/>
      <c r="J167" s="34"/>
      <c r="K167" s="34"/>
      <c r="L167" s="133"/>
      <c r="M167" s="9"/>
    </row>
    <row r="168" spans="1:19" s="40" customFormat="1" x14ac:dyDescent="0.25">
      <c r="A168" s="68"/>
      <c r="B168" s="160"/>
      <c r="C168" s="4"/>
      <c r="D168" s="69"/>
      <c r="E168" s="69"/>
      <c r="F168" s="69"/>
      <c r="G168" s="69"/>
      <c r="H168" s="69"/>
      <c r="I168" s="69"/>
      <c r="J168" s="69"/>
      <c r="K168" s="69"/>
      <c r="L168" s="161"/>
      <c r="N168" s="70"/>
    </row>
    <row r="169" spans="1:19" s="10" customFormat="1" x14ac:dyDescent="0.25">
      <c r="A169" s="7"/>
      <c r="B169" s="20" t="s">
        <v>19</v>
      </c>
      <c r="C169" s="21"/>
      <c r="D169" s="21"/>
      <c r="E169" s="22"/>
      <c r="F169" s="22"/>
      <c r="G169" s="22"/>
      <c r="H169" s="22"/>
      <c r="I169" s="22"/>
      <c r="J169" s="22"/>
      <c r="K169" s="22"/>
      <c r="L169" s="23"/>
      <c r="M169" s="66"/>
    </row>
    <row r="170" spans="1:19" s="34" customFormat="1" x14ac:dyDescent="0.25">
      <c r="A170" s="43"/>
      <c r="B170" s="47"/>
      <c r="C170" s="78"/>
      <c r="D170" s="78"/>
      <c r="E170" s="78"/>
      <c r="F170" s="78"/>
      <c r="G170" s="78"/>
      <c r="H170" s="78"/>
      <c r="I170" s="78"/>
      <c r="J170" s="78"/>
      <c r="K170" s="78"/>
      <c r="L170" s="48"/>
      <c r="O170" s="9"/>
      <c r="P170" s="9"/>
      <c r="Q170" s="9"/>
      <c r="R170" s="9"/>
    </row>
    <row r="171" spans="1:19" s="34" customFormat="1" x14ac:dyDescent="0.25">
      <c r="A171" s="43"/>
      <c r="B171" s="398" t="str">
        <f>IF(Intro!$G$21="English",O171,P171)</f>
        <v>Describe any factors (for example, shipping delays, seasonality, etc.) which would explain the overall trend in your firm's quarterly import volumes and ending inventories, as reported in Question 6.</v>
      </c>
      <c r="C171" s="399"/>
      <c r="D171" s="399"/>
      <c r="E171" s="399"/>
      <c r="F171" s="399"/>
      <c r="G171" s="399"/>
      <c r="H171" s="399"/>
      <c r="I171" s="399"/>
      <c r="J171" s="399"/>
      <c r="K171" s="399"/>
      <c r="L171" s="400"/>
      <c r="O171" s="9" t="s">
        <v>364</v>
      </c>
      <c r="P171" s="9" t="s">
        <v>365</v>
      </c>
      <c r="Q171" s="9"/>
      <c r="R171" s="9"/>
    </row>
    <row r="172" spans="1:19" s="34" customFormat="1" x14ac:dyDescent="0.25">
      <c r="A172" s="43"/>
      <c r="B172" s="398"/>
      <c r="C172" s="399"/>
      <c r="D172" s="399"/>
      <c r="E172" s="399"/>
      <c r="F172" s="399"/>
      <c r="G172" s="399"/>
      <c r="H172" s="399"/>
      <c r="I172" s="399"/>
      <c r="J172" s="399"/>
      <c r="K172" s="399"/>
      <c r="L172" s="400"/>
      <c r="O172" s="9"/>
      <c r="P172" s="9"/>
      <c r="Q172" s="9"/>
      <c r="R172" s="9"/>
    </row>
    <row r="173" spans="1:19" s="34" customFormat="1" x14ac:dyDescent="0.25">
      <c r="A173" s="43"/>
      <c r="B173" s="47"/>
      <c r="C173" s="78"/>
      <c r="D173" s="78"/>
      <c r="E173" s="78"/>
      <c r="F173" s="78"/>
      <c r="G173" s="78"/>
      <c r="H173" s="78"/>
      <c r="I173" s="78"/>
      <c r="J173" s="78"/>
      <c r="K173" s="78"/>
      <c r="L173" s="48"/>
      <c r="O173" s="9"/>
      <c r="P173" s="9"/>
      <c r="Q173" s="9"/>
      <c r="R173" s="9"/>
    </row>
    <row r="174" spans="1:19" s="10" customFormat="1" x14ac:dyDescent="0.25">
      <c r="A174" s="7"/>
      <c r="B174" s="550"/>
      <c r="C174" s="551"/>
      <c r="D174" s="551"/>
      <c r="E174" s="551"/>
      <c r="F174" s="551"/>
      <c r="G174" s="551"/>
      <c r="H174" s="551"/>
      <c r="I174" s="551"/>
      <c r="J174" s="551"/>
      <c r="K174" s="551"/>
      <c r="L174" s="552"/>
      <c r="M174" s="34"/>
    </row>
    <row r="175" spans="1:19" s="10" customFormat="1" x14ac:dyDescent="0.25">
      <c r="A175" s="7"/>
      <c r="B175" s="550"/>
      <c r="C175" s="551"/>
      <c r="D175" s="551"/>
      <c r="E175" s="551"/>
      <c r="F175" s="551"/>
      <c r="G175" s="551"/>
      <c r="H175" s="551"/>
      <c r="I175" s="551"/>
      <c r="J175" s="551"/>
      <c r="K175" s="551"/>
      <c r="L175" s="552"/>
      <c r="M175" s="34"/>
    </row>
    <row r="176" spans="1:19" s="10" customFormat="1" x14ac:dyDescent="0.25">
      <c r="A176" s="7"/>
      <c r="B176" s="550"/>
      <c r="C176" s="551"/>
      <c r="D176" s="551"/>
      <c r="E176" s="551"/>
      <c r="F176" s="551"/>
      <c r="G176" s="551"/>
      <c r="H176" s="551"/>
      <c r="I176" s="551"/>
      <c r="J176" s="551"/>
      <c r="K176" s="551"/>
      <c r="L176" s="552"/>
      <c r="M176" s="34"/>
    </row>
    <row r="177" spans="1:18" s="10" customFormat="1" x14ac:dyDescent="0.25">
      <c r="A177" s="7"/>
      <c r="B177" s="550"/>
      <c r="C177" s="551"/>
      <c r="D177" s="551"/>
      <c r="E177" s="551"/>
      <c r="F177" s="551"/>
      <c r="G177" s="551"/>
      <c r="H177" s="551"/>
      <c r="I177" s="551"/>
      <c r="J177" s="551"/>
      <c r="K177" s="551"/>
      <c r="L177" s="552"/>
      <c r="M177" s="34"/>
    </row>
    <row r="178" spans="1:18" s="10" customFormat="1" x14ac:dyDescent="0.25">
      <c r="A178" s="7"/>
      <c r="B178" s="550"/>
      <c r="C178" s="551"/>
      <c r="D178" s="551"/>
      <c r="E178" s="551"/>
      <c r="F178" s="551"/>
      <c r="G178" s="551"/>
      <c r="H178" s="551"/>
      <c r="I178" s="551"/>
      <c r="J178" s="551"/>
      <c r="K178" s="551"/>
      <c r="L178" s="552"/>
      <c r="M178" s="34"/>
    </row>
    <row r="179" spans="1:18" s="10" customFormat="1" x14ac:dyDescent="0.25">
      <c r="A179" s="7"/>
      <c r="B179" s="550"/>
      <c r="C179" s="551"/>
      <c r="D179" s="551"/>
      <c r="E179" s="551"/>
      <c r="F179" s="551"/>
      <c r="G179" s="551"/>
      <c r="H179" s="551"/>
      <c r="I179" s="551"/>
      <c r="J179" s="551"/>
      <c r="K179" s="551"/>
      <c r="L179" s="552"/>
      <c r="M179" s="34"/>
    </row>
    <row r="180" spans="1:18" s="10" customFormat="1" x14ac:dyDescent="0.25">
      <c r="A180" s="7"/>
      <c r="B180" s="550"/>
      <c r="C180" s="551"/>
      <c r="D180" s="551"/>
      <c r="E180" s="551"/>
      <c r="F180" s="551"/>
      <c r="G180" s="551"/>
      <c r="H180" s="551"/>
      <c r="I180" s="551"/>
      <c r="J180" s="551"/>
      <c r="K180" s="551"/>
      <c r="L180" s="552"/>
      <c r="M180" s="34"/>
    </row>
    <row r="181" spans="1:18" s="10" customFormat="1" x14ac:dyDescent="0.25">
      <c r="A181" s="7"/>
      <c r="B181" s="550"/>
      <c r="C181" s="551"/>
      <c r="D181" s="551"/>
      <c r="E181" s="551"/>
      <c r="F181" s="551"/>
      <c r="G181" s="551"/>
      <c r="H181" s="551"/>
      <c r="I181" s="551"/>
      <c r="J181" s="551"/>
      <c r="K181" s="551"/>
      <c r="L181" s="552"/>
      <c r="M181" s="34"/>
    </row>
    <row r="182" spans="1:18" s="34" customFormat="1" x14ac:dyDescent="0.25">
      <c r="A182" s="43"/>
      <c r="B182" s="44"/>
      <c r="C182" s="45"/>
      <c r="D182" s="45"/>
      <c r="E182" s="45"/>
      <c r="F182" s="45"/>
      <c r="G182" s="45"/>
      <c r="H182" s="45"/>
      <c r="I182" s="45"/>
      <c r="J182" s="45"/>
      <c r="K182" s="45"/>
      <c r="L182" s="46"/>
      <c r="O182" s="9"/>
      <c r="P182" s="9"/>
      <c r="Q182" s="9"/>
      <c r="R182" s="9"/>
    </row>
  </sheetData>
  <sheetProtection algorithmName="SHA-512" hashValue="NXR6zHblbHyViI0N/ubm3secaWlUsVJVdgRBmdDgBbs7jy4B1bx6hU8c+FJ/ahYaiEWVGHLIreT9AyMA91lzmg==" saltValue="ywWG1CKQi5qVyAwym3okBw==" spinCount="100000" sheet="1" objects="1" scenarios="1" selectLockedCells="1"/>
  <mergeCells count="130">
    <mergeCell ref="B12:L12"/>
    <mergeCell ref="B13:L13"/>
    <mergeCell ref="B14:L14"/>
    <mergeCell ref="B15:L15"/>
    <mergeCell ref="B16:L16"/>
    <mergeCell ref="B17:L17"/>
    <mergeCell ref="B4:L4"/>
    <mergeCell ref="B5:L5"/>
    <mergeCell ref="B6:L6"/>
    <mergeCell ref="B8:L8"/>
    <mergeCell ref="B9:L9"/>
    <mergeCell ref="B10:L11"/>
    <mergeCell ref="B26:K26"/>
    <mergeCell ref="B27:C29"/>
    <mergeCell ref="D27:F27"/>
    <mergeCell ref="D28:F28"/>
    <mergeCell ref="D29:F29"/>
    <mergeCell ref="B30:K30"/>
    <mergeCell ref="B19:L19"/>
    <mergeCell ref="B20:L20"/>
    <mergeCell ref="B22:F22"/>
    <mergeCell ref="G22:K22"/>
    <mergeCell ref="B23:F23"/>
    <mergeCell ref="G23:K23"/>
    <mergeCell ref="B37:C39"/>
    <mergeCell ref="D37:F37"/>
    <mergeCell ref="D38:F38"/>
    <mergeCell ref="D39:F39"/>
    <mergeCell ref="B42:L42"/>
    <mergeCell ref="B43:L43"/>
    <mergeCell ref="B31:C33"/>
    <mergeCell ref="D31:F31"/>
    <mergeCell ref="D32:F32"/>
    <mergeCell ref="D33:F33"/>
    <mergeCell ref="B34:C36"/>
    <mergeCell ref="D34:F34"/>
    <mergeCell ref="D35:F35"/>
    <mergeCell ref="D36:F36"/>
    <mergeCell ref="B52:D52"/>
    <mergeCell ref="B53:L53"/>
    <mergeCell ref="B54:D54"/>
    <mergeCell ref="B55:D55"/>
    <mergeCell ref="B56:D56"/>
    <mergeCell ref="B57:L57"/>
    <mergeCell ref="B45:L45"/>
    <mergeCell ref="B46:L46"/>
    <mergeCell ref="B48:D48"/>
    <mergeCell ref="B49:L49"/>
    <mergeCell ref="B50:D50"/>
    <mergeCell ref="B51:D51"/>
    <mergeCell ref="B64:D64"/>
    <mergeCell ref="B65:L65"/>
    <mergeCell ref="B66:D66"/>
    <mergeCell ref="B67:D67"/>
    <mergeCell ref="B68:D68"/>
    <mergeCell ref="B70:L71"/>
    <mergeCell ref="B58:D58"/>
    <mergeCell ref="B59:D59"/>
    <mergeCell ref="B60:D60"/>
    <mergeCell ref="B61:L61"/>
    <mergeCell ref="B62:D62"/>
    <mergeCell ref="B63:D63"/>
    <mergeCell ref="B79:F79"/>
    <mergeCell ref="B80:F80"/>
    <mergeCell ref="B83:L83"/>
    <mergeCell ref="B84:L84"/>
    <mergeCell ref="B86:L86"/>
    <mergeCell ref="B88:D88"/>
    <mergeCell ref="B73:F73"/>
    <mergeCell ref="B74:F74"/>
    <mergeCell ref="B75:F75"/>
    <mergeCell ref="B76:F76"/>
    <mergeCell ref="B77:F77"/>
    <mergeCell ref="B78:F78"/>
    <mergeCell ref="B97:D97"/>
    <mergeCell ref="B98:D98"/>
    <mergeCell ref="B99:L100"/>
    <mergeCell ref="B101:D101"/>
    <mergeCell ref="B102:D102"/>
    <mergeCell ref="B103:D103"/>
    <mergeCell ref="B89:L90"/>
    <mergeCell ref="B91:D91"/>
    <mergeCell ref="B92:D92"/>
    <mergeCell ref="B93:D93"/>
    <mergeCell ref="B94:L95"/>
    <mergeCell ref="B96:D96"/>
    <mergeCell ref="B113:F113"/>
    <mergeCell ref="B114:F114"/>
    <mergeCell ref="B115:F115"/>
    <mergeCell ref="B118:L118"/>
    <mergeCell ref="B119:L119"/>
    <mergeCell ref="B121:L121"/>
    <mergeCell ref="B105:L106"/>
    <mergeCell ref="B108:F108"/>
    <mergeCell ref="B109:F109"/>
    <mergeCell ref="B110:F110"/>
    <mergeCell ref="B111:F111"/>
    <mergeCell ref="B112:F112"/>
    <mergeCell ref="B130:L131"/>
    <mergeCell ref="B132:D132"/>
    <mergeCell ref="B133:D133"/>
    <mergeCell ref="B134:D134"/>
    <mergeCell ref="B135:L136"/>
    <mergeCell ref="B137:D137"/>
    <mergeCell ref="B122:L122"/>
    <mergeCell ref="B124:D124"/>
    <mergeCell ref="B125:L126"/>
    <mergeCell ref="B127:D127"/>
    <mergeCell ref="B128:D128"/>
    <mergeCell ref="B129:D129"/>
    <mergeCell ref="B147:F147"/>
    <mergeCell ref="B148:F148"/>
    <mergeCell ref="B149:F149"/>
    <mergeCell ref="B150:F150"/>
    <mergeCell ref="B151:F151"/>
    <mergeCell ref="B138:D138"/>
    <mergeCell ref="B139:D139"/>
    <mergeCell ref="B141:L142"/>
    <mergeCell ref="B144:F144"/>
    <mergeCell ref="B145:F145"/>
    <mergeCell ref="B146:F146"/>
    <mergeCell ref="D167:E167"/>
    <mergeCell ref="B171:L172"/>
    <mergeCell ref="B174:L181"/>
    <mergeCell ref="B154:L154"/>
    <mergeCell ref="B155:L155"/>
    <mergeCell ref="B157:L157"/>
    <mergeCell ref="B160:C160"/>
    <mergeCell ref="B161:C161"/>
    <mergeCell ref="B163:L164"/>
  </mergeCells>
  <conditionalFormatting sqref="F167:G167">
    <cfRule type="cellIs" dxfId="35" priority="1" operator="equal">
      <formula>"Error"</formula>
    </cfRule>
  </conditionalFormatting>
  <conditionalFormatting sqref="G74:I76 G78:I80 G109:I111 G113:I115 G149:I151">
    <cfRule type="cellIs" dxfId="34" priority="3" operator="equal">
      <formula>"Error"</formula>
    </cfRule>
  </conditionalFormatting>
  <conditionalFormatting sqref="G145:I147">
    <cfRule type="cellIs" dxfId="33"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160:J161 E137:L138 E132:L133 E127:L128 E101:L102 E96:L97 E91:L92 E66:L67 E62:L63 E58:L59 E54:L55 E50:L51 G34:K35 G31:K32 G27:K28" xr:uid="{A63ADB9A-C1E9-49BF-B651-C82C59D74656}">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18 E60:L60 E64:L64 G36:K39 E56:L56 E52:L52 E68:L68 E93:L93 E98:L98 E103:L103 F167:G167 E129:L129 E134:L134 E139:L139 G149:I151 G29:K29 G33:K33 G109:I111 G74:I76 G78:I80 G145:I147 G113:I115" xr:uid="{52A63ADF-D463-4360-8D21-B92B40335D32}">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174:B176" xr:uid="{5EF61C73-3048-4997-A820-B2C2E31EA847}">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BAA0D009-2493-4518-BDA9-E804881895A4}">
      <formula1>1000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40" min="1" max="11" man="1"/>
    <brk id="81" min="1" max="11" man="1"/>
    <brk id="116" min="1" max="11" man="1"/>
    <brk id="152"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32</vt:i4>
      </vt:variant>
    </vt:vector>
  </HeadingPairs>
  <TitlesOfParts>
    <vt:vector size="56" baseType="lpstr">
      <vt:lpstr>Variables</vt:lpstr>
      <vt:lpstr>Intro</vt:lpstr>
      <vt:lpstr>Info</vt:lpstr>
      <vt:lpstr>Public</vt:lpstr>
      <vt:lpstr>AddPub</vt:lpstr>
      <vt:lpstr>Pro</vt:lpstr>
      <vt:lpstr>Begin</vt:lpstr>
      <vt:lpstr>Imp-China - Chine -1</vt:lpstr>
      <vt:lpstr>Imp-China - Chine -2</vt:lpstr>
      <vt:lpstr>Imp-China - Chine -3</vt:lpstr>
      <vt:lpstr>Imp-China - Chine -4</vt:lpstr>
      <vt:lpstr>Imp-China - Chine -5</vt:lpstr>
      <vt:lpstr>End</vt:lpstr>
      <vt:lpstr>Imp-US</vt:lpstr>
      <vt:lpstr>Imp-Other-Autre</vt:lpstr>
      <vt:lpstr>End2</vt:lpstr>
      <vt:lpstr>Invent-Stock</vt:lpstr>
      <vt:lpstr>Projects - Projets</vt:lpstr>
      <vt:lpstr>AddPro</vt:lpstr>
      <vt:lpstr>Confirm</vt:lpstr>
      <vt:lpstr>MiniDB1</vt:lpstr>
      <vt:lpstr>MiniDB2</vt:lpstr>
      <vt:lpstr>QualDB</vt:lpstr>
      <vt:lpstr>PrjDB</vt:lpstr>
      <vt:lpstr>AddPro!Print_Area</vt:lpstr>
      <vt:lpstr>AddPub!Print_Area</vt:lpstr>
      <vt:lpstr>Confirm!Print_Area</vt:lpstr>
      <vt:lpstr>'Imp-China - Chine -1'!Print_Area</vt:lpstr>
      <vt:lpstr>'Imp-China - Chine -2'!Print_Area</vt:lpstr>
      <vt:lpstr>'Imp-China - Chine -3'!Print_Area</vt:lpstr>
      <vt:lpstr>'Imp-China - Chine -4'!Print_Area</vt:lpstr>
      <vt:lpstr>'Imp-China - Chine -5'!Print_Area</vt:lpstr>
      <vt:lpstr>'Imp-Other-Autre'!Print_Area</vt:lpstr>
      <vt:lpstr>'Imp-US'!Print_Area</vt:lpstr>
      <vt:lpstr>Info!Print_Area</vt:lpstr>
      <vt:lpstr>Intro!Print_Area</vt:lpstr>
      <vt:lpstr>'Invent-Stock'!Print_Area</vt:lpstr>
      <vt:lpstr>Pro!Print_Area</vt:lpstr>
      <vt:lpstr>'Projects - Projets'!Print_Area</vt:lpstr>
      <vt:lpstr>Public!Print_Area</vt:lpstr>
      <vt:lpstr>AddPro!Print_Titles</vt:lpstr>
      <vt:lpstr>AddPub!Print_Titles</vt:lpstr>
      <vt:lpstr>Confirm!Print_Titles</vt:lpstr>
      <vt:lpstr>'Imp-China - Chine -1'!Print_Titles</vt:lpstr>
      <vt:lpstr>'Imp-China - Chine -2'!Print_Titles</vt:lpstr>
      <vt:lpstr>'Imp-China - Chine -3'!Print_Titles</vt:lpstr>
      <vt:lpstr>'Imp-China - Chine -4'!Print_Titles</vt:lpstr>
      <vt:lpstr>'Imp-China - Chine -5'!Print_Titles</vt:lpstr>
      <vt:lpstr>'Imp-Other-Autre'!Print_Titles</vt:lpstr>
      <vt:lpstr>'Imp-US'!Print_Titles</vt:lpstr>
      <vt:lpstr>Info!Print_Titles</vt:lpstr>
      <vt:lpstr>Intro!Print_Titles</vt:lpstr>
      <vt:lpstr>'Invent-Stock'!Print_Titles</vt:lpstr>
      <vt:lpstr>Pro!Print_Titles</vt:lpstr>
      <vt:lpstr>'Projects - Projets'!Print_Titles</vt:lpstr>
      <vt:lpstr>Public!Print_Titles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Heintzman, Rhonda</cp:lastModifiedBy>
  <cp:lastPrinted>2026-01-06T21:05:11Z</cp:lastPrinted>
  <dcterms:created xsi:type="dcterms:W3CDTF">2021-02-04T13:13:50Z</dcterms:created>
  <dcterms:modified xsi:type="dcterms:W3CDTF">2026-09-04T17:31:54Z</dcterms:modified>
</cp:coreProperties>
</file>