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O:\CITT\Cases\SIMA\PI-2026-002\Working Files\Research\Questionnaires\For Web\"/>
    </mc:Choice>
  </mc:AlternateContent>
  <xr:revisionPtr revIDLastSave="0" documentId="13_ncr:1_{1F1EE412-D6AF-46EA-AABC-319F599B613C}" xr6:coauthVersionLast="47" xr6:coauthVersionMax="47" xr10:uidLastSave="{00000000-0000-0000-0000-000000000000}"/>
  <workbookProtection workbookAlgorithmName="SHA-512" workbookHashValue="qqhtrHv4nBYYEWBZIk3igp7UQGiLoUqxsVi3NsyA1wbepGST41mfgwOaJLidavpOmZaUJ5N7Wv2LF8VnyBmnOg==" workbookSaltValue="vibxlorcqs63vFt+cAInFA==" workbookSpinCount="100000" lockStructure="1"/>
  <bookViews>
    <workbookView xWindow="-120" yWindow="-120" windowWidth="29040" windowHeight="15720" tabRatio="907" firstSheet="1" activeTab="1" xr2:uid="{C5891CD3-0E1B-4A35-B74B-8A6F66005F71}"/>
  </bookViews>
  <sheets>
    <sheet name="Variables" sheetId="80" state="hidden" r:id="rId1"/>
    <sheet name="Intro" sheetId="81" r:id="rId2"/>
    <sheet name="Info" sheetId="82" r:id="rId3"/>
    <sheet name="Public" sheetId="83" r:id="rId4"/>
    <sheet name="AddPub" sheetId="84" r:id="rId5"/>
    <sheet name="Pro" sheetId="86" r:id="rId6"/>
    <sheet name="Begin" sheetId="93" state="hidden" r:id="rId7"/>
    <sheet name="Imp-China - Chine -1" sheetId="91" r:id="rId8"/>
    <sheet name="Imp-China - Chine -2" sheetId="115" r:id="rId9"/>
    <sheet name="Imp-China - Chine -3" sheetId="116" r:id="rId10"/>
    <sheet name="Imp-China - Chine -4" sheetId="117" r:id="rId11"/>
    <sheet name="Imp-China - Chine -5" sheetId="118" r:id="rId12"/>
    <sheet name="End" sheetId="94" state="hidden" r:id="rId13"/>
    <sheet name="Imp-US" sheetId="98" r:id="rId14"/>
    <sheet name="Imp-Other-Autre" sheetId="103" r:id="rId15"/>
    <sheet name="End2" sheetId="109" state="hidden" r:id="rId16"/>
    <sheet name="Invent-Stock" sheetId="92" r:id="rId17"/>
    <sheet name="Projects - Projets" sheetId="104" r:id="rId18"/>
    <sheet name="AddPro" sheetId="89" r:id="rId19"/>
    <sheet name="Confirm" sheetId="90" r:id="rId20"/>
    <sheet name="MiniDB1" sheetId="119" state="hidden" r:id="rId21"/>
    <sheet name="MiniDB2" sheetId="120" state="hidden" r:id="rId22"/>
    <sheet name="QualDB" sheetId="121" state="hidden" r:id="rId23"/>
    <sheet name="PrjDB" sheetId="122" state="hidden" r:id="rId24"/>
  </sheets>
  <definedNames>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 localSheetId="20">Variables!#REF!</definedName>
    <definedName name="POR">#REF!</definedName>
    <definedName name="PORa">Variables!#REF!</definedName>
    <definedName name="PORDB">Variables!#REF!</definedName>
    <definedName name="PORL">#REF!</definedName>
    <definedName name="PORT">Variables!#REF!</definedName>
    <definedName name="PORX">#REF!</definedName>
    <definedName name="ppc">#REF!</definedName>
    <definedName name="_xlnm.Print_Area" localSheetId="18">AddPro!$B$1:$L$62</definedName>
    <definedName name="_xlnm.Print_Area" localSheetId="4">AddPub!$B$1:$L$62</definedName>
    <definedName name="_xlnm.Print_Area" localSheetId="19">Confirm!$B$1:$L$45</definedName>
    <definedName name="_xlnm.Print_Area" localSheetId="7">'Imp-China - Chine -1'!$B$1:$L$182</definedName>
    <definedName name="_xlnm.Print_Area" localSheetId="8">'Imp-China - Chine -2'!$B$1:$L$182</definedName>
    <definedName name="_xlnm.Print_Area" localSheetId="9">'Imp-China - Chine -3'!$B$1:$L$182</definedName>
    <definedName name="_xlnm.Print_Area" localSheetId="10">'Imp-China - Chine -4'!$B$1:$L$182</definedName>
    <definedName name="_xlnm.Print_Area" localSheetId="11">'Imp-China - Chine -5'!$B$1:$L$182</definedName>
    <definedName name="_xlnm.Print_Area" localSheetId="14">'Imp-Other-Autre'!$B$1:$L$182</definedName>
    <definedName name="_xlnm.Print_Area" localSheetId="13">'Imp-US'!$B$1:$L$183</definedName>
    <definedName name="_xlnm.Print_Area" localSheetId="2">Info!$B$1:$L$53</definedName>
    <definedName name="_xlnm.Print_Area" localSheetId="1">Intro!$B$1:$L$138</definedName>
    <definedName name="_xlnm.Print_Area" localSheetId="16">'Invent-Stock'!$B$1:$L$104</definedName>
    <definedName name="_xlnm.Print_Area" localSheetId="5">Pro!$B$1:$L$139</definedName>
    <definedName name="_xlnm.Print_Area" localSheetId="17">'Projects - Projets'!$B$1:$L$44</definedName>
    <definedName name="_xlnm.Print_Area" localSheetId="3">Public!$B$1:$L$397</definedName>
    <definedName name="_xlnm.Print_Titles" localSheetId="18">AddPro!$1:$7</definedName>
    <definedName name="_xlnm.Print_Titles" localSheetId="4">AddPub!$1:$7</definedName>
    <definedName name="_xlnm.Print_Titles" localSheetId="19">Confirm!$1:$7</definedName>
    <definedName name="_xlnm.Print_Titles" localSheetId="7">'Imp-China - Chine -1'!$1:$7</definedName>
    <definedName name="_xlnm.Print_Titles" localSheetId="8">'Imp-China - Chine -2'!$1:$7</definedName>
    <definedName name="_xlnm.Print_Titles" localSheetId="9">'Imp-China - Chine -3'!$1:$7</definedName>
    <definedName name="_xlnm.Print_Titles" localSheetId="10">'Imp-China - Chine -4'!$1:$7</definedName>
    <definedName name="_xlnm.Print_Titles" localSheetId="11">'Imp-China - Chine -5'!$1:$7</definedName>
    <definedName name="_xlnm.Print_Titles" localSheetId="14">'Imp-Other-Autre'!$1:$7</definedName>
    <definedName name="_xlnm.Print_Titles" localSheetId="13">'Imp-US'!$1:$7</definedName>
    <definedName name="_xlnm.Print_Titles" localSheetId="2">Info!$1:$7</definedName>
    <definedName name="_xlnm.Print_Titles" localSheetId="1">Intro!$1:$7</definedName>
    <definedName name="_xlnm.Print_Titles" localSheetId="16">'Invent-Stock'!$1:$7</definedName>
    <definedName name="_xlnm.Print_Titles" localSheetId="5">Pro!$1:$7</definedName>
    <definedName name="_xlnm.Print_Titles" localSheetId="17">'Projects - Projets'!$1:$7</definedName>
    <definedName name="_xlnm.Print_Titles" localSheetId="3">Public!$1:$7</definedName>
    <definedName name="quest8" localSheetId="18">AddPro!#REF!</definedName>
    <definedName name="quest8" localSheetId="4">AddPub!#REF!</definedName>
    <definedName name="quest8" localSheetId="19">Confirm!#REF!</definedName>
    <definedName name="quest8" localSheetId="7">'Imp-China - Chine -1'!#REF!</definedName>
    <definedName name="quest8" localSheetId="8">'Imp-China - Chine -2'!#REF!</definedName>
    <definedName name="quest8" localSheetId="9">'Imp-China - Chine -3'!#REF!</definedName>
    <definedName name="quest8" localSheetId="10">'Imp-China - Chine -4'!#REF!</definedName>
    <definedName name="quest8" localSheetId="11">'Imp-China - Chine -5'!#REF!</definedName>
    <definedName name="quest8" localSheetId="14">'Imp-Other-Autre'!#REF!</definedName>
    <definedName name="quest8" localSheetId="13">'Imp-US'!#REF!</definedName>
    <definedName name="quest8" localSheetId="2">Info!#REF!</definedName>
    <definedName name="quest8" localSheetId="1">Intro!#REF!</definedName>
    <definedName name="quest8" localSheetId="16">'Invent-Stock'!#REF!</definedName>
    <definedName name="quest8" localSheetId="5">Pro!#REF!</definedName>
    <definedName name="quest8" localSheetId="17">'Projects - Projets'!#REF!</definedName>
    <definedName name="quest8" localSheetId="3">Public!#REF!</definedName>
    <definedName name="quest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38" i="81" l="1"/>
  <c r="E138" i="81"/>
  <c r="B138" i="81"/>
  <c r="N11" i="122" l="1"/>
  <c r="M11" i="122"/>
  <c r="L11" i="122"/>
  <c r="K11" i="122"/>
  <c r="J11" i="122"/>
  <c r="I11" i="122"/>
  <c r="H11" i="122"/>
  <c r="G11" i="122"/>
  <c r="F11" i="122"/>
  <c r="E11" i="122"/>
  <c r="D11" i="122"/>
  <c r="C11" i="122"/>
  <c r="N10" i="122"/>
  <c r="M10" i="122"/>
  <c r="L10" i="122"/>
  <c r="K10" i="122"/>
  <c r="J10" i="122"/>
  <c r="I10" i="122"/>
  <c r="H10" i="122"/>
  <c r="G10" i="122"/>
  <c r="F10" i="122"/>
  <c r="E10" i="122"/>
  <c r="D10" i="122"/>
  <c r="C10" i="122"/>
  <c r="N9" i="122"/>
  <c r="M9" i="122"/>
  <c r="L9" i="122"/>
  <c r="K9" i="122"/>
  <c r="J9" i="122"/>
  <c r="I9" i="122"/>
  <c r="H9" i="122"/>
  <c r="G9" i="122"/>
  <c r="F9" i="122"/>
  <c r="E9" i="122"/>
  <c r="D9" i="122"/>
  <c r="C9" i="122"/>
  <c r="N8" i="122"/>
  <c r="M8" i="122"/>
  <c r="L8" i="122"/>
  <c r="K8" i="122"/>
  <c r="J8" i="122"/>
  <c r="I8" i="122"/>
  <c r="H8" i="122"/>
  <c r="G8" i="122"/>
  <c r="F8" i="122"/>
  <c r="E8" i="122"/>
  <c r="D8" i="122"/>
  <c r="C8" i="122"/>
  <c r="N7" i="122"/>
  <c r="M7" i="122"/>
  <c r="L7" i="122"/>
  <c r="K7" i="122"/>
  <c r="J7" i="122"/>
  <c r="I7" i="122"/>
  <c r="H7" i="122"/>
  <c r="G7" i="122"/>
  <c r="F7" i="122"/>
  <c r="E7" i="122"/>
  <c r="D7" i="122"/>
  <c r="C7" i="122"/>
  <c r="N6" i="122"/>
  <c r="M6" i="122"/>
  <c r="L6" i="122"/>
  <c r="K6" i="122"/>
  <c r="J6" i="122"/>
  <c r="I6" i="122"/>
  <c r="H6" i="122"/>
  <c r="G6" i="122"/>
  <c r="F6" i="122"/>
  <c r="E6" i="122"/>
  <c r="D6" i="122"/>
  <c r="C6" i="122"/>
  <c r="N5" i="122"/>
  <c r="M5" i="122"/>
  <c r="L5" i="122"/>
  <c r="K5" i="122"/>
  <c r="J5" i="122"/>
  <c r="I5" i="122"/>
  <c r="H5" i="122"/>
  <c r="G5" i="122"/>
  <c r="F5" i="122"/>
  <c r="E5" i="122"/>
  <c r="D5" i="122"/>
  <c r="C5" i="122"/>
  <c r="N4" i="122"/>
  <c r="M4" i="122"/>
  <c r="L4" i="122"/>
  <c r="K4" i="122"/>
  <c r="J4" i="122"/>
  <c r="I4" i="122"/>
  <c r="H4" i="122"/>
  <c r="G4" i="122"/>
  <c r="F4" i="122"/>
  <c r="E4" i="122"/>
  <c r="D4" i="122"/>
  <c r="C4" i="122"/>
  <c r="N3" i="122"/>
  <c r="M3" i="122"/>
  <c r="L3" i="122"/>
  <c r="K3" i="122"/>
  <c r="J3" i="122"/>
  <c r="I3" i="122"/>
  <c r="H3" i="122"/>
  <c r="G3" i="122"/>
  <c r="F3" i="122"/>
  <c r="E3" i="122"/>
  <c r="D3" i="122"/>
  <c r="C3" i="122"/>
  <c r="N2" i="122"/>
  <c r="M2" i="122"/>
  <c r="L2" i="122"/>
  <c r="K2" i="122"/>
  <c r="J2" i="122"/>
  <c r="I2" i="122"/>
  <c r="H2" i="122"/>
  <c r="G2" i="122"/>
  <c r="F2" i="122"/>
  <c r="E2" i="122"/>
  <c r="D2" i="122"/>
  <c r="C2" i="122"/>
  <c r="D58" i="121"/>
  <c r="C58" i="121"/>
  <c r="D57" i="121"/>
  <c r="C57" i="121"/>
  <c r="D56" i="121"/>
  <c r="C56" i="121"/>
  <c r="D55" i="121"/>
  <c r="C55" i="121"/>
  <c r="D54" i="121"/>
  <c r="C54" i="121"/>
  <c r="D40" i="121"/>
  <c r="C40" i="121"/>
  <c r="D39" i="121"/>
  <c r="C39" i="121"/>
  <c r="D38" i="121"/>
  <c r="C38" i="121"/>
  <c r="D37" i="121"/>
  <c r="C37" i="121"/>
  <c r="D36" i="121"/>
  <c r="C36" i="121"/>
  <c r="D47" i="121"/>
  <c r="D46" i="121"/>
  <c r="D45" i="121"/>
  <c r="D44" i="121"/>
  <c r="D43" i="121"/>
  <c r="D42" i="121"/>
  <c r="E69" i="120"/>
  <c r="E68" i="120"/>
  <c r="E67" i="120"/>
  <c r="E66" i="120"/>
  <c r="E65" i="120"/>
  <c r="O7" i="120"/>
  <c r="N7" i="120"/>
  <c r="M7" i="120"/>
  <c r="L7" i="120"/>
  <c r="K7" i="120"/>
  <c r="O6" i="120"/>
  <c r="N6" i="120"/>
  <c r="M6" i="120"/>
  <c r="L6" i="120"/>
  <c r="K6" i="120"/>
  <c r="O5" i="120"/>
  <c r="N5" i="120"/>
  <c r="M5" i="120"/>
  <c r="L5" i="120"/>
  <c r="K5" i="120"/>
  <c r="O4" i="120"/>
  <c r="N4" i="120"/>
  <c r="M4" i="120"/>
  <c r="L4" i="120"/>
  <c r="K4" i="120"/>
  <c r="O3" i="120"/>
  <c r="N3" i="120"/>
  <c r="M3" i="120"/>
  <c r="L3" i="120"/>
  <c r="K3" i="120"/>
  <c r="O2" i="120"/>
  <c r="N2" i="120"/>
  <c r="M2" i="120"/>
  <c r="L2" i="120"/>
  <c r="K2" i="120"/>
  <c r="H1" i="120"/>
  <c r="G1" i="120"/>
  <c r="F1" i="120"/>
  <c r="K1" i="120" s="1"/>
  <c r="D52" i="121"/>
  <c r="D51" i="121"/>
  <c r="D50" i="121"/>
  <c r="D49" i="121"/>
  <c r="O62" i="119"/>
  <c r="T62" i="119" s="1"/>
  <c r="N62" i="119"/>
  <c r="S62" i="119" s="1"/>
  <c r="M62" i="119"/>
  <c r="L62" i="119"/>
  <c r="K62" i="119"/>
  <c r="J62" i="119"/>
  <c r="I62" i="119"/>
  <c r="H62" i="119"/>
  <c r="G62" i="119"/>
  <c r="Q62" i="119" s="1"/>
  <c r="F62" i="119"/>
  <c r="Q56" i="119"/>
  <c r="P56" i="119"/>
  <c r="O56" i="119"/>
  <c r="N56" i="119"/>
  <c r="M56" i="119"/>
  <c r="L56" i="119"/>
  <c r="U101" i="120"/>
  <c r="T101" i="120"/>
  <c r="S101" i="120"/>
  <c r="R101" i="120"/>
  <c r="Q101" i="120"/>
  <c r="P101" i="120"/>
  <c r="O101" i="120"/>
  <c r="N101" i="120"/>
  <c r="M101" i="120"/>
  <c r="L101" i="120"/>
  <c r="K101" i="120"/>
  <c r="J101" i="120"/>
  <c r="I101" i="120"/>
  <c r="H101" i="120"/>
  <c r="G101" i="120"/>
  <c r="F101" i="120"/>
  <c r="U59" i="120"/>
  <c r="T59" i="120"/>
  <c r="S59" i="120"/>
  <c r="R59" i="120"/>
  <c r="Q59" i="120"/>
  <c r="P59" i="120"/>
  <c r="O59" i="120"/>
  <c r="N59" i="120"/>
  <c r="M59" i="120"/>
  <c r="L59" i="120"/>
  <c r="K59" i="120"/>
  <c r="J59" i="120"/>
  <c r="I59" i="120"/>
  <c r="H59" i="120"/>
  <c r="G59" i="120"/>
  <c r="F59" i="120"/>
  <c r="U58" i="120"/>
  <c r="T58" i="120"/>
  <c r="S58" i="120"/>
  <c r="R58" i="120"/>
  <c r="Q58" i="120"/>
  <c r="P58" i="120"/>
  <c r="O58" i="120"/>
  <c r="N58" i="120"/>
  <c r="M58" i="120"/>
  <c r="L58" i="120"/>
  <c r="K58" i="120"/>
  <c r="J58" i="120"/>
  <c r="I58" i="120"/>
  <c r="H58" i="120"/>
  <c r="G58" i="120"/>
  <c r="F58" i="120"/>
  <c r="J8" i="120"/>
  <c r="J5" i="120" s="1"/>
  <c r="I8" i="120"/>
  <c r="I5" i="120" s="1"/>
  <c r="H8" i="120"/>
  <c r="G8" i="120"/>
  <c r="F8" i="120"/>
  <c r="F6" i="120" s="1"/>
  <c r="P69" i="119"/>
  <c r="O69" i="119"/>
  <c r="N69" i="119"/>
  <c r="M69" i="119"/>
  <c r="L69" i="119"/>
  <c r="J69" i="119"/>
  <c r="I69" i="119"/>
  <c r="H69" i="119"/>
  <c r="G69" i="119"/>
  <c r="F69" i="119"/>
  <c r="Q66" i="119"/>
  <c r="P66" i="119"/>
  <c r="O66" i="119"/>
  <c r="N66" i="119"/>
  <c r="M66" i="119"/>
  <c r="L66" i="119"/>
  <c r="J66" i="119"/>
  <c r="I66" i="119"/>
  <c r="H66" i="119"/>
  <c r="G66" i="119"/>
  <c r="F66" i="119"/>
  <c r="K56" i="119"/>
  <c r="J56" i="119"/>
  <c r="I56" i="119"/>
  <c r="H56" i="119"/>
  <c r="G56" i="119"/>
  <c r="F56" i="119"/>
  <c r="U99" i="120"/>
  <c r="T99" i="120"/>
  <c r="AB99" i="120" s="1"/>
  <c r="S99" i="120"/>
  <c r="AA99" i="120" s="1"/>
  <c r="R99" i="120"/>
  <c r="Z99" i="120" s="1"/>
  <c r="Q99" i="120"/>
  <c r="Y99" i="120" s="1"/>
  <c r="P99" i="120"/>
  <c r="X99" i="120" s="1"/>
  <c r="O99" i="120"/>
  <c r="W99" i="120" s="1"/>
  <c r="N99" i="120"/>
  <c r="V99" i="120" s="1"/>
  <c r="M99" i="120"/>
  <c r="L99" i="120"/>
  <c r="K99" i="120"/>
  <c r="J99" i="120"/>
  <c r="I99" i="120"/>
  <c r="H99" i="120"/>
  <c r="G99" i="120"/>
  <c r="F99" i="120"/>
  <c r="U98" i="120"/>
  <c r="AC98" i="120" s="1"/>
  <c r="T98" i="120"/>
  <c r="AB98" i="120" s="1"/>
  <c r="S98" i="120"/>
  <c r="AA98" i="120" s="1"/>
  <c r="R98" i="120"/>
  <c r="Z98" i="120" s="1"/>
  <c r="Q98" i="120"/>
  <c r="Y98" i="120" s="1"/>
  <c r="P98" i="120"/>
  <c r="O98" i="120"/>
  <c r="N98" i="120"/>
  <c r="M98" i="120"/>
  <c r="L98" i="120"/>
  <c r="K98" i="120"/>
  <c r="J98" i="120"/>
  <c r="I98" i="120"/>
  <c r="H98" i="120"/>
  <c r="G98" i="120"/>
  <c r="F98" i="120"/>
  <c r="U97" i="120"/>
  <c r="T97" i="120"/>
  <c r="S97" i="120"/>
  <c r="R97" i="120"/>
  <c r="Q97" i="120"/>
  <c r="P97" i="120"/>
  <c r="O97" i="120"/>
  <c r="N97" i="120"/>
  <c r="V97" i="120" s="1"/>
  <c r="M97" i="120"/>
  <c r="L97" i="120"/>
  <c r="K97" i="120"/>
  <c r="J97" i="120"/>
  <c r="I97" i="120"/>
  <c r="Y97" i="120" s="1"/>
  <c r="H97" i="120"/>
  <c r="X97" i="120" s="1"/>
  <c r="G97" i="120"/>
  <c r="F97" i="120"/>
  <c r="U96" i="120"/>
  <c r="AC96" i="120" s="1"/>
  <c r="T96" i="120"/>
  <c r="AB96" i="120" s="1"/>
  <c r="S96" i="120"/>
  <c r="R96" i="120"/>
  <c r="Q96" i="120"/>
  <c r="P96" i="120"/>
  <c r="O96" i="120"/>
  <c r="N96" i="120"/>
  <c r="M96" i="120"/>
  <c r="L96" i="120"/>
  <c r="K96" i="120"/>
  <c r="J96" i="120"/>
  <c r="I96" i="120"/>
  <c r="H96" i="120"/>
  <c r="G96" i="120"/>
  <c r="F96" i="120"/>
  <c r="U95" i="120"/>
  <c r="T95" i="120"/>
  <c r="S95" i="120"/>
  <c r="R95" i="120"/>
  <c r="Q95" i="120"/>
  <c r="P95" i="120"/>
  <c r="O95" i="120"/>
  <c r="N95" i="120"/>
  <c r="M95" i="120"/>
  <c r="L95" i="120"/>
  <c r="K95" i="120"/>
  <c r="J95" i="120"/>
  <c r="I95" i="120"/>
  <c r="Y95" i="120" s="1"/>
  <c r="H95" i="120"/>
  <c r="X95" i="120" s="1"/>
  <c r="G95" i="120"/>
  <c r="F95" i="120"/>
  <c r="U55" i="120"/>
  <c r="T55" i="120"/>
  <c r="S55" i="120"/>
  <c r="R55" i="120"/>
  <c r="Q55" i="120"/>
  <c r="P55" i="120"/>
  <c r="X55" i="120" s="1"/>
  <c r="O55" i="120"/>
  <c r="W55" i="120" s="1"/>
  <c r="N55" i="120"/>
  <c r="M55" i="120"/>
  <c r="AC55" i="120" s="1"/>
  <c r="L55" i="120"/>
  <c r="AB55" i="120" s="1"/>
  <c r="K55" i="120"/>
  <c r="J55" i="120"/>
  <c r="Z55" i="120" s="1"/>
  <c r="I55" i="120"/>
  <c r="H55" i="120"/>
  <c r="G55" i="120"/>
  <c r="F55" i="120"/>
  <c r="U54" i="120"/>
  <c r="T54" i="120"/>
  <c r="S54" i="120"/>
  <c r="AA54" i="120" s="1"/>
  <c r="R54" i="120"/>
  <c r="Z54" i="120" s="1"/>
  <c r="Q54" i="120"/>
  <c r="Y54" i="120" s="1"/>
  <c r="P54" i="120"/>
  <c r="X54" i="120" s="1"/>
  <c r="O54" i="120"/>
  <c r="W54" i="120" s="1"/>
  <c r="N54" i="120"/>
  <c r="V54" i="120" s="1"/>
  <c r="M54" i="120"/>
  <c r="AC54" i="120" s="1"/>
  <c r="L54" i="120"/>
  <c r="AB54" i="120" s="1"/>
  <c r="K54" i="120"/>
  <c r="J54" i="120"/>
  <c r="I54" i="120"/>
  <c r="H54" i="120"/>
  <c r="G54" i="120"/>
  <c r="F54" i="120"/>
  <c r="U53" i="120"/>
  <c r="T53" i="120"/>
  <c r="AB53" i="120" s="1"/>
  <c r="S53" i="120"/>
  <c r="AA53" i="120" s="1"/>
  <c r="R53" i="120"/>
  <c r="Z53" i="120" s="1"/>
  <c r="Q53" i="120"/>
  <c r="P53" i="120"/>
  <c r="O53" i="120"/>
  <c r="N53" i="120"/>
  <c r="M53" i="120"/>
  <c r="L53" i="120"/>
  <c r="K53" i="120"/>
  <c r="J53" i="120"/>
  <c r="I53" i="120"/>
  <c r="H53" i="120"/>
  <c r="G53" i="120"/>
  <c r="F53" i="120"/>
  <c r="U52" i="120"/>
  <c r="T52" i="120"/>
  <c r="S52" i="120"/>
  <c r="R52" i="120"/>
  <c r="Q52" i="120"/>
  <c r="Y52" i="120" s="1"/>
  <c r="P52" i="120"/>
  <c r="X52" i="120" s="1"/>
  <c r="O52" i="120"/>
  <c r="N52" i="120"/>
  <c r="M52" i="120"/>
  <c r="L52" i="120"/>
  <c r="K52" i="120"/>
  <c r="J52" i="120"/>
  <c r="I52" i="120"/>
  <c r="H52" i="120"/>
  <c r="G52" i="120"/>
  <c r="F52" i="120"/>
  <c r="U51" i="120"/>
  <c r="AC51" i="120" s="1"/>
  <c r="T51" i="120"/>
  <c r="AB51" i="120" s="1"/>
  <c r="S51" i="120"/>
  <c r="AA51" i="120" s="1"/>
  <c r="R51" i="120"/>
  <c r="Z51" i="120" s="1"/>
  <c r="Q51" i="120"/>
  <c r="P51" i="120"/>
  <c r="O51" i="120"/>
  <c r="N51" i="120"/>
  <c r="M51" i="120"/>
  <c r="L51" i="120"/>
  <c r="K51" i="120"/>
  <c r="J51" i="120"/>
  <c r="I51" i="120"/>
  <c r="H51" i="120"/>
  <c r="G51" i="120"/>
  <c r="F51" i="120"/>
  <c r="U50" i="120"/>
  <c r="AC50" i="120" s="1"/>
  <c r="T50" i="120"/>
  <c r="AB50" i="120" s="1"/>
  <c r="S50" i="120"/>
  <c r="R50" i="120"/>
  <c r="Q50" i="120"/>
  <c r="P50" i="120"/>
  <c r="O50" i="120"/>
  <c r="N50" i="120"/>
  <c r="M50" i="120"/>
  <c r="L50" i="120"/>
  <c r="K50" i="120"/>
  <c r="J50" i="120"/>
  <c r="I50" i="120"/>
  <c r="Y50" i="120" s="1"/>
  <c r="H50" i="120"/>
  <c r="X50" i="120" s="1"/>
  <c r="G50" i="120"/>
  <c r="W50" i="120" s="1"/>
  <c r="F50" i="120"/>
  <c r="V50" i="120" s="1"/>
  <c r="P43" i="119"/>
  <c r="O43" i="119"/>
  <c r="N43" i="119"/>
  <c r="M43" i="119"/>
  <c r="L43" i="119"/>
  <c r="J43" i="119"/>
  <c r="I43" i="119"/>
  <c r="U43" i="119" s="1"/>
  <c r="H43" i="119"/>
  <c r="G43" i="119"/>
  <c r="S43" i="119" s="1"/>
  <c r="F43" i="119"/>
  <c r="R43" i="119" s="1"/>
  <c r="P42" i="119"/>
  <c r="V42" i="119" s="1"/>
  <c r="O42" i="119"/>
  <c r="U42" i="119" s="1"/>
  <c r="N42" i="119"/>
  <c r="T42" i="119" s="1"/>
  <c r="M42" i="119"/>
  <c r="L42" i="119"/>
  <c r="J42" i="119"/>
  <c r="I42" i="119"/>
  <c r="H42" i="119"/>
  <c r="G42" i="119"/>
  <c r="F42" i="119"/>
  <c r="Q41" i="119"/>
  <c r="P41" i="119"/>
  <c r="O41" i="119"/>
  <c r="U41" i="119" s="1"/>
  <c r="N41" i="119"/>
  <c r="T41" i="119" s="1"/>
  <c r="M41" i="119"/>
  <c r="L41" i="119"/>
  <c r="R41" i="119" s="1"/>
  <c r="K41" i="119"/>
  <c r="J41" i="119"/>
  <c r="I41" i="119"/>
  <c r="H41" i="119"/>
  <c r="G41" i="119"/>
  <c r="F41" i="119"/>
  <c r="U94" i="120"/>
  <c r="T94" i="120"/>
  <c r="AB94" i="120" s="1"/>
  <c r="S94" i="120"/>
  <c r="AA94" i="120" s="1"/>
  <c r="R94" i="120"/>
  <c r="Z94" i="120" s="1"/>
  <c r="Q94" i="120"/>
  <c r="P94" i="120"/>
  <c r="O94" i="120"/>
  <c r="N94" i="120"/>
  <c r="M94" i="120"/>
  <c r="L94" i="120"/>
  <c r="K94" i="120"/>
  <c r="J94" i="120"/>
  <c r="I94" i="120"/>
  <c r="H94" i="120"/>
  <c r="G94" i="120"/>
  <c r="F94" i="120"/>
  <c r="U93" i="120"/>
  <c r="T93" i="120"/>
  <c r="S93" i="120"/>
  <c r="R93" i="120"/>
  <c r="Z93" i="120" s="1"/>
  <c r="Q93" i="120"/>
  <c r="Y93" i="120" s="1"/>
  <c r="P93" i="120"/>
  <c r="X93" i="120" s="1"/>
  <c r="O93" i="120"/>
  <c r="N93" i="120"/>
  <c r="M93" i="120"/>
  <c r="L93" i="120"/>
  <c r="K93" i="120"/>
  <c r="J93" i="120"/>
  <c r="I93" i="120"/>
  <c r="H93" i="120"/>
  <c r="G93" i="120"/>
  <c r="F93" i="120"/>
  <c r="U92" i="120"/>
  <c r="AC92" i="120" s="1"/>
  <c r="T92" i="120"/>
  <c r="AB92" i="120" s="1"/>
  <c r="S92" i="120"/>
  <c r="AA92" i="120" s="1"/>
  <c r="R92" i="120"/>
  <c r="Q92" i="120"/>
  <c r="P92" i="120"/>
  <c r="O92" i="120"/>
  <c r="N92" i="120"/>
  <c r="M92" i="120"/>
  <c r="L92" i="120"/>
  <c r="K92" i="120"/>
  <c r="J92" i="120"/>
  <c r="I92" i="120"/>
  <c r="H92" i="120"/>
  <c r="G92" i="120"/>
  <c r="F92" i="120"/>
  <c r="V92" i="120" s="1"/>
  <c r="U91" i="120"/>
  <c r="T91" i="120"/>
  <c r="S91" i="120"/>
  <c r="R91" i="120"/>
  <c r="Q91" i="120"/>
  <c r="P91" i="120"/>
  <c r="O91" i="120"/>
  <c r="N91" i="120"/>
  <c r="V91" i="120" s="1"/>
  <c r="M91" i="120"/>
  <c r="L91" i="120"/>
  <c r="K91" i="120"/>
  <c r="AA91" i="120" s="1"/>
  <c r="J91" i="120"/>
  <c r="I91" i="120"/>
  <c r="H91" i="120"/>
  <c r="G91" i="120"/>
  <c r="F91" i="120"/>
  <c r="U90" i="120"/>
  <c r="T90" i="120"/>
  <c r="S90" i="120"/>
  <c r="R90" i="120"/>
  <c r="Q90" i="120"/>
  <c r="Y90" i="120" s="1"/>
  <c r="P90" i="120"/>
  <c r="X90" i="120" s="1"/>
  <c r="O90" i="120"/>
  <c r="W90" i="120" s="1"/>
  <c r="N90" i="120"/>
  <c r="V90" i="120" s="1"/>
  <c r="M90" i="120"/>
  <c r="L90" i="120"/>
  <c r="K90" i="120"/>
  <c r="J90" i="120"/>
  <c r="I90" i="120"/>
  <c r="H90" i="120"/>
  <c r="G90" i="120"/>
  <c r="F90" i="120"/>
  <c r="U49" i="120"/>
  <c r="AC49" i="120" s="1"/>
  <c r="T49" i="120"/>
  <c r="AB49" i="120" s="1"/>
  <c r="S49" i="120"/>
  <c r="AA49" i="120" s="1"/>
  <c r="R49" i="120"/>
  <c r="Z49" i="120" s="1"/>
  <c r="Q49" i="120"/>
  <c r="P49" i="120"/>
  <c r="O49" i="120"/>
  <c r="N49" i="120"/>
  <c r="M49" i="120"/>
  <c r="L49" i="120"/>
  <c r="K49" i="120"/>
  <c r="J49" i="120"/>
  <c r="I49" i="120"/>
  <c r="H49" i="120"/>
  <c r="G49" i="120"/>
  <c r="F49" i="120"/>
  <c r="U48" i="120"/>
  <c r="T48" i="120"/>
  <c r="S48" i="120"/>
  <c r="R48" i="120"/>
  <c r="Q48" i="120"/>
  <c r="P48" i="120"/>
  <c r="X48" i="120" s="1"/>
  <c r="O48" i="120"/>
  <c r="W48" i="120" s="1"/>
  <c r="N48" i="120"/>
  <c r="M48" i="120"/>
  <c r="L48" i="120"/>
  <c r="K48" i="120"/>
  <c r="J48" i="120"/>
  <c r="I48" i="120"/>
  <c r="H48" i="120"/>
  <c r="G48" i="120"/>
  <c r="F48" i="120"/>
  <c r="U47" i="120"/>
  <c r="AC47" i="120" s="1"/>
  <c r="T47" i="120"/>
  <c r="AB47" i="120" s="1"/>
  <c r="S47" i="120"/>
  <c r="AA47" i="120" s="1"/>
  <c r="R47" i="120"/>
  <c r="Z47" i="120" s="1"/>
  <c r="Q47" i="120"/>
  <c r="Y47" i="120" s="1"/>
  <c r="P47" i="120"/>
  <c r="O47" i="120"/>
  <c r="N47" i="120"/>
  <c r="M47" i="120"/>
  <c r="L47" i="120"/>
  <c r="K47" i="120"/>
  <c r="J47" i="120"/>
  <c r="I47" i="120"/>
  <c r="H47" i="120"/>
  <c r="G47" i="120"/>
  <c r="F47" i="120"/>
  <c r="U46" i="120"/>
  <c r="AC46" i="120" s="1"/>
  <c r="T46" i="120"/>
  <c r="AB46" i="120" s="1"/>
  <c r="S46" i="120"/>
  <c r="AA46" i="120" s="1"/>
  <c r="R46" i="120"/>
  <c r="Q46" i="120"/>
  <c r="P46" i="120"/>
  <c r="O46" i="120"/>
  <c r="N46" i="120"/>
  <c r="M46" i="120"/>
  <c r="L46" i="120"/>
  <c r="K46" i="120"/>
  <c r="J46" i="120"/>
  <c r="I46" i="120"/>
  <c r="Y46" i="120" s="1"/>
  <c r="H46" i="120"/>
  <c r="X46" i="120" s="1"/>
  <c r="G46" i="120"/>
  <c r="W46" i="120" s="1"/>
  <c r="F46" i="120"/>
  <c r="V46" i="120" s="1"/>
  <c r="U45" i="120"/>
  <c r="AC45" i="120" s="1"/>
  <c r="T45" i="120"/>
  <c r="S45" i="120"/>
  <c r="R45" i="120"/>
  <c r="Q45" i="120"/>
  <c r="P45" i="120"/>
  <c r="O45" i="120"/>
  <c r="N45" i="120"/>
  <c r="M45" i="120"/>
  <c r="L45" i="120"/>
  <c r="AB45" i="120" s="1"/>
  <c r="K45" i="120"/>
  <c r="AA45" i="120" s="1"/>
  <c r="J45" i="120"/>
  <c r="Z45" i="120" s="1"/>
  <c r="I45" i="120"/>
  <c r="Y45" i="120" s="1"/>
  <c r="H45" i="120"/>
  <c r="G45" i="120"/>
  <c r="F45" i="120"/>
  <c r="U44" i="120"/>
  <c r="T44" i="120"/>
  <c r="S44" i="120"/>
  <c r="R44" i="120"/>
  <c r="Q44" i="120"/>
  <c r="P44" i="120"/>
  <c r="X44" i="120" s="1"/>
  <c r="O44" i="120"/>
  <c r="W44" i="120" s="1"/>
  <c r="N44" i="120"/>
  <c r="V44" i="120" s="1"/>
  <c r="M44" i="120"/>
  <c r="L44" i="120"/>
  <c r="K44" i="120"/>
  <c r="J44" i="120"/>
  <c r="Z44" i="120" s="1"/>
  <c r="I44" i="120"/>
  <c r="Y44" i="120" s="1"/>
  <c r="H44" i="120"/>
  <c r="G44" i="120"/>
  <c r="F44" i="120"/>
  <c r="P40" i="119"/>
  <c r="O40" i="119"/>
  <c r="N40" i="119"/>
  <c r="M40" i="119"/>
  <c r="L40" i="119"/>
  <c r="J40" i="119"/>
  <c r="I40" i="119"/>
  <c r="H40" i="119"/>
  <c r="G40" i="119"/>
  <c r="F40" i="119"/>
  <c r="R40" i="119" s="1"/>
  <c r="P39" i="119"/>
  <c r="O39" i="119"/>
  <c r="N39" i="119"/>
  <c r="M39" i="119"/>
  <c r="L39" i="119"/>
  <c r="J39" i="119"/>
  <c r="I39" i="119"/>
  <c r="U39" i="119" s="1"/>
  <c r="H39" i="119"/>
  <c r="G39" i="119"/>
  <c r="F39" i="119"/>
  <c r="Q38" i="119"/>
  <c r="P38" i="119"/>
  <c r="O38" i="119"/>
  <c r="U38" i="119" s="1"/>
  <c r="N38" i="119"/>
  <c r="T38" i="119" s="1"/>
  <c r="M38" i="119"/>
  <c r="S38" i="119" s="1"/>
  <c r="L38" i="119"/>
  <c r="R38" i="119" s="1"/>
  <c r="K38" i="119"/>
  <c r="J38" i="119"/>
  <c r="I38" i="119"/>
  <c r="H38" i="119"/>
  <c r="G38" i="119"/>
  <c r="F38" i="119"/>
  <c r="J15" i="119"/>
  <c r="I15" i="119"/>
  <c r="H15" i="119"/>
  <c r="G15" i="119"/>
  <c r="F15" i="119"/>
  <c r="D34" i="121"/>
  <c r="D33" i="121"/>
  <c r="D32" i="121"/>
  <c r="D31" i="121"/>
  <c r="D30" i="121"/>
  <c r="D29" i="121"/>
  <c r="D28" i="121"/>
  <c r="D27" i="121"/>
  <c r="D26" i="121"/>
  <c r="D25" i="121"/>
  <c r="D24" i="121"/>
  <c r="D23" i="121"/>
  <c r="D22" i="121"/>
  <c r="D21" i="121"/>
  <c r="D20" i="121"/>
  <c r="D19" i="121"/>
  <c r="D18" i="121"/>
  <c r="D17" i="121"/>
  <c r="D16" i="121"/>
  <c r="D15" i="121"/>
  <c r="D14" i="121"/>
  <c r="D13" i="121"/>
  <c r="D12" i="121"/>
  <c r="D11" i="121"/>
  <c r="D10" i="121"/>
  <c r="D9" i="121"/>
  <c r="D8" i="121"/>
  <c r="D7" i="121"/>
  <c r="D6" i="121"/>
  <c r="D5" i="121"/>
  <c r="D4" i="121"/>
  <c r="D3" i="121"/>
  <c r="A13" i="119"/>
  <c r="A12" i="119"/>
  <c r="A24" i="119" s="1"/>
  <c r="A11" i="119"/>
  <c r="A23" i="119" s="1"/>
  <c r="A10" i="119"/>
  <c r="A22" i="119" s="1"/>
  <c r="U89" i="120"/>
  <c r="T89" i="120"/>
  <c r="S89" i="120"/>
  <c r="R89" i="120"/>
  <c r="Q89" i="120"/>
  <c r="P89" i="120"/>
  <c r="O89" i="120"/>
  <c r="W89" i="120" s="1"/>
  <c r="N89" i="120"/>
  <c r="M89" i="120"/>
  <c r="L89" i="120"/>
  <c r="AB89" i="120" s="1"/>
  <c r="K89" i="120"/>
  <c r="AA89" i="120" s="1"/>
  <c r="J89" i="120"/>
  <c r="Z89" i="120" s="1"/>
  <c r="I89" i="120"/>
  <c r="Y89" i="120" s="1"/>
  <c r="H89" i="120"/>
  <c r="G89" i="120"/>
  <c r="F89" i="120"/>
  <c r="U88" i="120"/>
  <c r="T88" i="120"/>
  <c r="S88" i="120"/>
  <c r="R88" i="120"/>
  <c r="Z88" i="120" s="1"/>
  <c r="Q88" i="120"/>
  <c r="Y88" i="120" s="1"/>
  <c r="P88" i="120"/>
  <c r="X88" i="120" s="1"/>
  <c r="O88" i="120"/>
  <c r="W88" i="120" s="1"/>
  <c r="N88" i="120"/>
  <c r="V88" i="120" s="1"/>
  <c r="M88" i="120"/>
  <c r="AC88" i="120" s="1"/>
  <c r="L88" i="120"/>
  <c r="K88" i="120"/>
  <c r="J88" i="120"/>
  <c r="I88" i="120"/>
  <c r="H88" i="120"/>
  <c r="G88" i="120"/>
  <c r="F88" i="120"/>
  <c r="U87" i="120"/>
  <c r="T87" i="120"/>
  <c r="S87" i="120"/>
  <c r="AA87" i="120" s="1"/>
  <c r="R87" i="120"/>
  <c r="Z87" i="120" s="1"/>
  <c r="Q87" i="120"/>
  <c r="Y87" i="120" s="1"/>
  <c r="P87" i="120"/>
  <c r="X87" i="120" s="1"/>
  <c r="O87" i="120"/>
  <c r="N87" i="120"/>
  <c r="M87" i="120"/>
  <c r="L87" i="120"/>
  <c r="K87" i="120"/>
  <c r="J87" i="120"/>
  <c r="I87" i="120"/>
  <c r="H87" i="120"/>
  <c r="G87" i="120"/>
  <c r="F87" i="120"/>
  <c r="V87" i="120" s="1"/>
  <c r="U86" i="120"/>
  <c r="AC86" i="120" s="1"/>
  <c r="T86" i="120"/>
  <c r="S86" i="120"/>
  <c r="R86" i="120"/>
  <c r="Q86" i="120"/>
  <c r="P86" i="120"/>
  <c r="O86" i="120"/>
  <c r="N86" i="120"/>
  <c r="M86" i="120"/>
  <c r="L86" i="120"/>
  <c r="K86" i="120"/>
  <c r="J86" i="120"/>
  <c r="I86" i="120"/>
  <c r="H86" i="120"/>
  <c r="G86" i="120"/>
  <c r="F86" i="120"/>
  <c r="U85" i="120"/>
  <c r="T85" i="120"/>
  <c r="AB85" i="120" s="1"/>
  <c r="S85" i="120"/>
  <c r="AA85" i="120" s="1"/>
  <c r="R85" i="120"/>
  <c r="Q85" i="120"/>
  <c r="Y85" i="120" s="1"/>
  <c r="P85" i="120"/>
  <c r="O85" i="120"/>
  <c r="N85" i="120"/>
  <c r="M85" i="120"/>
  <c r="L85" i="120"/>
  <c r="K85" i="120"/>
  <c r="J85" i="120"/>
  <c r="I85" i="120"/>
  <c r="H85" i="120"/>
  <c r="G85" i="120"/>
  <c r="F85" i="120"/>
  <c r="C85" i="120"/>
  <c r="C86" i="120" s="1"/>
  <c r="C87" i="120" s="1"/>
  <c r="C88" i="120" s="1"/>
  <c r="C89" i="120" s="1"/>
  <c r="U43" i="120"/>
  <c r="T43" i="120"/>
  <c r="S43" i="120"/>
  <c r="R43" i="120"/>
  <c r="Q43" i="120"/>
  <c r="P43" i="120"/>
  <c r="O43" i="120"/>
  <c r="N43" i="120"/>
  <c r="M43" i="120"/>
  <c r="L43" i="120"/>
  <c r="K43" i="120"/>
  <c r="J43" i="120"/>
  <c r="I43" i="120"/>
  <c r="H43" i="120"/>
  <c r="X43" i="120" s="1"/>
  <c r="G43" i="120"/>
  <c r="F43" i="120"/>
  <c r="V43" i="120" s="1"/>
  <c r="U42" i="120"/>
  <c r="T42" i="120"/>
  <c r="S42" i="120"/>
  <c r="R42" i="120"/>
  <c r="Q42" i="120"/>
  <c r="P42" i="120"/>
  <c r="O42" i="120"/>
  <c r="N42" i="120"/>
  <c r="M42" i="120"/>
  <c r="AC42" i="120" s="1"/>
  <c r="L42" i="120"/>
  <c r="K42" i="120"/>
  <c r="AA42" i="120" s="1"/>
  <c r="J42" i="120"/>
  <c r="Z42" i="120" s="1"/>
  <c r="I42" i="120"/>
  <c r="H42" i="120"/>
  <c r="G42" i="120"/>
  <c r="F42" i="120"/>
  <c r="U41" i="120"/>
  <c r="AC41" i="120" s="1"/>
  <c r="T41" i="120"/>
  <c r="S41" i="120"/>
  <c r="R41" i="120"/>
  <c r="Q41" i="120"/>
  <c r="Y41" i="120" s="1"/>
  <c r="P41" i="120"/>
  <c r="O41" i="120"/>
  <c r="N41" i="120"/>
  <c r="V41" i="120" s="1"/>
  <c r="M41" i="120"/>
  <c r="L41" i="120"/>
  <c r="AB41" i="120" s="1"/>
  <c r="K41" i="120"/>
  <c r="J41" i="120"/>
  <c r="Z41" i="120" s="1"/>
  <c r="I41" i="120"/>
  <c r="H41" i="120"/>
  <c r="G41" i="120"/>
  <c r="F41" i="120"/>
  <c r="U40" i="120"/>
  <c r="T40" i="120"/>
  <c r="S40" i="120"/>
  <c r="R40" i="120"/>
  <c r="Z40" i="120" s="1"/>
  <c r="Q40" i="120"/>
  <c r="P40" i="120"/>
  <c r="O40" i="120"/>
  <c r="N40" i="120"/>
  <c r="M40" i="120"/>
  <c r="L40" i="120"/>
  <c r="K40" i="120"/>
  <c r="J40" i="120"/>
  <c r="I40" i="120"/>
  <c r="H40" i="120"/>
  <c r="G40" i="120"/>
  <c r="F40" i="120"/>
  <c r="U39" i="120"/>
  <c r="AC39" i="120" s="1"/>
  <c r="T39" i="120"/>
  <c r="S39" i="120"/>
  <c r="R39" i="120"/>
  <c r="Q39" i="120"/>
  <c r="Y39" i="120" s="1"/>
  <c r="P39" i="120"/>
  <c r="X39" i="120" s="1"/>
  <c r="O39" i="120"/>
  <c r="N39" i="120"/>
  <c r="M39" i="120"/>
  <c r="L39" i="120"/>
  <c r="K39" i="120"/>
  <c r="J39" i="120"/>
  <c r="I39" i="120"/>
  <c r="H39" i="120"/>
  <c r="G39" i="120"/>
  <c r="W39" i="120" s="1"/>
  <c r="F39" i="120"/>
  <c r="V39" i="120" s="1"/>
  <c r="U38" i="120"/>
  <c r="T38" i="120"/>
  <c r="AB38" i="120" s="1"/>
  <c r="S38" i="120"/>
  <c r="AA38" i="120" s="1"/>
  <c r="R38" i="120"/>
  <c r="Z38" i="120" s="1"/>
  <c r="Q38" i="120"/>
  <c r="P38" i="120"/>
  <c r="O38" i="120"/>
  <c r="N38" i="120"/>
  <c r="M38" i="120"/>
  <c r="L38" i="120"/>
  <c r="K38" i="120"/>
  <c r="J38" i="120"/>
  <c r="I38" i="120"/>
  <c r="H38" i="120"/>
  <c r="G38" i="120"/>
  <c r="F38" i="120"/>
  <c r="C38" i="120"/>
  <c r="C39" i="120" s="1"/>
  <c r="C40" i="120" s="1"/>
  <c r="C41" i="120" s="1"/>
  <c r="C42" i="120" s="1"/>
  <c r="C43" i="120" s="1"/>
  <c r="Q54" i="119"/>
  <c r="P54" i="119"/>
  <c r="O54" i="119"/>
  <c r="N54" i="119"/>
  <c r="M54" i="119"/>
  <c r="L54" i="119"/>
  <c r="K54" i="119"/>
  <c r="J54" i="119"/>
  <c r="I54" i="119"/>
  <c r="H54" i="119"/>
  <c r="G54" i="119"/>
  <c r="F54" i="119"/>
  <c r="P37" i="119"/>
  <c r="V37" i="119" s="1"/>
  <c r="O37" i="119"/>
  <c r="U37" i="119" s="1"/>
  <c r="N37" i="119"/>
  <c r="T37" i="119" s="1"/>
  <c r="M37" i="119"/>
  <c r="L37" i="119"/>
  <c r="J37" i="119"/>
  <c r="I37" i="119"/>
  <c r="H37" i="119"/>
  <c r="G37" i="119"/>
  <c r="F37" i="119"/>
  <c r="P36" i="119"/>
  <c r="O36" i="119"/>
  <c r="N36" i="119"/>
  <c r="T36" i="119" s="1"/>
  <c r="M36" i="119"/>
  <c r="S36" i="119" s="1"/>
  <c r="L36" i="119"/>
  <c r="R36" i="119" s="1"/>
  <c r="J36" i="119"/>
  <c r="V36" i="119" s="1"/>
  <c r="I36" i="119"/>
  <c r="H36" i="119"/>
  <c r="G36" i="119"/>
  <c r="F36" i="119"/>
  <c r="Q35" i="119"/>
  <c r="P35" i="119"/>
  <c r="O35" i="119"/>
  <c r="N35" i="119"/>
  <c r="M35" i="119"/>
  <c r="L35" i="119"/>
  <c r="R35" i="119" s="1"/>
  <c r="K35" i="119"/>
  <c r="W35" i="119" s="1"/>
  <c r="J35" i="119"/>
  <c r="I35" i="119"/>
  <c r="U35" i="119" s="1"/>
  <c r="H35" i="119"/>
  <c r="T35" i="119" s="1"/>
  <c r="G35" i="119"/>
  <c r="F35" i="119"/>
  <c r="C35" i="119"/>
  <c r="C7" i="119"/>
  <c r="D7" i="119" s="1"/>
  <c r="U84" i="120"/>
  <c r="T84" i="120"/>
  <c r="S84" i="120"/>
  <c r="R84" i="120"/>
  <c r="Z84" i="120" s="1"/>
  <c r="Q84" i="120"/>
  <c r="Y84" i="120" s="1"/>
  <c r="P84" i="120"/>
  <c r="O84" i="120"/>
  <c r="W84" i="120" s="1"/>
  <c r="N84" i="120"/>
  <c r="V84" i="120" s="1"/>
  <c r="M84" i="120"/>
  <c r="AC84" i="120" s="1"/>
  <c r="L84" i="120"/>
  <c r="K84" i="120"/>
  <c r="J84" i="120"/>
  <c r="I84" i="120"/>
  <c r="H84" i="120"/>
  <c r="G84" i="120"/>
  <c r="F84" i="120"/>
  <c r="U83" i="120"/>
  <c r="AC83" i="120" s="1"/>
  <c r="T83" i="120"/>
  <c r="S83" i="120"/>
  <c r="R83" i="120"/>
  <c r="Q83" i="120"/>
  <c r="P83" i="120"/>
  <c r="X83" i="120" s="1"/>
  <c r="O83" i="120"/>
  <c r="W83" i="120" s="1"/>
  <c r="N83" i="120"/>
  <c r="M83" i="120"/>
  <c r="L83" i="120"/>
  <c r="K83" i="120"/>
  <c r="J83" i="120"/>
  <c r="I83" i="120"/>
  <c r="H83" i="120"/>
  <c r="G83" i="120"/>
  <c r="F83" i="120"/>
  <c r="U82" i="120"/>
  <c r="T82" i="120"/>
  <c r="S82" i="120"/>
  <c r="R82" i="120"/>
  <c r="Z82" i="120" s="1"/>
  <c r="Q82" i="120"/>
  <c r="P82" i="120"/>
  <c r="X82" i="120" s="1"/>
  <c r="O82" i="120"/>
  <c r="N82" i="120"/>
  <c r="M82" i="120"/>
  <c r="L82" i="120"/>
  <c r="K82" i="120"/>
  <c r="J82" i="120"/>
  <c r="I82" i="120"/>
  <c r="H82" i="120"/>
  <c r="G82" i="120"/>
  <c r="F82" i="120"/>
  <c r="U81" i="120"/>
  <c r="AC81" i="120" s="1"/>
  <c r="T81" i="120"/>
  <c r="AB81" i="120" s="1"/>
  <c r="S81" i="120"/>
  <c r="R81" i="120"/>
  <c r="Z81" i="120" s="1"/>
  <c r="Q81" i="120"/>
  <c r="P81" i="120"/>
  <c r="O81" i="120"/>
  <c r="N81" i="120"/>
  <c r="M81" i="120"/>
  <c r="L81" i="120"/>
  <c r="K81" i="120"/>
  <c r="J81" i="120"/>
  <c r="I81" i="120"/>
  <c r="H81" i="120"/>
  <c r="X81" i="120" s="1"/>
  <c r="G81" i="120"/>
  <c r="W81" i="120" s="1"/>
  <c r="F81" i="120"/>
  <c r="V81" i="120" s="1"/>
  <c r="U80" i="120"/>
  <c r="AC80" i="120" s="1"/>
  <c r="T80" i="120"/>
  <c r="S80" i="120"/>
  <c r="R80" i="120"/>
  <c r="Q80" i="120"/>
  <c r="P80" i="120"/>
  <c r="X80" i="120" s="1"/>
  <c r="O80" i="120"/>
  <c r="N80" i="120"/>
  <c r="M80" i="120"/>
  <c r="L80" i="120"/>
  <c r="K80" i="120"/>
  <c r="AA80" i="120" s="1"/>
  <c r="J80" i="120"/>
  <c r="Z80" i="120" s="1"/>
  <c r="I80" i="120"/>
  <c r="Y80" i="120" s="1"/>
  <c r="H80" i="120"/>
  <c r="G80" i="120"/>
  <c r="F80" i="120"/>
  <c r="C80" i="120"/>
  <c r="U37" i="120"/>
  <c r="T37" i="120"/>
  <c r="S37" i="120"/>
  <c r="R37" i="120"/>
  <c r="Q37" i="120"/>
  <c r="P37" i="120"/>
  <c r="O37" i="120"/>
  <c r="N37" i="120"/>
  <c r="V37" i="120" s="1"/>
  <c r="M37" i="120"/>
  <c r="AC37" i="120" s="1"/>
  <c r="L37" i="120"/>
  <c r="K37" i="120"/>
  <c r="J37" i="120"/>
  <c r="Z37" i="120" s="1"/>
  <c r="I37" i="120"/>
  <c r="H37" i="120"/>
  <c r="G37" i="120"/>
  <c r="F37" i="120"/>
  <c r="U36" i="120"/>
  <c r="T36" i="120"/>
  <c r="S36" i="120"/>
  <c r="R36" i="120"/>
  <c r="Z36" i="120" s="1"/>
  <c r="Q36" i="120"/>
  <c r="P36" i="120"/>
  <c r="O36" i="120"/>
  <c r="N36" i="120"/>
  <c r="M36" i="120"/>
  <c r="L36" i="120"/>
  <c r="K36" i="120"/>
  <c r="J36" i="120"/>
  <c r="I36" i="120"/>
  <c r="H36" i="120"/>
  <c r="G36" i="120"/>
  <c r="F36" i="120"/>
  <c r="U35" i="120"/>
  <c r="T35" i="120"/>
  <c r="S35" i="120"/>
  <c r="AA35" i="120" s="1"/>
  <c r="R35" i="120"/>
  <c r="Q35" i="120"/>
  <c r="Y35" i="120" s="1"/>
  <c r="P35" i="120"/>
  <c r="X35" i="120" s="1"/>
  <c r="O35" i="120"/>
  <c r="N35" i="120"/>
  <c r="V35" i="120" s="1"/>
  <c r="M35" i="120"/>
  <c r="AC35" i="120" s="1"/>
  <c r="L35" i="120"/>
  <c r="K35" i="120"/>
  <c r="J35" i="120"/>
  <c r="I35" i="120"/>
  <c r="H35" i="120"/>
  <c r="G35" i="120"/>
  <c r="F35" i="120"/>
  <c r="U34" i="120"/>
  <c r="T34" i="120"/>
  <c r="AB34" i="120" s="1"/>
  <c r="S34" i="120"/>
  <c r="R34" i="120"/>
  <c r="Z34" i="120" s="1"/>
  <c r="Q34" i="120"/>
  <c r="Y34" i="120" s="1"/>
  <c r="P34" i="120"/>
  <c r="X34" i="120" s="1"/>
  <c r="O34" i="120"/>
  <c r="W34" i="120" s="1"/>
  <c r="N34" i="120"/>
  <c r="M34" i="120"/>
  <c r="L34" i="120"/>
  <c r="K34" i="120"/>
  <c r="J34" i="120"/>
  <c r="I34" i="120"/>
  <c r="H34" i="120"/>
  <c r="G34" i="120"/>
  <c r="F34" i="120"/>
  <c r="U33" i="120"/>
  <c r="AC33" i="120" s="1"/>
  <c r="T33" i="120"/>
  <c r="AB33" i="120" s="1"/>
  <c r="S33" i="120"/>
  <c r="AA33" i="120" s="1"/>
  <c r="R33" i="120"/>
  <c r="Q33" i="120"/>
  <c r="Y33" i="120" s="1"/>
  <c r="P33" i="120"/>
  <c r="O33" i="120"/>
  <c r="N33" i="120"/>
  <c r="M33" i="120"/>
  <c r="L33" i="120"/>
  <c r="K33" i="120"/>
  <c r="J33" i="120"/>
  <c r="I33" i="120"/>
  <c r="H33" i="120"/>
  <c r="X33" i="120" s="1"/>
  <c r="G33" i="120"/>
  <c r="W33" i="120" s="1"/>
  <c r="F33" i="120"/>
  <c r="V33" i="120" s="1"/>
  <c r="U32" i="120"/>
  <c r="T32" i="120"/>
  <c r="S32" i="120"/>
  <c r="R32" i="120"/>
  <c r="Q32" i="120"/>
  <c r="P32" i="120"/>
  <c r="O32" i="120"/>
  <c r="N32" i="120"/>
  <c r="M32" i="120"/>
  <c r="L32" i="120"/>
  <c r="K32" i="120"/>
  <c r="J32" i="120"/>
  <c r="Z32" i="120" s="1"/>
  <c r="I32" i="120"/>
  <c r="Y32" i="120" s="1"/>
  <c r="H32" i="120"/>
  <c r="G32" i="120"/>
  <c r="F32" i="120"/>
  <c r="V32" i="120" s="1"/>
  <c r="C32" i="120"/>
  <c r="C33" i="120" s="1"/>
  <c r="C34" i="120" s="1"/>
  <c r="C35" i="120" s="1"/>
  <c r="C36" i="120" s="1"/>
  <c r="C37" i="120" s="1"/>
  <c r="Q53" i="119"/>
  <c r="P53" i="119"/>
  <c r="O53" i="119"/>
  <c r="N53" i="119"/>
  <c r="M53" i="119"/>
  <c r="L53" i="119"/>
  <c r="K53" i="119"/>
  <c r="J53" i="119"/>
  <c r="I53" i="119"/>
  <c r="H53" i="119"/>
  <c r="G53" i="119"/>
  <c r="F53" i="119"/>
  <c r="P34" i="119"/>
  <c r="O34" i="119"/>
  <c r="N34" i="119"/>
  <c r="M34" i="119"/>
  <c r="L34" i="119"/>
  <c r="J34" i="119"/>
  <c r="I34" i="119"/>
  <c r="H34" i="119"/>
  <c r="G34" i="119"/>
  <c r="F34" i="119"/>
  <c r="P33" i="119"/>
  <c r="O33" i="119"/>
  <c r="N33" i="119"/>
  <c r="M33" i="119"/>
  <c r="L33" i="119"/>
  <c r="R33" i="119" s="1"/>
  <c r="J33" i="119"/>
  <c r="V33" i="119" s="1"/>
  <c r="I33" i="119"/>
  <c r="H33" i="119"/>
  <c r="G33" i="119"/>
  <c r="F33" i="119"/>
  <c r="Q32" i="119"/>
  <c r="P32" i="119"/>
  <c r="O32" i="119"/>
  <c r="N32" i="119"/>
  <c r="M32" i="119"/>
  <c r="L32" i="119"/>
  <c r="R32" i="119" s="1"/>
  <c r="K32" i="119"/>
  <c r="W32" i="119" s="1"/>
  <c r="J32" i="119"/>
  <c r="V32" i="119" s="1"/>
  <c r="I32" i="119"/>
  <c r="U32" i="119" s="1"/>
  <c r="H32" i="119"/>
  <c r="T32" i="119" s="1"/>
  <c r="G32" i="119"/>
  <c r="F32" i="119"/>
  <c r="C32" i="119"/>
  <c r="C6" i="119"/>
  <c r="D6" i="119" s="1"/>
  <c r="U79" i="120"/>
  <c r="T79" i="120"/>
  <c r="S79" i="120"/>
  <c r="R79" i="120"/>
  <c r="Q79" i="120"/>
  <c r="Y79" i="120" s="1"/>
  <c r="P79" i="120"/>
  <c r="O79" i="120"/>
  <c r="N79" i="120"/>
  <c r="M79" i="120"/>
  <c r="AC79" i="120" s="1"/>
  <c r="L79" i="120"/>
  <c r="AB79" i="120" s="1"/>
  <c r="K79" i="120"/>
  <c r="J79" i="120"/>
  <c r="I79" i="120"/>
  <c r="H79" i="120"/>
  <c r="G79" i="120"/>
  <c r="F79" i="120"/>
  <c r="U78" i="120"/>
  <c r="T78" i="120"/>
  <c r="S78" i="120"/>
  <c r="AA78" i="120" s="1"/>
  <c r="R78" i="120"/>
  <c r="Q78" i="120"/>
  <c r="P78" i="120"/>
  <c r="O78" i="120"/>
  <c r="N78" i="120"/>
  <c r="M78" i="120"/>
  <c r="AC78" i="120" s="1"/>
  <c r="L78" i="120"/>
  <c r="K78" i="120"/>
  <c r="J78" i="120"/>
  <c r="I78" i="120"/>
  <c r="H78" i="120"/>
  <c r="G78" i="120"/>
  <c r="F78" i="120"/>
  <c r="U77" i="120"/>
  <c r="AC77" i="120" s="1"/>
  <c r="T77" i="120"/>
  <c r="S77" i="120"/>
  <c r="R77" i="120"/>
  <c r="Q77" i="120"/>
  <c r="P77" i="120"/>
  <c r="X77" i="120" s="1"/>
  <c r="O77" i="120"/>
  <c r="W77" i="120" s="1"/>
  <c r="N77" i="120"/>
  <c r="M77" i="120"/>
  <c r="L77" i="120"/>
  <c r="K77" i="120"/>
  <c r="J77" i="120"/>
  <c r="I77" i="120"/>
  <c r="H77" i="120"/>
  <c r="G77" i="120"/>
  <c r="F77" i="120"/>
  <c r="U76" i="120"/>
  <c r="T76" i="120"/>
  <c r="AB76" i="120" s="1"/>
  <c r="S76" i="120"/>
  <c r="AA76" i="120" s="1"/>
  <c r="R76" i="120"/>
  <c r="Z76" i="120" s="1"/>
  <c r="Q76" i="120"/>
  <c r="Y76" i="120" s="1"/>
  <c r="P76" i="120"/>
  <c r="O76" i="120"/>
  <c r="N76" i="120"/>
  <c r="M76" i="120"/>
  <c r="L76" i="120"/>
  <c r="K76" i="120"/>
  <c r="J76" i="120"/>
  <c r="I76" i="120"/>
  <c r="H76" i="120"/>
  <c r="G76" i="120"/>
  <c r="F76" i="120"/>
  <c r="U75" i="120"/>
  <c r="AC75" i="120" s="1"/>
  <c r="T75" i="120"/>
  <c r="S75" i="120"/>
  <c r="AA75" i="120" s="1"/>
  <c r="R75" i="120"/>
  <c r="Q75" i="120"/>
  <c r="P75" i="120"/>
  <c r="O75" i="120"/>
  <c r="N75" i="120"/>
  <c r="M75" i="120"/>
  <c r="L75" i="120"/>
  <c r="K75" i="120"/>
  <c r="J75" i="120"/>
  <c r="I75" i="120"/>
  <c r="H75" i="120"/>
  <c r="G75" i="120"/>
  <c r="W75" i="120" s="1"/>
  <c r="F75" i="120"/>
  <c r="C75" i="120"/>
  <c r="C76" i="120" s="1"/>
  <c r="C77" i="120" s="1"/>
  <c r="C78" i="120" s="1"/>
  <c r="C79" i="120" s="1"/>
  <c r="U31" i="120"/>
  <c r="T31" i="120"/>
  <c r="S31" i="120"/>
  <c r="R31" i="120"/>
  <c r="Q31" i="120"/>
  <c r="P31" i="120"/>
  <c r="O31" i="120"/>
  <c r="N31" i="120"/>
  <c r="V31" i="120" s="1"/>
  <c r="M31" i="120"/>
  <c r="L31" i="120"/>
  <c r="AB31" i="120" s="1"/>
  <c r="K31" i="120"/>
  <c r="AA31" i="120" s="1"/>
  <c r="J31" i="120"/>
  <c r="Z31" i="120" s="1"/>
  <c r="I31" i="120"/>
  <c r="H31" i="120"/>
  <c r="G31" i="120"/>
  <c r="F31" i="120"/>
  <c r="U30" i="120"/>
  <c r="T30" i="120"/>
  <c r="S30" i="120"/>
  <c r="R30" i="120"/>
  <c r="Q30" i="120"/>
  <c r="P30" i="120"/>
  <c r="O30" i="120"/>
  <c r="N30" i="120"/>
  <c r="M30" i="120"/>
  <c r="L30" i="120"/>
  <c r="K30" i="120"/>
  <c r="J30" i="120"/>
  <c r="I30" i="120"/>
  <c r="H30" i="120"/>
  <c r="G30" i="120"/>
  <c r="F30" i="120"/>
  <c r="U29" i="120"/>
  <c r="T29" i="120"/>
  <c r="S29" i="120"/>
  <c r="R29" i="120"/>
  <c r="Q29" i="120"/>
  <c r="P29" i="120"/>
  <c r="O29" i="120"/>
  <c r="N29" i="120"/>
  <c r="M29" i="120"/>
  <c r="AC29" i="120" s="1"/>
  <c r="L29" i="120"/>
  <c r="K29" i="120"/>
  <c r="J29" i="120"/>
  <c r="I29" i="120"/>
  <c r="H29" i="120"/>
  <c r="G29" i="120"/>
  <c r="F29" i="120"/>
  <c r="U28" i="120"/>
  <c r="T28" i="120"/>
  <c r="S28" i="120"/>
  <c r="R28" i="120"/>
  <c r="Q28" i="120"/>
  <c r="Y28" i="120" s="1"/>
  <c r="P28" i="120"/>
  <c r="X28" i="120" s="1"/>
  <c r="O28" i="120"/>
  <c r="W28" i="120" s="1"/>
  <c r="N28" i="120"/>
  <c r="V28" i="120" s="1"/>
  <c r="M28" i="120"/>
  <c r="L28" i="120"/>
  <c r="K28" i="120"/>
  <c r="J28" i="120"/>
  <c r="I28" i="120"/>
  <c r="H28" i="120"/>
  <c r="G28" i="120"/>
  <c r="F28" i="120"/>
  <c r="U27" i="120"/>
  <c r="T27" i="120"/>
  <c r="S27" i="120"/>
  <c r="AA27" i="120" s="1"/>
  <c r="R27" i="120"/>
  <c r="Z27" i="120" s="1"/>
  <c r="Q27" i="120"/>
  <c r="Y27" i="120" s="1"/>
  <c r="P27" i="120"/>
  <c r="X27" i="120" s="1"/>
  <c r="O27" i="120"/>
  <c r="N27" i="120"/>
  <c r="M27" i="120"/>
  <c r="L27" i="120"/>
  <c r="K27" i="120"/>
  <c r="J27" i="120"/>
  <c r="I27" i="120"/>
  <c r="H27" i="120"/>
  <c r="G27" i="120"/>
  <c r="F27" i="120"/>
  <c r="U26" i="120"/>
  <c r="AC26" i="120" s="1"/>
  <c r="T26" i="120"/>
  <c r="AB26" i="120" s="1"/>
  <c r="S26" i="120"/>
  <c r="AA26" i="120" s="1"/>
  <c r="R26" i="120"/>
  <c r="Z26" i="120" s="1"/>
  <c r="Q26" i="120"/>
  <c r="P26" i="120"/>
  <c r="O26" i="120"/>
  <c r="N26" i="120"/>
  <c r="M26" i="120"/>
  <c r="L26" i="120"/>
  <c r="K26" i="120"/>
  <c r="J26" i="120"/>
  <c r="I26" i="120"/>
  <c r="H26" i="120"/>
  <c r="X26" i="120" s="1"/>
  <c r="G26" i="120"/>
  <c r="W26" i="120" s="1"/>
  <c r="F26" i="120"/>
  <c r="V26" i="120" s="1"/>
  <c r="C26" i="120"/>
  <c r="C27" i="120" s="1"/>
  <c r="C28" i="120" s="1"/>
  <c r="C29" i="120" s="1"/>
  <c r="C30" i="120" s="1"/>
  <c r="C31" i="120" s="1"/>
  <c r="Q52" i="119"/>
  <c r="P52" i="119"/>
  <c r="O52" i="119"/>
  <c r="N52" i="119"/>
  <c r="M52" i="119"/>
  <c r="L52" i="119"/>
  <c r="K52" i="119"/>
  <c r="J52" i="119"/>
  <c r="I52" i="119"/>
  <c r="H52" i="119"/>
  <c r="G52" i="119"/>
  <c r="F52" i="119"/>
  <c r="P31" i="119"/>
  <c r="O31" i="119"/>
  <c r="U31" i="119" s="1"/>
  <c r="N31" i="119"/>
  <c r="M31" i="119"/>
  <c r="L31" i="119"/>
  <c r="J31" i="119"/>
  <c r="I31" i="119"/>
  <c r="H31" i="119"/>
  <c r="G31" i="119"/>
  <c r="F31" i="119"/>
  <c r="R31" i="119" s="1"/>
  <c r="P30" i="119"/>
  <c r="O30" i="119"/>
  <c r="N30" i="119"/>
  <c r="M30" i="119"/>
  <c r="S30" i="119" s="1"/>
  <c r="L30" i="119"/>
  <c r="R30" i="119" s="1"/>
  <c r="J30" i="119"/>
  <c r="V30" i="119" s="1"/>
  <c r="I30" i="119"/>
  <c r="U30" i="119" s="1"/>
  <c r="H30" i="119"/>
  <c r="G30" i="119"/>
  <c r="F30" i="119"/>
  <c r="Q29" i="119"/>
  <c r="P29" i="119"/>
  <c r="O29" i="119"/>
  <c r="N29" i="119"/>
  <c r="M29" i="119"/>
  <c r="L29" i="119"/>
  <c r="K29" i="119"/>
  <c r="J29" i="119"/>
  <c r="I29" i="119"/>
  <c r="H29" i="119"/>
  <c r="T29" i="119" s="1"/>
  <c r="G29" i="119"/>
  <c r="S29" i="119" s="1"/>
  <c r="F29" i="119"/>
  <c r="C29" i="119"/>
  <c r="C52" i="119" s="1"/>
  <c r="C5" i="119"/>
  <c r="D5" i="119" s="1"/>
  <c r="U74" i="120"/>
  <c r="T74" i="120"/>
  <c r="S74" i="120"/>
  <c r="R74" i="120"/>
  <c r="Q74" i="120"/>
  <c r="P74" i="120"/>
  <c r="X74" i="120" s="1"/>
  <c r="O74" i="120"/>
  <c r="W74" i="120" s="1"/>
  <c r="N74" i="120"/>
  <c r="V74" i="120" s="1"/>
  <c r="M74" i="120"/>
  <c r="L74" i="120"/>
  <c r="AB74" i="120" s="1"/>
  <c r="K74" i="120"/>
  <c r="AA74" i="120" s="1"/>
  <c r="J74" i="120"/>
  <c r="I74" i="120"/>
  <c r="H74" i="120"/>
  <c r="G74" i="120"/>
  <c r="F74" i="120"/>
  <c r="U73" i="120"/>
  <c r="T73" i="120"/>
  <c r="S73" i="120"/>
  <c r="R73" i="120"/>
  <c r="Z73" i="120" s="1"/>
  <c r="Q73" i="120"/>
  <c r="Y73" i="120" s="1"/>
  <c r="P73" i="120"/>
  <c r="X73" i="120" s="1"/>
  <c r="O73" i="120"/>
  <c r="N73" i="120"/>
  <c r="M73" i="120"/>
  <c r="AC73" i="120" s="1"/>
  <c r="L73" i="120"/>
  <c r="K73" i="120"/>
  <c r="J73" i="120"/>
  <c r="I73" i="120"/>
  <c r="H73" i="120"/>
  <c r="G73" i="120"/>
  <c r="F73" i="120"/>
  <c r="U72" i="120"/>
  <c r="T72" i="120"/>
  <c r="AB72" i="120" s="1"/>
  <c r="S72" i="120"/>
  <c r="R72" i="120"/>
  <c r="Z72" i="120" s="1"/>
  <c r="Q72" i="120"/>
  <c r="Y72" i="120" s="1"/>
  <c r="P72" i="120"/>
  <c r="X72" i="120" s="1"/>
  <c r="O72" i="120"/>
  <c r="N72" i="120"/>
  <c r="M72" i="120"/>
  <c r="L72" i="120"/>
  <c r="K72" i="120"/>
  <c r="J72" i="120"/>
  <c r="I72" i="120"/>
  <c r="H72" i="120"/>
  <c r="G72" i="120"/>
  <c r="F72" i="120"/>
  <c r="V72" i="120" s="1"/>
  <c r="U71" i="120"/>
  <c r="T71" i="120"/>
  <c r="S71" i="120"/>
  <c r="R71" i="120"/>
  <c r="Q71" i="120"/>
  <c r="P71" i="120"/>
  <c r="O71" i="120"/>
  <c r="N71" i="120"/>
  <c r="M71" i="120"/>
  <c r="L71" i="120"/>
  <c r="K71" i="120"/>
  <c r="J71" i="120"/>
  <c r="I71" i="120"/>
  <c r="H71" i="120"/>
  <c r="G71" i="120"/>
  <c r="F71" i="120"/>
  <c r="U70" i="120"/>
  <c r="T70" i="120"/>
  <c r="AB70" i="120" s="1"/>
  <c r="S70" i="120"/>
  <c r="AA70" i="120" s="1"/>
  <c r="R70" i="120"/>
  <c r="Q70" i="120"/>
  <c r="P70" i="120"/>
  <c r="O70" i="120"/>
  <c r="N70" i="120"/>
  <c r="M70" i="120"/>
  <c r="L70" i="120"/>
  <c r="K70" i="120"/>
  <c r="J70" i="120"/>
  <c r="I70" i="120"/>
  <c r="Y70" i="120" s="1"/>
  <c r="H70" i="120"/>
  <c r="X70" i="120" s="1"/>
  <c r="G70" i="120"/>
  <c r="F70" i="120"/>
  <c r="C70" i="120"/>
  <c r="C71" i="120" s="1"/>
  <c r="C72" i="120" s="1"/>
  <c r="C73" i="120" s="1"/>
  <c r="C74" i="120" s="1"/>
  <c r="U25" i="120"/>
  <c r="T25" i="120"/>
  <c r="S25" i="120"/>
  <c r="R25" i="120"/>
  <c r="Q25" i="120"/>
  <c r="P25" i="120"/>
  <c r="O25" i="120"/>
  <c r="N25" i="120"/>
  <c r="M25" i="120"/>
  <c r="L25" i="120"/>
  <c r="K25" i="120"/>
  <c r="J25" i="120"/>
  <c r="I25" i="120"/>
  <c r="H25" i="120"/>
  <c r="X25" i="120" s="1"/>
  <c r="G25" i="120"/>
  <c r="F25" i="120"/>
  <c r="V25" i="120" s="1"/>
  <c r="U24" i="120"/>
  <c r="T24" i="120"/>
  <c r="S24" i="120"/>
  <c r="R24" i="120"/>
  <c r="Q24" i="120"/>
  <c r="Y24" i="120" s="1"/>
  <c r="P24" i="120"/>
  <c r="O24" i="120"/>
  <c r="W24" i="120" s="1"/>
  <c r="N24" i="120"/>
  <c r="V24" i="120" s="1"/>
  <c r="M24" i="120"/>
  <c r="AC24" i="120" s="1"/>
  <c r="L24" i="120"/>
  <c r="AB24" i="120" s="1"/>
  <c r="K24" i="120"/>
  <c r="AA24" i="120" s="1"/>
  <c r="J24" i="120"/>
  <c r="Z24" i="120" s="1"/>
  <c r="I24" i="120"/>
  <c r="H24" i="120"/>
  <c r="G24" i="120"/>
  <c r="F24" i="120"/>
  <c r="U23" i="120"/>
  <c r="T23" i="120"/>
  <c r="AB23" i="120" s="1"/>
  <c r="S23" i="120"/>
  <c r="AA23" i="120" s="1"/>
  <c r="R23" i="120"/>
  <c r="Q23" i="120"/>
  <c r="Y23" i="120" s="1"/>
  <c r="P23" i="120"/>
  <c r="X23" i="120" s="1"/>
  <c r="O23" i="120"/>
  <c r="W23" i="120" s="1"/>
  <c r="N23" i="120"/>
  <c r="V23" i="120" s="1"/>
  <c r="M23" i="120"/>
  <c r="AC23" i="120" s="1"/>
  <c r="L23" i="120"/>
  <c r="K23" i="120"/>
  <c r="J23" i="120"/>
  <c r="I23" i="120"/>
  <c r="H23" i="120"/>
  <c r="G23" i="120"/>
  <c r="F23" i="120"/>
  <c r="U22" i="120"/>
  <c r="AC22" i="120" s="1"/>
  <c r="T22" i="120"/>
  <c r="S22" i="120"/>
  <c r="AA22" i="120" s="1"/>
  <c r="R22" i="120"/>
  <c r="Z22" i="120" s="1"/>
  <c r="Q22" i="120"/>
  <c r="P22" i="120"/>
  <c r="O22" i="120"/>
  <c r="N22" i="120"/>
  <c r="M22" i="120"/>
  <c r="L22" i="120"/>
  <c r="K22" i="120"/>
  <c r="J22" i="120"/>
  <c r="I22" i="120"/>
  <c r="H22" i="120"/>
  <c r="G22" i="120"/>
  <c r="F22" i="120"/>
  <c r="U21" i="120"/>
  <c r="T21" i="120"/>
  <c r="S21" i="120"/>
  <c r="R21" i="120"/>
  <c r="Q21" i="120"/>
  <c r="P21" i="120"/>
  <c r="X21" i="120" s="1"/>
  <c r="O21" i="120"/>
  <c r="N21" i="120"/>
  <c r="M21" i="120"/>
  <c r="L21" i="120"/>
  <c r="K21" i="120"/>
  <c r="J21" i="120"/>
  <c r="I21" i="120"/>
  <c r="H21" i="120"/>
  <c r="G21" i="120"/>
  <c r="F21" i="120"/>
  <c r="U20" i="120"/>
  <c r="T20" i="120"/>
  <c r="AB20" i="120" s="1"/>
  <c r="S20" i="120"/>
  <c r="AA20" i="120" s="1"/>
  <c r="R20" i="120"/>
  <c r="Z20" i="120" s="1"/>
  <c r="Q20" i="120"/>
  <c r="P20" i="120"/>
  <c r="O20" i="120"/>
  <c r="N20" i="120"/>
  <c r="M20" i="120"/>
  <c r="L20" i="120"/>
  <c r="K20" i="120"/>
  <c r="J20" i="120"/>
  <c r="I20" i="120"/>
  <c r="Y20" i="120" s="1"/>
  <c r="H20" i="120"/>
  <c r="G20" i="120"/>
  <c r="F20" i="120"/>
  <c r="C20" i="120"/>
  <c r="C21" i="120" s="1"/>
  <c r="C22" i="120" s="1"/>
  <c r="C23" i="120" s="1"/>
  <c r="C24" i="120" s="1"/>
  <c r="C25" i="120" s="1"/>
  <c r="Q51" i="119"/>
  <c r="P51" i="119"/>
  <c r="P55" i="119" s="1"/>
  <c r="O51" i="119"/>
  <c r="N51" i="119"/>
  <c r="M51" i="119"/>
  <c r="L51" i="119"/>
  <c r="K51" i="119"/>
  <c r="J51" i="119"/>
  <c r="I51" i="119"/>
  <c r="H51" i="119"/>
  <c r="G51" i="119"/>
  <c r="F51" i="119"/>
  <c r="P28" i="119"/>
  <c r="V28" i="119" s="1"/>
  <c r="O28" i="119"/>
  <c r="N28" i="119"/>
  <c r="T28" i="119" s="1"/>
  <c r="M28" i="119"/>
  <c r="L28" i="119"/>
  <c r="J28" i="119"/>
  <c r="I28" i="119"/>
  <c r="H28" i="119"/>
  <c r="G28" i="119"/>
  <c r="S28" i="119" s="1"/>
  <c r="F28" i="119"/>
  <c r="R28" i="119" s="1"/>
  <c r="P27" i="119"/>
  <c r="O27" i="119"/>
  <c r="N27" i="119"/>
  <c r="T27" i="119" s="1"/>
  <c r="M27" i="119"/>
  <c r="S27" i="119" s="1"/>
  <c r="L27" i="119"/>
  <c r="R27" i="119" s="1"/>
  <c r="J27" i="119"/>
  <c r="I27" i="119"/>
  <c r="H27" i="119"/>
  <c r="G27" i="119"/>
  <c r="F27" i="119"/>
  <c r="Q26" i="119"/>
  <c r="P26" i="119"/>
  <c r="O26" i="119"/>
  <c r="U26" i="119" s="1"/>
  <c r="N26" i="119"/>
  <c r="M26" i="119"/>
  <c r="L26" i="119"/>
  <c r="R26" i="119" s="1"/>
  <c r="K26" i="119"/>
  <c r="J26" i="119"/>
  <c r="I26" i="119"/>
  <c r="H26" i="119"/>
  <c r="G26" i="119"/>
  <c r="F26" i="119"/>
  <c r="C26" i="119"/>
  <c r="C4" i="119"/>
  <c r="D4" i="119" s="1"/>
  <c r="U69" i="120"/>
  <c r="T69" i="120"/>
  <c r="AB69" i="120" s="1"/>
  <c r="S69" i="120"/>
  <c r="AA69" i="120" s="1"/>
  <c r="R69" i="120"/>
  <c r="Q69" i="120"/>
  <c r="Y69" i="120" s="1"/>
  <c r="P69" i="120"/>
  <c r="O69" i="120"/>
  <c r="N69" i="120"/>
  <c r="M69" i="120"/>
  <c r="L69" i="120"/>
  <c r="K69" i="120"/>
  <c r="J69" i="120"/>
  <c r="I69" i="120"/>
  <c r="H69" i="120"/>
  <c r="G69" i="120"/>
  <c r="F69" i="120"/>
  <c r="U68" i="120"/>
  <c r="AC68" i="120" s="1"/>
  <c r="T68" i="120"/>
  <c r="S68" i="120"/>
  <c r="R68" i="120"/>
  <c r="Q68" i="120"/>
  <c r="P68" i="120"/>
  <c r="O68" i="120"/>
  <c r="W68" i="120" s="1"/>
  <c r="N68" i="120"/>
  <c r="M68" i="120"/>
  <c r="L68" i="120"/>
  <c r="AB68" i="120" s="1"/>
  <c r="K68" i="120"/>
  <c r="J68" i="120"/>
  <c r="I68" i="120"/>
  <c r="H68" i="120"/>
  <c r="G68" i="120"/>
  <c r="F68" i="120"/>
  <c r="U67" i="120"/>
  <c r="T67" i="120"/>
  <c r="S67" i="120"/>
  <c r="R67" i="120"/>
  <c r="Q67" i="120"/>
  <c r="Y67" i="120" s="1"/>
  <c r="P67" i="120"/>
  <c r="O67" i="120"/>
  <c r="N67" i="120"/>
  <c r="M67" i="120"/>
  <c r="L67" i="120"/>
  <c r="K67" i="120"/>
  <c r="AA67" i="120" s="1"/>
  <c r="J67" i="120"/>
  <c r="I67" i="120"/>
  <c r="H67" i="120"/>
  <c r="G67" i="120"/>
  <c r="F67" i="120"/>
  <c r="U66" i="120"/>
  <c r="T66" i="120"/>
  <c r="S66" i="120"/>
  <c r="R66" i="120"/>
  <c r="Q66" i="120"/>
  <c r="P66" i="120"/>
  <c r="O66" i="120"/>
  <c r="N66" i="120"/>
  <c r="M66" i="120"/>
  <c r="AC66" i="120" s="1"/>
  <c r="L66" i="120"/>
  <c r="K66" i="120"/>
  <c r="J66" i="120"/>
  <c r="I66" i="120"/>
  <c r="H66" i="120"/>
  <c r="G66" i="120"/>
  <c r="F66" i="120"/>
  <c r="U65" i="120"/>
  <c r="T65" i="120"/>
  <c r="S65" i="120"/>
  <c r="R65" i="120"/>
  <c r="Q65" i="120"/>
  <c r="P65" i="120"/>
  <c r="O65" i="120"/>
  <c r="N65" i="120"/>
  <c r="M65" i="120"/>
  <c r="L65" i="120"/>
  <c r="K65" i="120"/>
  <c r="AA65" i="120" s="1"/>
  <c r="J65" i="120"/>
  <c r="I65" i="120"/>
  <c r="H65" i="120"/>
  <c r="G65" i="120"/>
  <c r="W65" i="120" s="1"/>
  <c r="F65" i="120"/>
  <c r="C65" i="120"/>
  <c r="C14" i="120"/>
  <c r="C15" i="120" s="1"/>
  <c r="C16" i="120" s="1"/>
  <c r="C17" i="120" s="1"/>
  <c r="C18" i="120" s="1"/>
  <c r="C19" i="120" s="1"/>
  <c r="U19" i="120"/>
  <c r="AC19" i="120" s="1"/>
  <c r="T19" i="120"/>
  <c r="AB19" i="120" s="1"/>
  <c r="S19" i="120"/>
  <c r="R19" i="120"/>
  <c r="Z19" i="120" s="1"/>
  <c r="Q19" i="120"/>
  <c r="P19" i="120"/>
  <c r="O19" i="120"/>
  <c r="N19" i="120"/>
  <c r="M19" i="120"/>
  <c r="L19" i="120"/>
  <c r="K19" i="120"/>
  <c r="J19" i="120"/>
  <c r="I19" i="120"/>
  <c r="H19" i="120"/>
  <c r="G19" i="120"/>
  <c r="F19" i="120"/>
  <c r="V19" i="120" s="1"/>
  <c r="U18" i="120"/>
  <c r="T18" i="120"/>
  <c r="AB18" i="120" s="1"/>
  <c r="S18" i="120"/>
  <c r="AA18" i="120" s="1"/>
  <c r="R18" i="120"/>
  <c r="Q18" i="120"/>
  <c r="P18" i="120"/>
  <c r="O18" i="120"/>
  <c r="N18" i="120"/>
  <c r="M18" i="120"/>
  <c r="L18" i="120"/>
  <c r="K18" i="120"/>
  <c r="J18" i="120"/>
  <c r="Z18" i="120" s="1"/>
  <c r="I18" i="120"/>
  <c r="Y18" i="120" s="1"/>
  <c r="H18" i="120"/>
  <c r="G18" i="120"/>
  <c r="F18" i="120"/>
  <c r="V18" i="120" s="1"/>
  <c r="U17" i="120"/>
  <c r="T17" i="120"/>
  <c r="S17" i="120"/>
  <c r="R17" i="120"/>
  <c r="Q17" i="120"/>
  <c r="P17" i="120"/>
  <c r="O17" i="120"/>
  <c r="N17" i="120"/>
  <c r="M17" i="120"/>
  <c r="L17" i="120"/>
  <c r="AB17" i="120" s="1"/>
  <c r="K17" i="120"/>
  <c r="AA17" i="120" s="1"/>
  <c r="J17" i="120"/>
  <c r="Z17" i="120" s="1"/>
  <c r="I17" i="120"/>
  <c r="Y17" i="120" s="1"/>
  <c r="H17" i="120"/>
  <c r="G17" i="120"/>
  <c r="F17" i="120"/>
  <c r="U16" i="120"/>
  <c r="T16" i="120"/>
  <c r="S16" i="120"/>
  <c r="R16" i="120"/>
  <c r="Q16" i="120"/>
  <c r="Y16" i="120" s="1"/>
  <c r="P16" i="120"/>
  <c r="O16" i="120"/>
  <c r="N16" i="120"/>
  <c r="M16" i="120"/>
  <c r="L16" i="120"/>
  <c r="K16" i="120"/>
  <c r="J16" i="120"/>
  <c r="I16" i="120"/>
  <c r="H16" i="120"/>
  <c r="G16" i="120"/>
  <c r="F16" i="120"/>
  <c r="U15" i="120"/>
  <c r="T15" i="120"/>
  <c r="S15" i="120"/>
  <c r="AA15" i="120" s="1"/>
  <c r="R15" i="120"/>
  <c r="Q15" i="120"/>
  <c r="P15" i="120"/>
  <c r="O15" i="120"/>
  <c r="N15" i="120"/>
  <c r="M15" i="120"/>
  <c r="L15" i="120"/>
  <c r="K15" i="120"/>
  <c r="J15" i="120"/>
  <c r="Z15" i="120" s="1"/>
  <c r="I15" i="120"/>
  <c r="Y15" i="120" s="1"/>
  <c r="H15" i="120"/>
  <c r="G15" i="120"/>
  <c r="F15" i="120"/>
  <c r="U14" i="120"/>
  <c r="T14" i="120"/>
  <c r="S14" i="120"/>
  <c r="R14" i="120"/>
  <c r="Q14" i="120"/>
  <c r="P14" i="120"/>
  <c r="O14" i="120"/>
  <c r="W14" i="120" s="1"/>
  <c r="N14" i="120"/>
  <c r="V14" i="120" s="1"/>
  <c r="M14" i="120"/>
  <c r="L14" i="120"/>
  <c r="AB14" i="120" s="1"/>
  <c r="K14" i="120"/>
  <c r="J14" i="120"/>
  <c r="I14" i="120"/>
  <c r="H14" i="120"/>
  <c r="G14" i="120"/>
  <c r="F14" i="120"/>
  <c r="Q50" i="119"/>
  <c r="P50" i="119"/>
  <c r="O50" i="119"/>
  <c r="N50" i="119"/>
  <c r="M50" i="119"/>
  <c r="L50" i="119"/>
  <c r="K50" i="119"/>
  <c r="J50" i="119"/>
  <c r="J55" i="119" s="1"/>
  <c r="I50" i="119"/>
  <c r="H50" i="119"/>
  <c r="G50" i="119"/>
  <c r="F50" i="119"/>
  <c r="P25" i="119"/>
  <c r="O25" i="119"/>
  <c r="N25" i="119"/>
  <c r="M25" i="119"/>
  <c r="L25" i="119"/>
  <c r="J25" i="119"/>
  <c r="I25" i="119"/>
  <c r="H25" i="119"/>
  <c r="G25" i="119"/>
  <c r="F25" i="119"/>
  <c r="P24" i="119"/>
  <c r="O24" i="119"/>
  <c r="N24" i="119"/>
  <c r="M24" i="119"/>
  <c r="L24" i="119"/>
  <c r="J24" i="119"/>
  <c r="I24" i="119"/>
  <c r="H24" i="119"/>
  <c r="G24" i="119"/>
  <c r="F24" i="119"/>
  <c r="Q23" i="119"/>
  <c r="P23" i="119"/>
  <c r="O23" i="119"/>
  <c r="N23" i="119"/>
  <c r="M23" i="119"/>
  <c r="S23" i="119" s="1"/>
  <c r="L23" i="119"/>
  <c r="K23" i="119"/>
  <c r="J23" i="119"/>
  <c r="I23" i="119"/>
  <c r="H23" i="119"/>
  <c r="G23" i="119"/>
  <c r="F23" i="119"/>
  <c r="C23" i="119"/>
  <c r="C50" i="119" s="1"/>
  <c r="C3" i="119"/>
  <c r="D3" i="119" s="1"/>
  <c r="A2" i="122"/>
  <c r="A3" i="122" s="1"/>
  <c r="A4" i="122" s="1"/>
  <c r="A5" i="122" s="1"/>
  <c r="A6" i="122" s="1"/>
  <c r="A7" i="122" s="1"/>
  <c r="A8" i="122" s="1"/>
  <c r="A9" i="122" s="1"/>
  <c r="A10" i="122" s="1"/>
  <c r="A11" i="122" s="1"/>
  <c r="A2" i="121"/>
  <c r="A2" i="120"/>
  <c r="D2" i="119"/>
  <c r="A2" i="119"/>
  <c r="A3" i="121"/>
  <c r="A4" i="121" s="1"/>
  <c r="A5" i="121" s="1"/>
  <c r="A6" i="121" s="1"/>
  <c r="A7" i="121" s="1"/>
  <c r="A8" i="121" s="1"/>
  <c r="A9" i="121" s="1"/>
  <c r="A10" i="121" s="1"/>
  <c r="A11" i="121" s="1"/>
  <c r="A12" i="121" s="1"/>
  <c r="A13" i="121" s="1"/>
  <c r="A14" i="121" s="1"/>
  <c r="A15" i="121" s="1"/>
  <c r="A16" i="121" s="1"/>
  <c r="A17" i="121" s="1"/>
  <c r="A18" i="121" s="1"/>
  <c r="A19" i="121" s="1"/>
  <c r="A20" i="121" s="1"/>
  <c r="A21" i="121" s="1"/>
  <c r="A22" i="121" s="1"/>
  <c r="A23" i="121" s="1"/>
  <c r="A24" i="121" s="1"/>
  <c r="A25" i="121" s="1"/>
  <c r="A26" i="121" s="1"/>
  <c r="A27" i="121" s="1"/>
  <c r="A28" i="121" s="1"/>
  <c r="A29" i="121" s="1"/>
  <c r="A30" i="121" s="1"/>
  <c r="A31" i="121" s="1"/>
  <c r="A32" i="121" s="1"/>
  <c r="A33" i="121" s="1"/>
  <c r="A34" i="121" s="1"/>
  <c r="A35" i="121" s="1"/>
  <c r="A36" i="121" s="1"/>
  <c r="A37" i="121" s="1"/>
  <c r="A38" i="121" s="1"/>
  <c r="A39" i="121" s="1"/>
  <c r="A40" i="121" s="1"/>
  <c r="A41" i="121" s="1"/>
  <c r="A42" i="121" s="1"/>
  <c r="A43" i="121" s="1"/>
  <c r="A44" i="121" s="1"/>
  <c r="A45" i="121" s="1"/>
  <c r="A46" i="121" s="1"/>
  <c r="A47" i="121" s="1"/>
  <c r="A48" i="121" s="1"/>
  <c r="A49" i="121" s="1"/>
  <c r="A50" i="121" s="1"/>
  <c r="A51" i="121" s="1"/>
  <c r="A52" i="121" s="1"/>
  <c r="A53" i="121" s="1"/>
  <c r="A54" i="121" s="1"/>
  <c r="A55" i="121" s="1"/>
  <c r="A56" i="121" s="1"/>
  <c r="A57" i="121" s="1"/>
  <c r="A58" i="121" s="1"/>
  <c r="AC99" i="120"/>
  <c r="Z96" i="120"/>
  <c r="AC95" i="120"/>
  <c r="W93" i="120"/>
  <c r="X91" i="120"/>
  <c r="W91" i="120"/>
  <c r="Z90" i="120"/>
  <c r="D90" i="120"/>
  <c r="X89" i="120"/>
  <c r="AB88" i="120"/>
  <c r="AC87" i="120"/>
  <c r="B87" i="120"/>
  <c r="B88" i="120" s="1"/>
  <c r="B89" i="120" s="1"/>
  <c r="X86" i="120"/>
  <c r="W86" i="120"/>
  <c r="B86" i="120"/>
  <c r="E83" i="120"/>
  <c r="E88" i="120" s="1"/>
  <c r="E93" i="120" s="1"/>
  <c r="E98" i="120" s="1"/>
  <c r="B83" i="120"/>
  <c r="B84" i="120" s="1"/>
  <c r="AB82" i="120"/>
  <c r="AA82" i="120"/>
  <c r="Y82" i="120"/>
  <c r="B82" i="120"/>
  <c r="B81" i="120"/>
  <c r="C81" i="120"/>
  <c r="C82" i="120" s="1"/>
  <c r="C83" i="120" s="1"/>
  <c r="C84" i="120" s="1"/>
  <c r="B77" i="120"/>
  <c r="B78" i="120" s="1"/>
  <c r="B79" i="120" s="1"/>
  <c r="B76" i="120"/>
  <c r="E74" i="120"/>
  <c r="E79" i="120" s="1"/>
  <c r="E84" i="120" s="1"/>
  <c r="E89" i="120" s="1"/>
  <c r="E94" i="120" s="1"/>
  <c r="E99" i="120" s="1"/>
  <c r="AB73" i="120"/>
  <c r="E73" i="120"/>
  <c r="E78" i="120" s="1"/>
  <c r="AC72" i="120"/>
  <c r="X71" i="120"/>
  <c r="W71" i="120"/>
  <c r="E71" i="120"/>
  <c r="E76" i="120" s="1"/>
  <c r="E81" i="120" s="1"/>
  <c r="E86" i="120" s="1"/>
  <c r="E91" i="120" s="1"/>
  <c r="E96" i="120" s="1"/>
  <c r="B71" i="120"/>
  <c r="B72" i="120" s="1"/>
  <c r="B73" i="120" s="1"/>
  <c r="B74" i="120" s="1"/>
  <c r="E70" i="120"/>
  <c r="E75" i="120" s="1"/>
  <c r="E80" i="120" s="1"/>
  <c r="E85" i="120" s="1"/>
  <c r="E90" i="120" s="1"/>
  <c r="E95" i="120" s="1"/>
  <c r="W69" i="120"/>
  <c r="V69" i="120"/>
  <c r="AC69" i="120"/>
  <c r="X68" i="120"/>
  <c r="AB67" i="120"/>
  <c r="X67" i="120"/>
  <c r="E72" i="120"/>
  <c r="E77" i="120" s="1"/>
  <c r="E82" i="120" s="1"/>
  <c r="E87" i="120" s="1"/>
  <c r="E92" i="120" s="1"/>
  <c r="E97" i="120" s="1"/>
  <c r="B66" i="120"/>
  <c r="B67" i="120" s="1"/>
  <c r="B68" i="120" s="1"/>
  <c r="B69" i="120" s="1"/>
  <c r="X65" i="120"/>
  <c r="C66" i="120"/>
  <c r="C67" i="120" s="1"/>
  <c r="C68" i="120" s="1"/>
  <c r="C69" i="120" s="1"/>
  <c r="S64" i="120"/>
  <c r="T64" i="120" s="1"/>
  <c r="U64" i="120" s="1"/>
  <c r="Q64" i="120"/>
  <c r="R64" i="120" s="1"/>
  <c r="P64" i="120"/>
  <c r="AB63" i="120"/>
  <c r="Z63" i="120"/>
  <c r="X63" i="120"/>
  <c r="W63" i="120"/>
  <c r="V63" i="120"/>
  <c r="U63" i="120"/>
  <c r="AC63" i="120" s="1"/>
  <c r="T63" i="120"/>
  <c r="S63" i="120"/>
  <c r="AA63" i="120" s="1"/>
  <c r="R63" i="120"/>
  <c r="Q63" i="120"/>
  <c r="Y63" i="120" s="1"/>
  <c r="P63" i="120"/>
  <c r="O63" i="120"/>
  <c r="N63" i="120"/>
  <c r="V55" i="120"/>
  <c r="Y55" i="120"/>
  <c r="E55" i="120"/>
  <c r="E54" i="120"/>
  <c r="D54" i="120"/>
  <c r="D55" i="120" s="1"/>
  <c r="AC53" i="120"/>
  <c r="E53" i="120"/>
  <c r="V52" i="120"/>
  <c r="D52" i="120"/>
  <c r="Y51" i="120"/>
  <c r="D51" i="120"/>
  <c r="B51" i="120"/>
  <c r="B52" i="120" s="1"/>
  <c r="B53" i="120" s="1"/>
  <c r="B54" i="120" s="1"/>
  <c r="B55" i="120" s="1"/>
  <c r="E49" i="120"/>
  <c r="AC48" i="120"/>
  <c r="V48" i="120"/>
  <c r="E48" i="120"/>
  <c r="E47" i="120"/>
  <c r="D45" i="120"/>
  <c r="D46" i="120" s="1"/>
  <c r="B45" i="120"/>
  <c r="B46" i="120" s="1"/>
  <c r="B47" i="120" s="1"/>
  <c r="B48" i="120" s="1"/>
  <c r="B49" i="120" s="1"/>
  <c r="AC44" i="120"/>
  <c r="AB44" i="120"/>
  <c r="E43" i="120"/>
  <c r="Y42" i="120"/>
  <c r="X42" i="120"/>
  <c r="W42" i="120"/>
  <c r="V42" i="120"/>
  <c r="E42" i="120"/>
  <c r="D42" i="120"/>
  <c r="D43" i="120" s="1"/>
  <c r="E41" i="120"/>
  <c r="D39" i="120"/>
  <c r="D40" i="120" s="1"/>
  <c r="B39" i="120"/>
  <c r="B40" i="120" s="1"/>
  <c r="B41" i="120" s="1"/>
  <c r="B42" i="120" s="1"/>
  <c r="B43" i="120" s="1"/>
  <c r="AC38" i="120"/>
  <c r="Y38" i="120"/>
  <c r="E37" i="120"/>
  <c r="B37" i="120"/>
  <c r="E36" i="120"/>
  <c r="D36" i="120"/>
  <c r="D37" i="120" s="1"/>
  <c r="B36" i="120"/>
  <c r="AB35" i="120"/>
  <c r="E35" i="120"/>
  <c r="AC34" i="120"/>
  <c r="D33" i="120"/>
  <c r="D34" i="120" s="1"/>
  <c r="B33" i="120"/>
  <c r="B34" i="120" s="1"/>
  <c r="B35" i="120" s="1"/>
  <c r="E31" i="120"/>
  <c r="E30" i="120"/>
  <c r="D30" i="120"/>
  <c r="D31" i="120" s="1"/>
  <c r="B30" i="120"/>
  <c r="B31" i="120" s="1"/>
  <c r="E29" i="120"/>
  <c r="AC27" i="120"/>
  <c r="D27" i="120"/>
  <c r="D28" i="120" s="1"/>
  <c r="B27" i="120"/>
  <c r="B28" i="120" s="1"/>
  <c r="B29" i="120" s="1"/>
  <c r="AB25" i="120"/>
  <c r="Z25" i="120"/>
  <c r="E25" i="120"/>
  <c r="X24" i="120"/>
  <c r="E24" i="120"/>
  <c r="D24" i="120"/>
  <c r="D25" i="120" s="1"/>
  <c r="Z23" i="120"/>
  <c r="E23" i="120"/>
  <c r="AC21" i="120"/>
  <c r="Y21" i="120"/>
  <c r="V21" i="120"/>
  <c r="D21" i="120"/>
  <c r="D22" i="120" s="1"/>
  <c r="B21" i="120"/>
  <c r="B22" i="120" s="1"/>
  <c r="B23" i="120" s="1"/>
  <c r="B24" i="120" s="1"/>
  <c r="B25" i="120" s="1"/>
  <c r="AA19" i="120"/>
  <c r="E19" i="120"/>
  <c r="D19" i="120"/>
  <c r="E18" i="120"/>
  <c r="D18" i="120"/>
  <c r="E17" i="120"/>
  <c r="V16" i="120"/>
  <c r="B16" i="120"/>
  <c r="B17" i="120" s="1"/>
  <c r="B18" i="120" s="1"/>
  <c r="B19" i="120" s="1"/>
  <c r="V15" i="120"/>
  <c r="D15" i="120"/>
  <c r="B15" i="120"/>
  <c r="P13" i="120"/>
  <c r="Q13" i="120" s="1"/>
  <c r="R13" i="120" s="1"/>
  <c r="S13" i="120" s="1"/>
  <c r="T13" i="120" s="1"/>
  <c r="U13" i="120" s="1"/>
  <c r="J3" i="120"/>
  <c r="M1" i="120"/>
  <c r="L1" i="120"/>
  <c r="Q64" i="119"/>
  <c r="P64" i="119"/>
  <c r="O64" i="119"/>
  <c r="N64" i="119"/>
  <c r="M64" i="119"/>
  <c r="L64" i="119"/>
  <c r="R62" i="119"/>
  <c r="P62" i="119"/>
  <c r="T61" i="119"/>
  <c r="S61" i="119"/>
  <c r="R61" i="119"/>
  <c r="Q61" i="119"/>
  <c r="P61" i="119"/>
  <c r="O61" i="119"/>
  <c r="N61" i="119"/>
  <c r="M61" i="119"/>
  <c r="L61" i="119"/>
  <c r="K61" i="119"/>
  <c r="J61" i="119"/>
  <c r="I61" i="119"/>
  <c r="H61" i="119"/>
  <c r="G61" i="119"/>
  <c r="F61" i="119"/>
  <c r="R60" i="119"/>
  <c r="O60" i="119"/>
  <c r="T60" i="119" s="1"/>
  <c r="N60" i="119"/>
  <c r="S60" i="119" s="1"/>
  <c r="M60" i="119"/>
  <c r="L60" i="119"/>
  <c r="Q60" i="119" s="1"/>
  <c r="K60" i="119"/>
  <c r="P60" i="119" s="1"/>
  <c r="J60" i="119"/>
  <c r="I60" i="119"/>
  <c r="H60" i="119"/>
  <c r="G60" i="119"/>
  <c r="F60" i="119"/>
  <c r="C51" i="119"/>
  <c r="W43" i="119"/>
  <c r="T43" i="119"/>
  <c r="W42" i="119"/>
  <c r="R42" i="119"/>
  <c r="B42" i="119"/>
  <c r="B43" i="119" s="1"/>
  <c r="W40" i="119"/>
  <c r="V40" i="119"/>
  <c r="W39" i="119"/>
  <c r="T39" i="119"/>
  <c r="B39" i="119"/>
  <c r="B40" i="119" s="1"/>
  <c r="D38" i="119"/>
  <c r="D41" i="119" s="1"/>
  <c r="W37" i="119"/>
  <c r="S37" i="119"/>
  <c r="W36" i="119"/>
  <c r="B36" i="119"/>
  <c r="B37" i="119" s="1"/>
  <c r="D35" i="119"/>
  <c r="C54" i="119"/>
  <c r="W34" i="119"/>
  <c r="T34" i="119"/>
  <c r="W33" i="119"/>
  <c r="B33" i="119"/>
  <c r="B34" i="119" s="1"/>
  <c r="C53" i="119"/>
  <c r="W31" i="119"/>
  <c r="E31" i="119"/>
  <c r="E34" i="119" s="1"/>
  <c r="E37" i="119" s="1"/>
  <c r="E40" i="119" s="1"/>
  <c r="E43" i="119" s="1"/>
  <c r="D31" i="119"/>
  <c r="D34" i="119" s="1"/>
  <c r="D37" i="119" s="1"/>
  <c r="D40" i="119" s="1"/>
  <c r="D43" i="119" s="1"/>
  <c r="W30" i="119"/>
  <c r="E30" i="119"/>
  <c r="E33" i="119" s="1"/>
  <c r="E36" i="119" s="1"/>
  <c r="E39" i="119" s="1"/>
  <c r="E42" i="119" s="1"/>
  <c r="D30" i="119"/>
  <c r="D33" i="119" s="1"/>
  <c r="D36" i="119" s="1"/>
  <c r="D39" i="119" s="1"/>
  <c r="D42" i="119" s="1"/>
  <c r="B30" i="119"/>
  <c r="B31" i="119" s="1"/>
  <c r="E29" i="119"/>
  <c r="E32" i="119" s="1"/>
  <c r="E35" i="119" s="1"/>
  <c r="E38" i="119" s="1"/>
  <c r="E41" i="119" s="1"/>
  <c r="W28" i="119"/>
  <c r="E28" i="119"/>
  <c r="D28" i="119"/>
  <c r="W27" i="119"/>
  <c r="V27" i="119"/>
  <c r="E27" i="119"/>
  <c r="D27" i="119"/>
  <c r="B27" i="119"/>
  <c r="B28" i="119" s="1"/>
  <c r="E26" i="119"/>
  <c r="D26" i="119"/>
  <c r="D29" i="119" s="1"/>
  <c r="D32" i="119" s="1"/>
  <c r="W25" i="119"/>
  <c r="U25" i="119"/>
  <c r="W24" i="119"/>
  <c r="R24" i="119"/>
  <c r="B24" i="119"/>
  <c r="B25" i="119" s="1"/>
  <c r="V21" i="119"/>
  <c r="Q21" i="119"/>
  <c r="W21" i="119" s="1"/>
  <c r="P21" i="119"/>
  <c r="O21" i="119"/>
  <c r="U21" i="119" s="1"/>
  <c r="N21" i="119"/>
  <c r="T21" i="119" s="1"/>
  <c r="M21" i="119"/>
  <c r="S21" i="119" s="1"/>
  <c r="L21" i="119"/>
  <c r="R21" i="119" s="1"/>
  <c r="A25" i="119"/>
  <c r="J9" i="119"/>
  <c r="I9" i="119"/>
  <c r="H9" i="119"/>
  <c r="G9" i="119"/>
  <c r="F9" i="119"/>
  <c r="E2" i="119"/>
  <c r="K23" i="104"/>
  <c r="I23" i="104"/>
  <c r="G23" i="104"/>
  <c r="E23" i="104"/>
  <c r="C23" i="104"/>
  <c r="B23" i="104"/>
  <c r="K12" i="104"/>
  <c r="I12" i="104"/>
  <c r="G12" i="104"/>
  <c r="E12" i="104"/>
  <c r="V41" i="119" l="1"/>
  <c r="V53" i="120"/>
  <c r="W41" i="119"/>
  <c r="V43" i="119"/>
  <c r="Z52" i="120"/>
  <c r="X53" i="120"/>
  <c r="V96" i="120"/>
  <c r="AB97" i="120"/>
  <c r="Z97" i="120"/>
  <c r="X98" i="120"/>
  <c r="AA97" i="120"/>
  <c r="S42" i="119"/>
  <c r="AA52" i="120"/>
  <c r="Y53" i="120"/>
  <c r="W96" i="120"/>
  <c r="AC97" i="120"/>
  <c r="V51" i="120"/>
  <c r="Z95" i="120"/>
  <c r="S41" i="119"/>
  <c r="W51" i="120"/>
  <c r="AC52" i="120"/>
  <c r="AA95" i="120"/>
  <c r="Z50" i="120"/>
  <c r="X51" i="120"/>
  <c r="V95" i="120"/>
  <c r="AB95" i="120"/>
  <c r="AB52" i="120"/>
  <c r="X96" i="120"/>
  <c r="AA50" i="120"/>
  <c r="W52" i="120"/>
  <c r="W95" i="120"/>
  <c r="S40" i="119"/>
  <c r="V94" i="120"/>
  <c r="W45" i="120"/>
  <c r="U40" i="119"/>
  <c r="Z48" i="120"/>
  <c r="R39" i="119"/>
  <c r="AA48" i="120"/>
  <c r="Y49" i="120"/>
  <c r="AB93" i="120"/>
  <c r="Y94" i="120"/>
  <c r="AA90" i="120"/>
  <c r="AB90" i="120"/>
  <c r="V38" i="119"/>
  <c r="S39" i="119"/>
  <c r="V47" i="120"/>
  <c r="AB48" i="120"/>
  <c r="X92" i="120"/>
  <c r="AC93" i="120"/>
  <c r="A92" i="120"/>
  <c r="O65" i="119"/>
  <c r="O67" i="119" s="1"/>
  <c r="X45" i="120"/>
  <c r="W38" i="119"/>
  <c r="W47" i="120"/>
  <c r="Y92" i="120"/>
  <c r="T40" i="119"/>
  <c r="W49" i="120"/>
  <c r="X49" i="120"/>
  <c r="X94" i="120"/>
  <c r="Z46" i="120"/>
  <c r="X47" i="120"/>
  <c r="AC91" i="120"/>
  <c r="Z92" i="120"/>
  <c r="S35" i="119"/>
  <c r="V40" i="120"/>
  <c r="Y86" i="120"/>
  <c r="W87" i="120"/>
  <c r="AA88" i="120"/>
  <c r="U36" i="119"/>
  <c r="R37" i="119"/>
  <c r="W40" i="120"/>
  <c r="AC40" i="120"/>
  <c r="AA41" i="120"/>
  <c r="Z86" i="120"/>
  <c r="Z39" i="120"/>
  <c r="X40" i="120"/>
  <c r="AC85" i="120"/>
  <c r="AA86" i="120"/>
  <c r="V35" i="119"/>
  <c r="AA39" i="120"/>
  <c r="AB86" i="120"/>
  <c r="V38" i="120"/>
  <c r="AB39" i="120"/>
  <c r="Z43" i="120"/>
  <c r="W85" i="120"/>
  <c r="AC89" i="120"/>
  <c r="V85" i="120"/>
  <c r="W38" i="120"/>
  <c r="AA43" i="120"/>
  <c r="AB43" i="120"/>
  <c r="AC43" i="120"/>
  <c r="Z85" i="120"/>
  <c r="AB80" i="120"/>
  <c r="W32" i="120"/>
  <c r="AC36" i="120"/>
  <c r="U33" i="119"/>
  <c r="V34" i="120"/>
  <c r="Y81" i="120"/>
  <c r="AB32" i="120"/>
  <c r="AC32" i="120"/>
  <c r="AA36" i="120"/>
  <c r="V80" i="120"/>
  <c r="AB84" i="120"/>
  <c r="V36" i="120"/>
  <c r="AB36" i="120"/>
  <c r="W80" i="120"/>
  <c r="Y83" i="120"/>
  <c r="X84" i="120"/>
  <c r="R34" i="119"/>
  <c r="X32" i="120"/>
  <c r="Z35" i="120"/>
  <c r="X36" i="120"/>
  <c r="AB37" i="120"/>
  <c r="AC82" i="120"/>
  <c r="AA83" i="120"/>
  <c r="AA32" i="120"/>
  <c r="W36" i="120"/>
  <c r="AA37" i="120"/>
  <c r="Z83" i="120"/>
  <c r="S34" i="119"/>
  <c r="V82" i="120"/>
  <c r="AB83" i="120"/>
  <c r="AB27" i="120"/>
  <c r="AB78" i="120"/>
  <c r="Y78" i="120"/>
  <c r="Y26" i="120"/>
  <c r="W30" i="120"/>
  <c r="AC31" i="120"/>
  <c r="W79" i="120"/>
  <c r="V30" i="120"/>
  <c r="AA29" i="120"/>
  <c r="Y30" i="120"/>
  <c r="W31" i="120"/>
  <c r="Z79" i="120"/>
  <c r="S31" i="119"/>
  <c r="Z30" i="120"/>
  <c r="AC30" i="120"/>
  <c r="X75" i="120"/>
  <c r="Z29" i="120"/>
  <c r="X30" i="120"/>
  <c r="V78" i="120"/>
  <c r="U29" i="119"/>
  <c r="V29" i="120"/>
  <c r="AB29" i="120"/>
  <c r="X31" i="120"/>
  <c r="Y77" i="120"/>
  <c r="W78" i="120"/>
  <c r="AA79" i="120"/>
  <c r="V29" i="119"/>
  <c r="T31" i="119"/>
  <c r="AA30" i="120"/>
  <c r="Z77" i="120"/>
  <c r="X78" i="120"/>
  <c r="W29" i="119"/>
  <c r="Z28" i="120"/>
  <c r="AB30" i="120"/>
  <c r="AC76" i="120"/>
  <c r="V31" i="119"/>
  <c r="Y29" i="120"/>
  <c r="AB77" i="120"/>
  <c r="AB28" i="120"/>
  <c r="Y75" i="120"/>
  <c r="W76" i="120"/>
  <c r="X29" i="120"/>
  <c r="AA77" i="120"/>
  <c r="R29" i="119"/>
  <c r="T30" i="119"/>
  <c r="W27" i="120"/>
  <c r="X76" i="120"/>
  <c r="V77" i="120"/>
  <c r="U27" i="119"/>
  <c r="S26" i="119"/>
  <c r="V22" i="120"/>
  <c r="AB22" i="120"/>
  <c r="A71" i="120"/>
  <c r="W72" i="120"/>
  <c r="AA73" i="120"/>
  <c r="Z71" i="120"/>
  <c r="V26" i="119"/>
  <c r="AA21" i="120"/>
  <c r="Y22" i="120"/>
  <c r="AB71" i="120"/>
  <c r="T26" i="119"/>
  <c r="X22" i="120"/>
  <c r="AA71" i="120"/>
  <c r="V20" i="120"/>
  <c r="W70" i="120"/>
  <c r="Z21" i="120"/>
  <c r="AC70" i="120"/>
  <c r="W20" i="120"/>
  <c r="AA25" i="120"/>
  <c r="V71" i="120"/>
  <c r="W22" i="120"/>
  <c r="X20" i="120"/>
  <c r="P57" i="119"/>
  <c r="W21" i="120"/>
  <c r="W25" i="120"/>
  <c r="AC25" i="120"/>
  <c r="Z70" i="120"/>
  <c r="Z74" i="120"/>
  <c r="W19" i="120"/>
  <c r="T23" i="119"/>
  <c r="X19" i="120"/>
  <c r="Z69" i="120"/>
  <c r="AC14" i="120"/>
  <c r="K55" i="119"/>
  <c r="K57" i="119" s="1"/>
  <c r="AC18" i="120"/>
  <c r="M55" i="119"/>
  <c r="M57" i="119" s="1"/>
  <c r="Z68" i="120"/>
  <c r="X69" i="120"/>
  <c r="N55" i="119"/>
  <c r="N57" i="119" s="1"/>
  <c r="AC67" i="120"/>
  <c r="AA68" i="120"/>
  <c r="O55" i="119"/>
  <c r="O57" i="119" s="1"/>
  <c r="S25" i="119"/>
  <c r="W16" i="120"/>
  <c r="AC17" i="120"/>
  <c r="W67" i="120"/>
  <c r="Q55" i="119"/>
  <c r="Q57" i="119" s="1"/>
  <c r="V23" i="119"/>
  <c r="T25" i="119"/>
  <c r="X16" i="120"/>
  <c r="V17" i="120"/>
  <c r="Z66" i="120"/>
  <c r="V68" i="120"/>
  <c r="AB15" i="120"/>
  <c r="Z16" i="120"/>
  <c r="X17" i="120"/>
  <c r="F55" i="119"/>
  <c r="F57" i="119" s="1"/>
  <c r="W15" i="120"/>
  <c r="AC15" i="120"/>
  <c r="Y65" i="120"/>
  <c r="W66" i="120"/>
  <c r="T24" i="119"/>
  <c r="X15" i="120"/>
  <c r="AB16" i="120"/>
  <c r="A69" i="120"/>
  <c r="V75" i="120"/>
  <c r="A75" i="120"/>
  <c r="J57" i="119"/>
  <c r="Y74" i="120"/>
  <c r="A74" i="120"/>
  <c r="Y66" i="120"/>
  <c r="Q100" i="120"/>
  <c r="Q102" i="120" s="1"/>
  <c r="A68" i="120"/>
  <c r="Y68" i="120"/>
  <c r="Z65" i="120"/>
  <c r="J100" i="120"/>
  <c r="J102" i="120" s="1"/>
  <c r="V66" i="120"/>
  <c r="A66" i="120"/>
  <c r="O68" i="119"/>
  <c r="O70" i="119" s="1"/>
  <c r="U28" i="119"/>
  <c r="G7" i="120"/>
  <c r="G4" i="120"/>
  <c r="G2" i="120"/>
  <c r="G6" i="120"/>
  <c r="G5" i="120"/>
  <c r="A76" i="120"/>
  <c r="S33" i="119"/>
  <c r="U34" i="119"/>
  <c r="A90" i="120"/>
  <c r="M65" i="119"/>
  <c r="M67" i="119" s="1"/>
  <c r="U23" i="119"/>
  <c r="P68" i="119"/>
  <c r="P70" i="119" s="1"/>
  <c r="V24" i="119"/>
  <c r="A91" i="120"/>
  <c r="Y91" i="120"/>
  <c r="AA93" i="120"/>
  <c r="A93" i="120"/>
  <c r="F3" i="120"/>
  <c r="F2" i="120"/>
  <c r="F4" i="120"/>
  <c r="F7" i="120"/>
  <c r="H65" i="119"/>
  <c r="H67" i="119" s="1"/>
  <c r="A50" i="120"/>
  <c r="A51" i="120" s="1"/>
  <c r="A52" i="120" s="1"/>
  <c r="A53" i="120" s="1"/>
  <c r="A54" i="120" s="1"/>
  <c r="A55" i="120" s="1"/>
  <c r="Y71" i="120"/>
  <c r="H4" i="120"/>
  <c r="H2" i="120"/>
  <c r="H68" i="119"/>
  <c r="H70" i="119" s="1"/>
  <c r="A79" i="120"/>
  <c r="A88" i="120"/>
  <c r="V39" i="119"/>
  <c r="I68" i="119"/>
  <c r="I70" i="119" s="1"/>
  <c r="W26" i="119"/>
  <c r="S32" i="119"/>
  <c r="T33" i="119"/>
  <c r="V34" i="119"/>
  <c r="A82" i="120"/>
  <c r="L55" i="119"/>
  <c r="L57" i="119" s="1"/>
  <c r="I65" i="119"/>
  <c r="I67" i="119" s="1"/>
  <c r="W94" i="120"/>
  <c r="O100" i="120"/>
  <c r="O102" i="120" s="1"/>
  <c r="A26" i="120"/>
  <c r="A27" i="120" s="1"/>
  <c r="A28" i="120" s="1"/>
  <c r="A29" i="120" s="1"/>
  <c r="A30" i="120" s="1"/>
  <c r="A31" i="120" s="1"/>
  <c r="A94" i="120"/>
  <c r="U56" i="120"/>
  <c r="J56" i="120"/>
  <c r="A99" i="120"/>
  <c r="U24" i="119"/>
  <c r="L68" i="119"/>
  <c r="L70" i="119" s="1"/>
  <c r="J68" i="119"/>
  <c r="J70" i="119" s="1"/>
  <c r="A38" i="120"/>
  <c r="A39" i="120" s="1"/>
  <c r="A40" i="120" s="1"/>
  <c r="A41" i="120" s="1"/>
  <c r="A42" i="120" s="1"/>
  <c r="A43" i="120" s="1"/>
  <c r="G68" i="119"/>
  <c r="G70" i="119" s="1"/>
  <c r="F68" i="119"/>
  <c r="F70" i="119" s="1"/>
  <c r="R25" i="119"/>
  <c r="V25" i="119"/>
  <c r="G55" i="119"/>
  <c r="G57" i="119" s="1"/>
  <c r="N68" i="119"/>
  <c r="N70" i="119" s="1"/>
  <c r="H5" i="120"/>
  <c r="H6" i="120"/>
  <c r="H3" i="120"/>
  <c r="A87" i="120"/>
  <c r="F65" i="119"/>
  <c r="F67" i="119" s="1"/>
  <c r="G65" i="119"/>
  <c r="G67" i="119" s="1"/>
  <c r="L65" i="119"/>
  <c r="L67" i="119" s="1"/>
  <c r="H55" i="119"/>
  <c r="H57" i="119" s="1"/>
  <c r="I6" i="120"/>
  <c r="I7" i="120"/>
  <c r="I3" i="120"/>
  <c r="I4" i="120"/>
  <c r="N57" i="120"/>
  <c r="J57" i="120"/>
  <c r="U57" i="120"/>
  <c r="I57" i="120"/>
  <c r="D16" i="120"/>
  <c r="F57" i="120" s="1"/>
  <c r="Q57" i="120"/>
  <c r="Q65" i="119"/>
  <c r="Q67" i="119" s="1"/>
  <c r="W23" i="119"/>
  <c r="I55" i="119"/>
  <c r="I57" i="119" s="1"/>
  <c r="J6" i="120"/>
  <c r="J7" i="120"/>
  <c r="J4" i="120"/>
  <c r="A14" i="120"/>
  <c r="A15" i="120" s="1"/>
  <c r="A16" i="120" s="1"/>
  <c r="A17" i="120" s="1"/>
  <c r="A18" i="120" s="1"/>
  <c r="A19" i="120" s="1"/>
  <c r="X14" i="120"/>
  <c r="AC16" i="120"/>
  <c r="A20" i="120"/>
  <c r="A21" i="120" s="1"/>
  <c r="A22" i="120" s="1"/>
  <c r="A23" i="120" s="1"/>
  <c r="A24" i="120" s="1"/>
  <c r="A25" i="120" s="1"/>
  <c r="AB21" i="120"/>
  <c r="V27" i="120"/>
  <c r="N65" i="119"/>
  <c r="N67" i="119" s="1"/>
  <c r="X37" i="120"/>
  <c r="I2" i="120"/>
  <c r="H7" i="120"/>
  <c r="Z14" i="120"/>
  <c r="W18" i="120"/>
  <c r="H56" i="120"/>
  <c r="J65" i="119"/>
  <c r="J67" i="119" s="1"/>
  <c r="Y14" i="120"/>
  <c r="Z33" i="120"/>
  <c r="P65" i="119"/>
  <c r="P67" i="119" s="1"/>
  <c r="S24" i="119"/>
  <c r="M68" i="119"/>
  <c r="M70" i="119" s="1"/>
  <c r="J2" i="120"/>
  <c r="X18" i="120"/>
  <c r="AC20" i="120"/>
  <c r="AC28" i="120"/>
  <c r="A32" i="120"/>
  <c r="A33" i="120" s="1"/>
  <c r="A34" i="120" s="1"/>
  <c r="A35" i="120" s="1"/>
  <c r="A36" i="120" s="1"/>
  <c r="A37" i="120" s="1"/>
  <c r="Y36" i="120"/>
  <c r="A44" i="120"/>
  <c r="A45" i="120" s="1"/>
  <c r="A46" i="120" s="1"/>
  <c r="A47" i="120" s="1"/>
  <c r="A48" i="120" s="1"/>
  <c r="A49" i="120" s="1"/>
  <c r="W37" i="120"/>
  <c r="AA40" i="120"/>
  <c r="AA44" i="120"/>
  <c r="Y48" i="120"/>
  <c r="W53" i="120"/>
  <c r="W73" i="120"/>
  <c r="AB87" i="120"/>
  <c r="AA96" i="120"/>
  <c r="A98" i="120"/>
  <c r="V98" i="120"/>
  <c r="G3" i="120"/>
  <c r="Y25" i="120"/>
  <c r="AA34" i="120"/>
  <c r="AB40" i="120"/>
  <c r="AB42" i="120"/>
  <c r="V45" i="120"/>
  <c r="L100" i="120"/>
  <c r="L102" i="120" s="1"/>
  <c r="A65" i="120"/>
  <c r="A67" i="120"/>
  <c r="F100" i="120"/>
  <c r="F102" i="120" s="1"/>
  <c r="Z67" i="120"/>
  <c r="R100" i="120"/>
  <c r="R102" i="120" s="1"/>
  <c r="V79" i="120"/>
  <c r="A81" i="120"/>
  <c r="A83" i="120"/>
  <c r="A84" i="120"/>
  <c r="AC90" i="120"/>
  <c r="W92" i="120"/>
  <c r="G56" i="120"/>
  <c r="Y37" i="120"/>
  <c r="M100" i="120"/>
  <c r="M102" i="120" s="1"/>
  <c r="AC65" i="120"/>
  <c r="A70" i="120"/>
  <c r="V70" i="120"/>
  <c r="AC71" i="120"/>
  <c r="AC74" i="120"/>
  <c r="V76" i="120"/>
  <c r="W82" i="120"/>
  <c r="A86" i="120"/>
  <c r="A89" i="120"/>
  <c r="A96" i="120"/>
  <c r="R23" i="119"/>
  <c r="K65" i="119"/>
  <c r="AA55" i="120"/>
  <c r="N100" i="120"/>
  <c r="N102" i="120" s="1"/>
  <c r="V65" i="120"/>
  <c r="X66" i="120"/>
  <c r="A73" i="120"/>
  <c r="V73" i="120"/>
  <c r="X79" i="120"/>
  <c r="X85" i="120"/>
  <c r="W97" i="120"/>
  <c r="P100" i="120"/>
  <c r="P102" i="120" s="1"/>
  <c r="Y19" i="120"/>
  <c r="Y31" i="120"/>
  <c r="W41" i="120"/>
  <c r="V49" i="120"/>
  <c r="H100" i="120"/>
  <c r="H102" i="120" s="1"/>
  <c r="AB66" i="120"/>
  <c r="T100" i="120"/>
  <c r="T102" i="120" s="1"/>
  <c r="A85" i="120"/>
  <c r="Z91" i="120"/>
  <c r="V93" i="120"/>
  <c r="A97" i="120"/>
  <c r="F5" i="120"/>
  <c r="X41" i="120"/>
  <c r="W43" i="120"/>
  <c r="G100" i="120"/>
  <c r="G102" i="120" s="1"/>
  <c r="S100" i="120"/>
  <c r="S102" i="120" s="1"/>
  <c r="AA72" i="120"/>
  <c r="Z75" i="120"/>
  <c r="A95" i="120"/>
  <c r="N56" i="120"/>
  <c r="W17" i="120"/>
  <c r="W29" i="120"/>
  <c r="W35" i="120"/>
  <c r="AB65" i="120"/>
  <c r="V67" i="120"/>
  <c r="A78" i="120"/>
  <c r="Z78" i="120"/>
  <c r="A80" i="120"/>
  <c r="AA81" i="120"/>
  <c r="AA84" i="120"/>
  <c r="AB91" i="120"/>
  <c r="W98" i="120"/>
  <c r="O56" i="120"/>
  <c r="AA14" i="120"/>
  <c r="AA16" i="120"/>
  <c r="AA28" i="120"/>
  <c r="X38" i="120"/>
  <c r="Y40" i="120"/>
  <c r="Y43" i="120"/>
  <c r="I100" i="120"/>
  <c r="I102" i="120" s="1"/>
  <c r="U100" i="120"/>
  <c r="U102" i="120" s="1"/>
  <c r="K100" i="120"/>
  <c r="K102" i="120" s="1"/>
  <c r="A72" i="120"/>
  <c r="AB75" i="120"/>
  <c r="A77" i="120"/>
  <c r="V86" i="120"/>
  <c r="V89" i="120"/>
  <c r="AC94" i="120"/>
  <c r="Y96" i="120"/>
  <c r="AA66" i="120"/>
  <c r="V83" i="120"/>
  <c r="H30" i="92"/>
  <c r="I30" i="92"/>
  <c r="J30" i="92"/>
  <c r="K30" i="92"/>
  <c r="G30" i="92"/>
  <c r="H29" i="92"/>
  <c r="I29" i="92"/>
  <c r="J29" i="92"/>
  <c r="K29" i="92"/>
  <c r="G29" i="92"/>
  <c r="F43" i="90"/>
  <c r="G14" i="119" s="1"/>
  <c r="G43" i="90"/>
  <c r="H14" i="119" s="1"/>
  <c r="H43" i="90"/>
  <c r="I14" i="119" s="1"/>
  <c r="I43" i="90"/>
  <c r="J14" i="119" s="1"/>
  <c r="E43" i="90"/>
  <c r="F14" i="119" s="1"/>
  <c r="F42" i="90"/>
  <c r="G13" i="119" s="1"/>
  <c r="G42" i="90"/>
  <c r="H13" i="119" s="1"/>
  <c r="H42" i="90"/>
  <c r="I13" i="119" s="1"/>
  <c r="I42" i="90"/>
  <c r="J13" i="119" s="1"/>
  <c r="E42" i="90"/>
  <c r="F13" i="119" s="1"/>
  <c r="F36" i="90"/>
  <c r="G10" i="119" s="1"/>
  <c r="G36" i="90"/>
  <c r="H10" i="119" s="1"/>
  <c r="H36" i="90"/>
  <c r="I10" i="119" s="1"/>
  <c r="I36" i="90"/>
  <c r="J10" i="119" s="1"/>
  <c r="E36" i="90"/>
  <c r="F10" i="119" s="1"/>
  <c r="N60" i="120" l="1"/>
  <c r="J60" i="120"/>
  <c r="O57" i="120"/>
  <c r="O60" i="120" s="1"/>
  <c r="M56" i="120"/>
  <c r="S57" i="120"/>
  <c r="T56" i="120"/>
  <c r="P56" i="120"/>
  <c r="P57" i="120"/>
  <c r="L56" i="120"/>
  <c r="F56" i="120"/>
  <c r="F60" i="120" s="1"/>
  <c r="H57" i="120"/>
  <c r="H60" i="120" s="1"/>
  <c r="R57" i="120"/>
  <c r="S56" i="120"/>
  <c r="T57" i="120"/>
  <c r="K57" i="120"/>
  <c r="R56" i="120"/>
  <c r="L57" i="120"/>
  <c r="K56" i="120"/>
  <c r="U60" i="120"/>
  <c r="Q56" i="120"/>
  <c r="Q60" i="120" s="1"/>
  <c r="G57" i="120"/>
  <c r="G60" i="120" s="1"/>
  <c r="M57" i="120"/>
  <c r="I56" i="120"/>
  <c r="I60" i="120" s="1"/>
  <c r="F48" i="92"/>
  <c r="I150" i="103"/>
  <c r="H150" i="103"/>
  <c r="G150" i="103"/>
  <c r="I146" i="103"/>
  <c r="H146" i="103"/>
  <c r="G146" i="103"/>
  <c r="I114" i="103"/>
  <c r="H114" i="103"/>
  <c r="G114" i="103"/>
  <c r="I110" i="103"/>
  <c r="H110" i="103"/>
  <c r="G110" i="103"/>
  <c r="I150" i="98"/>
  <c r="H150" i="98"/>
  <c r="G150" i="98"/>
  <c r="I146" i="98"/>
  <c r="H146" i="98"/>
  <c r="G146" i="98"/>
  <c r="I114" i="98"/>
  <c r="H114" i="98"/>
  <c r="I110" i="98"/>
  <c r="H110" i="98"/>
  <c r="B171" i="118"/>
  <c r="G166" i="118"/>
  <c r="F166" i="118" s="1"/>
  <c r="B163" i="118"/>
  <c r="B161" i="118"/>
  <c r="J159" i="118"/>
  <c r="B157" i="118"/>
  <c r="B154" i="118"/>
  <c r="B151" i="118"/>
  <c r="I150" i="118"/>
  <c r="H150" i="118"/>
  <c r="G150" i="118"/>
  <c r="B150" i="118"/>
  <c r="B147" i="118"/>
  <c r="I146" i="118"/>
  <c r="H146" i="118"/>
  <c r="G146" i="118"/>
  <c r="B146" i="118"/>
  <c r="B141" i="118"/>
  <c r="L139" i="118"/>
  <c r="K139" i="118"/>
  <c r="J139" i="118"/>
  <c r="I139" i="118"/>
  <c r="H139" i="118"/>
  <c r="G139" i="118"/>
  <c r="F139" i="118"/>
  <c r="E139" i="118"/>
  <c r="L134" i="118"/>
  <c r="K134" i="118"/>
  <c r="J134" i="118"/>
  <c r="I134" i="118"/>
  <c r="H134" i="118"/>
  <c r="G134" i="118"/>
  <c r="F134" i="118"/>
  <c r="E134" i="118"/>
  <c r="L129" i="118"/>
  <c r="K129" i="118"/>
  <c r="J129" i="118"/>
  <c r="I129" i="118"/>
  <c r="H129" i="118"/>
  <c r="G129" i="118"/>
  <c r="F129" i="118"/>
  <c r="E129" i="118"/>
  <c r="B121" i="118"/>
  <c r="B118" i="118"/>
  <c r="I115" i="118"/>
  <c r="H115" i="118"/>
  <c r="G115" i="118"/>
  <c r="B115" i="118"/>
  <c r="I114" i="118"/>
  <c r="H114" i="118"/>
  <c r="G114" i="118"/>
  <c r="B114" i="118"/>
  <c r="I111" i="118"/>
  <c r="H111" i="118"/>
  <c r="G111" i="118"/>
  <c r="B111" i="118"/>
  <c r="I110" i="118"/>
  <c r="H110" i="118"/>
  <c r="G110" i="118"/>
  <c r="B110" i="118"/>
  <c r="B105" i="118"/>
  <c r="L103" i="118"/>
  <c r="K103" i="118"/>
  <c r="J103" i="118"/>
  <c r="I103" i="118"/>
  <c r="H103" i="118"/>
  <c r="G103" i="118"/>
  <c r="F103" i="118"/>
  <c r="E103" i="118"/>
  <c r="B99" i="118"/>
  <c r="B135" i="118" s="1"/>
  <c r="L98" i="118"/>
  <c r="K98" i="118"/>
  <c r="J98" i="118"/>
  <c r="I98" i="118"/>
  <c r="H98" i="118"/>
  <c r="G98" i="118"/>
  <c r="F98" i="118"/>
  <c r="E98" i="118"/>
  <c r="B94" i="118"/>
  <c r="B130" i="118" s="1"/>
  <c r="L93" i="118"/>
  <c r="K93" i="118"/>
  <c r="J93" i="118"/>
  <c r="I93" i="118"/>
  <c r="H93" i="118"/>
  <c r="G93" i="118"/>
  <c r="F93" i="118"/>
  <c r="E93" i="118"/>
  <c r="B89" i="118"/>
  <c r="B125" i="118" s="1"/>
  <c r="B86" i="118"/>
  <c r="B83" i="118"/>
  <c r="B80" i="118"/>
  <c r="I79" i="118"/>
  <c r="H79" i="118"/>
  <c r="G79" i="118"/>
  <c r="B79" i="118"/>
  <c r="B76" i="118"/>
  <c r="I75" i="118"/>
  <c r="H75" i="118"/>
  <c r="G75" i="118"/>
  <c r="B75" i="118"/>
  <c r="H73" i="118"/>
  <c r="H77" i="118" s="1"/>
  <c r="B70" i="118"/>
  <c r="L68" i="118"/>
  <c r="K68" i="118"/>
  <c r="J68" i="118"/>
  <c r="I68" i="118"/>
  <c r="H68" i="118"/>
  <c r="G68" i="118"/>
  <c r="F68" i="118"/>
  <c r="E68" i="118"/>
  <c r="P66" i="118"/>
  <c r="O66" i="118"/>
  <c r="B65" i="118"/>
  <c r="L64" i="118"/>
  <c r="K64" i="118"/>
  <c r="J64" i="118"/>
  <c r="I64" i="118"/>
  <c r="H64" i="118"/>
  <c r="G64" i="118"/>
  <c r="F64" i="118"/>
  <c r="E64" i="118"/>
  <c r="P62" i="118"/>
  <c r="O62" i="118"/>
  <c r="B61" i="118"/>
  <c r="L60" i="118"/>
  <c r="K60" i="118"/>
  <c r="J60" i="118"/>
  <c r="I60" i="118"/>
  <c r="H60" i="118"/>
  <c r="G60" i="118"/>
  <c r="F60" i="118"/>
  <c r="E60" i="118"/>
  <c r="P58" i="118"/>
  <c r="O58" i="118"/>
  <c r="B57" i="118"/>
  <c r="L56" i="118"/>
  <c r="K56" i="118"/>
  <c r="J56" i="118"/>
  <c r="I56" i="118"/>
  <c r="H56" i="118"/>
  <c r="G56" i="118"/>
  <c r="F56" i="118"/>
  <c r="E56" i="118"/>
  <c r="P54" i="118"/>
  <c r="O54" i="118"/>
  <c r="B53" i="118" s="1"/>
  <c r="L52" i="118"/>
  <c r="K52" i="118"/>
  <c r="J52" i="118"/>
  <c r="I52" i="118"/>
  <c r="H52" i="118"/>
  <c r="G52" i="118"/>
  <c r="F52" i="118"/>
  <c r="E52" i="118"/>
  <c r="P50" i="118"/>
  <c r="O50" i="118"/>
  <c r="B49" i="118" s="1"/>
  <c r="L48" i="118"/>
  <c r="L88" i="118" s="1"/>
  <c r="L124" i="118" s="1"/>
  <c r="I159" i="118" s="1"/>
  <c r="H159" i="118" s="1"/>
  <c r="G159" i="118" s="1"/>
  <c r="F159" i="118" s="1"/>
  <c r="E159" i="118" s="1"/>
  <c r="B45" i="118"/>
  <c r="B42" i="118"/>
  <c r="I39" i="118"/>
  <c r="H39" i="118"/>
  <c r="G39" i="118"/>
  <c r="K38" i="118"/>
  <c r="I80" i="118" s="1"/>
  <c r="J38" i="118"/>
  <c r="I38" i="118"/>
  <c r="H151" i="118" s="1"/>
  <c r="H38" i="118"/>
  <c r="G151" i="118" s="1"/>
  <c r="G38" i="118"/>
  <c r="K37" i="118"/>
  <c r="I147" i="118" s="1"/>
  <c r="J37" i="118"/>
  <c r="J39" i="118" s="1"/>
  <c r="I37" i="118"/>
  <c r="H37" i="118"/>
  <c r="G37" i="118"/>
  <c r="B37" i="118"/>
  <c r="K36" i="118"/>
  <c r="J36" i="118"/>
  <c r="I36" i="118"/>
  <c r="H36" i="118"/>
  <c r="G36" i="118"/>
  <c r="P34" i="118"/>
  <c r="O34" i="118"/>
  <c r="B34" i="118" s="1"/>
  <c r="K33" i="118"/>
  <c r="J33" i="118"/>
  <c r="I33" i="118"/>
  <c r="H33" i="118"/>
  <c r="G33" i="118"/>
  <c r="D33" i="118"/>
  <c r="D36" i="118" s="1"/>
  <c r="D39" i="118" s="1"/>
  <c r="D32" i="118"/>
  <c r="B78" i="118" s="1"/>
  <c r="P31" i="118"/>
  <c r="O31" i="118"/>
  <c r="B31" i="118" s="1"/>
  <c r="B30" i="118"/>
  <c r="K29" i="118"/>
  <c r="J29" i="118"/>
  <c r="I29" i="118"/>
  <c r="H29" i="118"/>
  <c r="G29" i="118"/>
  <c r="D29" i="118"/>
  <c r="B93" i="118" s="1"/>
  <c r="D28" i="118"/>
  <c r="B92" i="118" s="1"/>
  <c r="D27" i="118"/>
  <c r="D31" i="118" s="1"/>
  <c r="B27" i="118"/>
  <c r="B160" i="118" s="1"/>
  <c r="B26" i="118"/>
  <c r="K25" i="118"/>
  <c r="I73" i="118" s="1"/>
  <c r="J25" i="118"/>
  <c r="G25" i="118"/>
  <c r="H25" i="118" s="1"/>
  <c r="I25" i="118" s="1"/>
  <c r="B23" i="118"/>
  <c r="B22" i="118"/>
  <c r="B19" i="118"/>
  <c r="B17" i="118"/>
  <c r="B10" i="118"/>
  <c r="B171" i="117"/>
  <c r="G166" i="117"/>
  <c r="F166" i="117"/>
  <c r="B163" i="117"/>
  <c r="B161" i="117"/>
  <c r="J159" i="117"/>
  <c r="B157" i="117"/>
  <c r="B154" i="117"/>
  <c r="B151" i="117"/>
  <c r="I150" i="117"/>
  <c r="H150" i="117"/>
  <c r="G150" i="117"/>
  <c r="B150" i="117"/>
  <c r="B147" i="117"/>
  <c r="I146" i="117"/>
  <c r="H146" i="117"/>
  <c r="G146" i="117"/>
  <c r="B146" i="117"/>
  <c r="B141" i="117"/>
  <c r="L139" i="117"/>
  <c r="K139" i="117"/>
  <c r="J139" i="117"/>
  <c r="I139" i="117"/>
  <c r="H139" i="117"/>
  <c r="G139" i="117"/>
  <c r="F139" i="117"/>
  <c r="E139" i="117"/>
  <c r="L134" i="117"/>
  <c r="K134" i="117"/>
  <c r="J134" i="117"/>
  <c r="I134" i="117"/>
  <c r="H134" i="117"/>
  <c r="G134" i="117"/>
  <c r="F134" i="117"/>
  <c r="E134" i="117"/>
  <c r="L129" i="117"/>
  <c r="K129" i="117"/>
  <c r="J129" i="117"/>
  <c r="I129" i="117"/>
  <c r="H129" i="117"/>
  <c r="G129" i="117"/>
  <c r="F129" i="117"/>
  <c r="E129" i="117"/>
  <c r="B121" i="117"/>
  <c r="B118" i="117"/>
  <c r="I115" i="117"/>
  <c r="H115" i="117"/>
  <c r="G115" i="117"/>
  <c r="B115" i="117"/>
  <c r="I114" i="117"/>
  <c r="H114" i="117"/>
  <c r="G114" i="117"/>
  <c r="B114" i="117"/>
  <c r="I111" i="117"/>
  <c r="H111" i="117"/>
  <c r="G111" i="117"/>
  <c r="B111" i="117"/>
  <c r="I110" i="117"/>
  <c r="H110" i="117"/>
  <c r="G110" i="117"/>
  <c r="B110" i="117"/>
  <c r="B105" i="117"/>
  <c r="L103" i="117"/>
  <c r="K103" i="117"/>
  <c r="J103" i="117"/>
  <c r="I103" i="117"/>
  <c r="H103" i="117"/>
  <c r="G103" i="117"/>
  <c r="F103" i="117"/>
  <c r="E103" i="117"/>
  <c r="B99" i="117"/>
  <c r="B135" i="117" s="1"/>
  <c r="L98" i="117"/>
  <c r="K98" i="117"/>
  <c r="J98" i="117"/>
  <c r="I98" i="117"/>
  <c r="H98" i="117"/>
  <c r="G98" i="117"/>
  <c r="F98" i="117"/>
  <c r="E98" i="117"/>
  <c r="B94" i="117"/>
  <c r="B130" i="117" s="1"/>
  <c r="L93" i="117"/>
  <c r="K93" i="117"/>
  <c r="J93" i="117"/>
  <c r="I93" i="117"/>
  <c r="H93" i="117"/>
  <c r="G93" i="117"/>
  <c r="F93" i="117"/>
  <c r="E93" i="117"/>
  <c r="B89" i="117"/>
  <c r="B125" i="117" s="1"/>
  <c r="B86" i="117"/>
  <c r="B83" i="117"/>
  <c r="B80" i="117"/>
  <c r="I79" i="117"/>
  <c r="H79" i="117"/>
  <c r="G79" i="117"/>
  <c r="B79" i="117"/>
  <c r="B76" i="117"/>
  <c r="I75" i="117"/>
  <c r="H75" i="117"/>
  <c r="G75" i="117"/>
  <c r="B75" i="117"/>
  <c r="H73" i="117"/>
  <c r="H77" i="117" s="1"/>
  <c r="G73" i="117"/>
  <c r="G77" i="117" s="1"/>
  <c r="B70" i="117"/>
  <c r="L68" i="117"/>
  <c r="K68" i="117"/>
  <c r="J68" i="117"/>
  <c r="I68" i="117"/>
  <c r="H68" i="117"/>
  <c r="G68" i="117"/>
  <c r="F68" i="117"/>
  <c r="E68" i="117"/>
  <c r="P66" i="117"/>
  <c r="O66" i="117"/>
  <c r="B65" i="117" s="1"/>
  <c r="L64" i="117"/>
  <c r="K64" i="117"/>
  <c r="J64" i="117"/>
  <c r="I64" i="117"/>
  <c r="H64" i="117"/>
  <c r="G64" i="117"/>
  <c r="F64" i="117"/>
  <c r="E64" i="117"/>
  <c r="P62" i="117"/>
  <c r="O62" i="117"/>
  <c r="B61" i="117" s="1"/>
  <c r="L60" i="117"/>
  <c r="K60" i="117"/>
  <c r="J60" i="117"/>
  <c r="I60" i="117"/>
  <c r="H60" i="117"/>
  <c r="G60" i="117"/>
  <c r="F60" i="117"/>
  <c r="E60" i="117"/>
  <c r="P58" i="117"/>
  <c r="O58" i="117"/>
  <c r="B57" i="117" s="1"/>
  <c r="L56" i="117"/>
  <c r="K56" i="117"/>
  <c r="J56" i="117"/>
  <c r="I56" i="117"/>
  <c r="H56" i="117"/>
  <c r="G56" i="117"/>
  <c r="F56" i="117"/>
  <c r="E56" i="117"/>
  <c r="P54" i="117"/>
  <c r="O54" i="117"/>
  <c r="B53" i="117" s="1"/>
  <c r="L52" i="117"/>
  <c r="K52" i="117"/>
  <c r="J52" i="117"/>
  <c r="I52" i="117"/>
  <c r="H52" i="117"/>
  <c r="G52" i="117"/>
  <c r="F52" i="117"/>
  <c r="E52" i="117"/>
  <c r="P50" i="117"/>
  <c r="O50" i="117"/>
  <c r="B49" i="117" s="1"/>
  <c r="L48" i="117"/>
  <c r="L88" i="117" s="1"/>
  <c r="L124" i="117" s="1"/>
  <c r="I159" i="117" s="1"/>
  <c r="H159" i="117" s="1"/>
  <c r="G159" i="117" s="1"/>
  <c r="F159" i="117" s="1"/>
  <c r="E159" i="117" s="1"/>
  <c r="B45" i="117"/>
  <c r="B42" i="117"/>
  <c r="K38" i="117"/>
  <c r="I80" i="117" s="1"/>
  <c r="J38" i="117"/>
  <c r="I38" i="117"/>
  <c r="H151" i="117" s="1"/>
  <c r="H38" i="117"/>
  <c r="G151" i="117" s="1"/>
  <c r="G38" i="117"/>
  <c r="K37" i="117"/>
  <c r="I147" i="117" s="1"/>
  <c r="J37" i="117"/>
  <c r="J39" i="117" s="1"/>
  <c r="I37" i="117"/>
  <c r="H37" i="117"/>
  <c r="G76" i="117" s="1"/>
  <c r="G37" i="117"/>
  <c r="G39" i="117" s="1"/>
  <c r="B37" i="117"/>
  <c r="K36" i="117"/>
  <c r="J36" i="117"/>
  <c r="I36" i="117"/>
  <c r="H36" i="117"/>
  <c r="G36" i="117"/>
  <c r="P34" i="117"/>
  <c r="O34" i="117"/>
  <c r="B34" i="117" s="1"/>
  <c r="K33" i="117"/>
  <c r="J33" i="117"/>
  <c r="I33" i="117"/>
  <c r="H33" i="117"/>
  <c r="G33" i="117"/>
  <c r="D32" i="117"/>
  <c r="B78" i="117" s="1"/>
  <c r="P31" i="117"/>
  <c r="O31" i="117"/>
  <c r="B31" i="117" s="1"/>
  <c r="B30" i="117"/>
  <c r="K29" i="117"/>
  <c r="J29" i="117"/>
  <c r="I29" i="117"/>
  <c r="H29" i="117"/>
  <c r="G29" i="117"/>
  <c r="D29" i="117"/>
  <c r="B93" i="117" s="1"/>
  <c r="D28" i="117"/>
  <c r="B92" i="117" s="1"/>
  <c r="D27" i="117"/>
  <c r="D31" i="117" s="1"/>
  <c r="B27" i="117"/>
  <c r="B160" i="117" s="1"/>
  <c r="B26" i="117"/>
  <c r="K25" i="117"/>
  <c r="I73" i="117" s="1"/>
  <c r="J25" i="117"/>
  <c r="G25" i="117"/>
  <c r="H25" i="117" s="1"/>
  <c r="I25" i="117" s="1"/>
  <c r="B23" i="117"/>
  <c r="B22" i="117"/>
  <c r="B19" i="117"/>
  <c r="B17" i="117"/>
  <c r="B10" i="117"/>
  <c r="B171" i="116"/>
  <c r="G166" i="116"/>
  <c r="F166" i="116" s="1"/>
  <c r="B163" i="116"/>
  <c r="B161" i="116"/>
  <c r="J159" i="116"/>
  <c r="B157" i="116"/>
  <c r="B154" i="116"/>
  <c r="B151" i="116"/>
  <c r="I150" i="116"/>
  <c r="H150" i="116"/>
  <c r="G150" i="116"/>
  <c r="B150" i="116"/>
  <c r="B147" i="116"/>
  <c r="I146" i="116"/>
  <c r="H146" i="116"/>
  <c r="G146" i="116"/>
  <c r="B146" i="116"/>
  <c r="B141" i="116"/>
  <c r="L139" i="116"/>
  <c r="K139" i="116"/>
  <c r="J139" i="116"/>
  <c r="I139" i="116"/>
  <c r="H139" i="116"/>
  <c r="G139" i="116"/>
  <c r="F139" i="116"/>
  <c r="E139" i="116"/>
  <c r="L134" i="116"/>
  <c r="K134" i="116"/>
  <c r="J134" i="116"/>
  <c r="I134" i="116"/>
  <c r="H134" i="116"/>
  <c r="G134" i="116"/>
  <c r="F134" i="116"/>
  <c r="E134" i="116"/>
  <c r="L129" i="116"/>
  <c r="K129" i="116"/>
  <c r="J129" i="116"/>
  <c r="I129" i="116"/>
  <c r="H129" i="116"/>
  <c r="G129" i="116"/>
  <c r="F129" i="116"/>
  <c r="E129" i="116"/>
  <c r="B121" i="116"/>
  <c r="B118" i="116"/>
  <c r="I115" i="116"/>
  <c r="H115" i="116"/>
  <c r="G115" i="116"/>
  <c r="B115" i="116"/>
  <c r="I114" i="116"/>
  <c r="H114" i="116"/>
  <c r="G114" i="116"/>
  <c r="B114" i="116"/>
  <c r="I111" i="116"/>
  <c r="H111" i="116"/>
  <c r="G111" i="116"/>
  <c r="B111" i="116"/>
  <c r="I110" i="116"/>
  <c r="H110" i="116"/>
  <c r="G110" i="116"/>
  <c r="B110" i="116"/>
  <c r="B105" i="116"/>
  <c r="L103" i="116"/>
  <c r="K103" i="116"/>
  <c r="J103" i="116"/>
  <c r="I103" i="116"/>
  <c r="H103" i="116"/>
  <c r="G103" i="116"/>
  <c r="F103" i="116"/>
  <c r="E103" i="116"/>
  <c r="B99" i="116"/>
  <c r="B135" i="116" s="1"/>
  <c r="L98" i="116"/>
  <c r="K98" i="116"/>
  <c r="J98" i="116"/>
  <c r="I98" i="116"/>
  <c r="H98" i="116"/>
  <c r="G98" i="116"/>
  <c r="F98" i="116"/>
  <c r="E98" i="116"/>
  <c r="B94" i="116"/>
  <c r="B130" i="116" s="1"/>
  <c r="L93" i="116"/>
  <c r="K93" i="116"/>
  <c r="J93" i="116"/>
  <c r="I93" i="116"/>
  <c r="H93" i="116"/>
  <c r="G93" i="116"/>
  <c r="F93" i="116"/>
  <c r="E93" i="116"/>
  <c r="B89" i="116"/>
  <c r="B125" i="116" s="1"/>
  <c r="B86" i="116"/>
  <c r="B83" i="116"/>
  <c r="B80" i="116"/>
  <c r="I79" i="116"/>
  <c r="H79" i="116"/>
  <c r="G79" i="116"/>
  <c r="B79" i="116"/>
  <c r="H77" i="116"/>
  <c r="B76" i="116"/>
  <c r="I75" i="116"/>
  <c r="H75" i="116"/>
  <c r="G75" i="116"/>
  <c r="B75" i="116"/>
  <c r="H73" i="116"/>
  <c r="H108" i="116" s="1"/>
  <c r="H144" i="116" s="1"/>
  <c r="H148" i="116" s="1"/>
  <c r="B70" i="116"/>
  <c r="L68" i="116"/>
  <c r="K68" i="116"/>
  <c r="J68" i="116"/>
  <c r="I68" i="116"/>
  <c r="H68" i="116"/>
  <c r="G68" i="116"/>
  <c r="F68" i="116"/>
  <c r="E68" i="116"/>
  <c r="P66" i="116"/>
  <c r="O66" i="116"/>
  <c r="B65" i="116" s="1"/>
  <c r="L64" i="116"/>
  <c r="K64" i="116"/>
  <c r="J64" i="116"/>
  <c r="I64" i="116"/>
  <c r="H64" i="116"/>
  <c r="G64" i="116"/>
  <c r="F64" i="116"/>
  <c r="E64" i="116"/>
  <c r="P62" i="116"/>
  <c r="O62" i="116"/>
  <c r="B61" i="116" s="1"/>
  <c r="L60" i="116"/>
  <c r="K60" i="116"/>
  <c r="J60" i="116"/>
  <c r="I60" i="116"/>
  <c r="H60" i="116"/>
  <c r="G60" i="116"/>
  <c r="F60" i="116"/>
  <c r="E60" i="116"/>
  <c r="P58" i="116"/>
  <c r="O58" i="116"/>
  <c r="B57" i="116" s="1"/>
  <c r="L56" i="116"/>
  <c r="K56" i="116"/>
  <c r="J56" i="116"/>
  <c r="I56" i="116"/>
  <c r="H56" i="116"/>
  <c r="G56" i="116"/>
  <c r="F56" i="116"/>
  <c r="E56" i="116"/>
  <c r="P54" i="116"/>
  <c r="O54" i="116"/>
  <c r="B53" i="116" s="1"/>
  <c r="L52" i="116"/>
  <c r="K52" i="116"/>
  <c r="J52" i="116"/>
  <c r="I52" i="116"/>
  <c r="H52" i="116"/>
  <c r="G52" i="116"/>
  <c r="F52" i="116"/>
  <c r="E52" i="116"/>
  <c r="P50" i="116"/>
  <c r="O50" i="116"/>
  <c r="B49" i="116" s="1"/>
  <c r="L48" i="116"/>
  <c r="L88" i="116" s="1"/>
  <c r="L124" i="116" s="1"/>
  <c r="I159" i="116" s="1"/>
  <c r="H159" i="116" s="1"/>
  <c r="G159" i="116" s="1"/>
  <c r="F159" i="116" s="1"/>
  <c r="E159" i="116" s="1"/>
  <c r="B45" i="116"/>
  <c r="B42" i="116"/>
  <c r="H39" i="116"/>
  <c r="G39" i="116"/>
  <c r="K38" i="116"/>
  <c r="I80" i="116" s="1"/>
  <c r="J38" i="116"/>
  <c r="I38" i="116"/>
  <c r="H151" i="116" s="1"/>
  <c r="H38" i="116"/>
  <c r="G80" i="116" s="1"/>
  <c r="G38" i="116"/>
  <c r="K37" i="116"/>
  <c r="J37" i="116"/>
  <c r="J39" i="116" s="1"/>
  <c r="I37" i="116"/>
  <c r="H37" i="116"/>
  <c r="G147" i="116" s="1"/>
  <c r="G37" i="116"/>
  <c r="B37" i="116"/>
  <c r="K36" i="116"/>
  <c r="J36" i="116"/>
  <c r="I36" i="116"/>
  <c r="H36" i="116"/>
  <c r="G36" i="116"/>
  <c r="P34" i="116"/>
  <c r="O34" i="116"/>
  <c r="B34" i="116" s="1"/>
  <c r="K33" i="116"/>
  <c r="J33" i="116"/>
  <c r="I33" i="116"/>
  <c r="H33" i="116"/>
  <c r="G33" i="116"/>
  <c r="D32" i="116"/>
  <c r="B78" i="116" s="1"/>
  <c r="P31" i="116"/>
  <c r="O31" i="116"/>
  <c r="B31" i="116" s="1"/>
  <c r="B30" i="116"/>
  <c r="K29" i="116"/>
  <c r="J29" i="116"/>
  <c r="I29" i="116"/>
  <c r="H29" i="116"/>
  <c r="G29" i="116"/>
  <c r="D29" i="116"/>
  <c r="D28" i="116"/>
  <c r="D27" i="116"/>
  <c r="B27" i="116"/>
  <c r="B160" i="116" s="1"/>
  <c r="B26" i="116"/>
  <c r="K25" i="116"/>
  <c r="I73" i="116" s="1"/>
  <c r="J25" i="116"/>
  <c r="G25" i="116"/>
  <c r="H25" i="116" s="1"/>
  <c r="I25" i="116" s="1"/>
  <c r="B23" i="116"/>
  <c r="B22" i="116"/>
  <c r="B19" i="116"/>
  <c r="B17" i="116"/>
  <c r="B10" i="116"/>
  <c r="B171" i="115"/>
  <c r="G166" i="115"/>
  <c r="F166" i="115"/>
  <c r="B163" i="115"/>
  <c r="B161" i="115"/>
  <c r="J159" i="115"/>
  <c r="B157" i="115"/>
  <c r="B154" i="115"/>
  <c r="I151" i="115"/>
  <c r="B151" i="115"/>
  <c r="I150" i="115"/>
  <c r="H150" i="115"/>
  <c r="G150" i="115"/>
  <c r="B150" i="115"/>
  <c r="B147" i="115"/>
  <c r="I146" i="115"/>
  <c r="H146" i="115"/>
  <c r="G146" i="115"/>
  <c r="B146" i="115"/>
  <c r="B141" i="115"/>
  <c r="L139" i="115"/>
  <c r="K139" i="115"/>
  <c r="J139" i="115"/>
  <c r="I139" i="115"/>
  <c r="H139" i="115"/>
  <c r="G139" i="115"/>
  <c r="F139" i="115"/>
  <c r="E139" i="115"/>
  <c r="L134" i="115"/>
  <c r="K134" i="115"/>
  <c r="J134" i="115"/>
  <c r="I134" i="115"/>
  <c r="H134" i="115"/>
  <c r="G134" i="115"/>
  <c r="F134" i="115"/>
  <c r="E134" i="115"/>
  <c r="L129" i="115"/>
  <c r="K129" i="115"/>
  <c r="J129" i="115"/>
  <c r="I129" i="115"/>
  <c r="H129" i="115"/>
  <c r="G129" i="115"/>
  <c r="F129" i="115"/>
  <c r="E129" i="115"/>
  <c r="B121" i="115"/>
  <c r="B118" i="115"/>
  <c r="I115" i="115"/>
  <c r="H115" i="115"/>
  <c r="G115" i="115"/>
  <c r="B115" i="115"/>
  <c r="I114" i="115"/>
  <c r="H114" i="115"/>
  <c r="G114" i="115"/>
  <c r="B114" i="115"/>
  <c r="I111" i="115"/>
  <c r="H111" i="115"/>
  <c r="G111" i="115"/>
  <c r="B111" i="115"/>
  <c r="I110" i="115"/>
  <c r="H110" i="115"/>
  <c r="G110" i="115"/>
  <c r="B110" i="115"/>
  <c r="B105" i="115"/>
  <c r="L103" i="115"/>
  <c r="K103" i="115"/>
  <c r="J103" i="115"/>
  <c r="I103" i="115"/>
  <c r="H103" i="115"/>
  <c r="G103" i="115"/>
  <c r="F103" i="115"/>
  <c r="E103" i="115"/>
  <c r="B99" i="115"/>
  <c r="B135" i="115" s="1"/>
  <c r="L98" i="115"/>
  <c r="K98" i="115"/>
  <c r="J98" i="115"/>
  <c r="I98" i="115"/>
  <c r="H98" i="115"/>
  <c r="G98" i="115"/>
  <c r="F98" i="115"/>
  <c r="E98" i="115"/>
  <c r="B94" i="115"/>
  <c r="B130" i="115" s="1"/>
  <c r="L93" i="115"/>
  <c r="K93" i="115"/>
  <c r="J93" i="115"/>
  <c r="I93" i="115"/>
  <c r="H93" i="115"/>
  <c r="G93" i="115"/>
  <c r="F93" i="115"/>
  <c r="E93" i="115"/>
  <c r="B89" i="115"/>
  <c r="B125" i="115" s="1"/>
  <c r="B86" i="115"/>
  <c r="B83" i="115"/>
  <c r="G80" i="115"/>
  <c r="B80" i="115"/>
  <c r="I79" i="115"/>
  <c r="H79" i="115"/>
  <c r="G79" i="115"/>
  <c r="B79" i="115"/>
  <c r="G76" i="115"/>
  <c r="B76" i="115"/>
  <c r="I75" i="115"/>
  <c r="H75" i="115"/>
  <c r="G75" i="115"/>
  <c r="B75" i="115"/>
  <c r="H73" i="115"/>
  <c r="H77" i="115" s="1"/>
  <c r="B70" i="115"/>
  <c r="L68" i="115"/>
  <c r="K68" i="115"/>
  <c r="J68" i="115"/>
  <c r="I68" i="115"/>
  <c r="H68" i="115"/>
  <c r="G68" i="115"/>
  <c r="F68" i="115"/>
  <c r="E68" i="115"/>
  <c r="P66" i="115"/>
  <c r="O66" i="115"/>
  <c r="B65" i="115" s="1"/>
  <c r="L64" i="115"/>
  <c r="K64" i="115"/>
  <c r="J64" i="115"/>
  <c r="I64" i="115"/>
  <c r="H64" i="115"/>
  <c r="G64" i="115"/>
  <c r="F64" i="115"/>
  <c r="E64" i="115"/>
  <c r="P62" i="115"/>
  <c r="O62" i="115"/>
  <c r="B61" i="115" s="1"/>
  <c r="L60" i="115"/>
  <c r="K60" i="115"/>
  <c r="J60" i="115"/>
  <c r="I60" i="115"/>
  <c r="H60" i="115"/>
  <c r="G60" i="115"/>
  <c r="F60" i="115"/>
  <c r="E60" i="115"/>
  <c r="P58" i="115"/>
  <c r="O58" i="115"/>
  <c r="B57" i="115" s="1"/>
  <c r="L56" i="115"/>
  <c r="K56" i="115"/>
  <c r="J56" i="115"/>
  <c r="I56" i="115"/>
  <c r="H56" i="115"/>
  <c r="G56" i="115"/>
  <c r="F56" i="115"/>
  <c r="E56" i="115"/>
  <c r="P54" i="115"/>
  <c r="O54" i="115"/>
  <c r="B53" i="115" s="1"/>
  <c r="L52" i="115"/>
  <c r="K52" i="115"/>
  <c r="J52" i="115"/>
  <c r="I52" i="115"/>
  <c r="H52" i="115"/>
  <c r="G52" i="115"/>
  <c r="F52" i="115"/>
  <c r="E52" i="115"/>
  <c r="P50" i="115"/>
  <c r="O50" i="115"/>
  <c r="B49" i="115" s="1"/>
  <c r="L48" i="115"/>
  <c r="L88" i="115" s="1"/>
  <c r="L124" i="115" s="1"/>
  <c r="I159" i="115" s="1"/>
  <c r="H159" i="115" s="1"/>
  <c r="G159" i="115" s="1"/>
  <c r="F159" i="115" s="1"/>
  <c r="E159" i="115" s="1"/>
  <c r="B45" i="115"/>
  <c r="B42" i="115"/>
  <c r="H39" i="115"/>
  <c r="G39" i="115"/>
  <c r="K38" i="115"/>
  <c r="J38" i="115"/>
  <c r="I38" i="115"/>
  <c r="H151" i="115" s="1"/>
  <c r="H38" i="115"/>
  <c r="G151" i="115" s="1"/>
  <c r="G38" i="115"/>
  <c r="K37" i="115"/>
  <c r="I147" i="115" s="1"/>
  <c r="J37" i="115"/>
  <c r="J39" i="115" s="1"/>
  <c r="I37" i="115"/>
  <c r="H37" i="115"/>
  <c r="G147" i="115" s="1"/>
  <c r="G37" i="115"/>
  <c r="B37" i="115"/>
  <c r="K36" i="115"/>
  <c r="J36" i="115"/>
  <c r="I36" i="115"/>
  <c r="H36" i="115"/>
  <c r="G36" i="115"/>
  <c r="P34" i="115"/>
  <c r="O34" i="115"/>
  <c r="B34" i="115" s="1"/>
  <c r="K33" i="115"/>
  <c r="J33" i="115"/>
  <c r="I33" i="115"/>
  <c r="H33" i="115"/>
  <c r="G33" i="115"/>
  <c r="D32" i="115"/>
  <c r="B78" i="115" s="1"/>
  <c r="P31" i="115"/>
  <c r="O31" i="115"/>
  <c r="B31" i="115" s="1"/>
  <c r="B30" i="115"/>
  <c r="K29" i="115"/>
  <c r="J29" i="115"/>
  <c r="I29" i="115"/>
  <c r="H29" i="115"/>
  <c r="G29" i="115"/>
  <c r="D29" i="115"/>
  <c r="B93" i="115" s="1"/>
  <c r="D28" i="115"/>
  <c r="B92" i="115" s="1"/>
  <c r="D27" i="115"/>
  <c r="D31" i="115" s="1"/>
  <c r="B27" i="115"/>
  <c r="B160" i="115" s="1"/>
  <c r="B26" i="115"/>
  <c r="K25" i="115"/>
  <c r="I73" i="115" s="1"/>
  <c r="J25" i="115"/>
  <c r="G25" i="115"/>
  <c r="H25" i="115" s="1"/>
  <c r="I25" i="115" s="1"/>
  <c r="B23" i="115"/>
  <c r="B22" i="115"/>
  <c r="B19" i="115"/>
  <c r="B17" i="115"/>
  <c r="B10" i="115"/>
  <c r="I150" i="91"/>
  <c r="H150" i="91"/>
  <c r="G150" i="91"/>
  <c r="I146" i="91"/>
  <c r="H146" i="91"/>
  <c r="G146" i="91"/>
  <c r="I114" i="91"/>
  <c r="H114" i="91"/>
  <c r="I110" i="91"/>
  <c r="H110" i="91"/>
  <c r="G114" i="98"/>
  <c r="G110" i="98"/>
  <c r="G114" i="91"/>
  <c r="G110" i="91"/>
  <c r="D30" i="92"/>
  <c r="B21" i="86"/>
  <c r="P102" i="86"/>
  <c r="O102" i="86"/>
  <c r="K34" i="104"/>
  <c r="C34" i="104"/>
  <c r="C12" i="104"/>
  <c r="B12" i="104"/>
  <c r="B34" i="104" s="1"/>
  <c r="B8" i="104"/>
  <c r="B10" i="104"/>
  <c r="K48" i="115" l="1"/>
  <c r="K48" i="118"/>
  <c r="K88" i="118" s="1"/>
  <c r="K124" i="118" s="1"/>
  <c r="G76" i="118"/>
  <c r="H76" i="118"/>
  <c r="H108" i="118"/>
  <c r="H144" i="118" s="1"/>
  <c r="H148" i="118" s="1"/>
  <c r="I151" i="118"/>
  <c r="J48" i="118"/>
  <c r="G147" i="117"/>
  <c r="K48" i="117"/>
  <c r="B98" i="117"/>
  <c r="G80" i="117"/>
  <c r="H39" i="117"/>
  <c r="H108" i="117"/>
  <c r="H144" i="117" s="1"/>
  <c r="H148" i="117" s="1"/>
  <c r="I151" i="117"/>
  <c r="K39" i="117"/>
  <c r="I76" i="117"/>
  <c r="D33" i="117"/>
  <c r="D36" i="117" s="1"/>
  <c r="D39" i="117" s="1"/>
  <c r="I76" i="116"/>
  <c r="I147" i="116"/>
  <c r="K39" i="116"/>
  <c r="G73" i="116"/>
  <c r="G77" i="116" s="1"/>
  <c r="H147" i="116"/>
  <c r="D31" i="116"/>
  <c r="B137" i="116" s="1"/>
  <c r="D160" i="116" s="1"/>
  <c r="D161" i="116" s="1"/>
  <c r="B92" i="116"/>
  <c r="B93" i="116"/>
  <c r="G76" i="116"/>
  <c r="G151" i="116"/>
  <c r="D33" i="116"/>
  <c r="D36" i="116" s="1"/>
  <c r="D39" i="116" s="1"/>
  <c r="I151" i="116"/>
  <c r="K48" i="116"/>
  <c r="I76" i="115"/>
  <c r="H108" i="115"/>
  <c r="H144" i="115" s="1"/>
  <c r="H148" i="115" s="1"/>
  <c r="K39" i="115"/>
  <c r="D33" i="115"/>
  <c r="D36" i="115" s="1"/>
  <c r="D39" i="115" s="1"/>
  <c r="G73" i="115"/>
  <c r="K60" i="120"/>
  <c r="T60" i="120"/>
  <c r="P60" i="120"/>
  <c r="L60" i="120"/>
  <c r="M60" i="120"/>
  <c r="R60" i="120"/>
  <c r="S60" i="120"/>
  <c r="B137" i="118"/>
  <c r="B132" i="118"/>
  <c r="D160" i="118" s="1"/>
  <c r="D161" i="118" s="1"/>
  <c r="B74" i="118"/>
  <c r="D34" i="118"/>
  <c r="D37" i="118" s="1"/>
  <c r="B66" i="118"/>
  <c r="B62" i="118"/>
  <c r="B58" i="118"/>
  <c r="B54" i="118"/>
  <c r="B50" i="118"/>
  <c r="B127" i="118"/>
  <c r="B145" i="118" s="1"/>
  <c r="I77" i="118"/>
  <c r="I108" i="118"/>
  <c r="B138" i="118"/>
  <c r="B133" i="118"/>
  <c r="B134" i="118"/>
  <c r="B101" i="118"/>
  <c r="B128" i="118"/>
  <c r="B149" i="118" s="1"/>
  <c r="B102" i="118"/>
  <c r="B129" i="118"/>
  <c r="B96" i="118"/>
  <c r="B103" i="118"/>
  <c r="H112" i="118"/>
  <c r="B97" i="118"/>
  <c r="K39" i="118"/>
  <c r="G73" i="118"/>
  <c r="I76" i="118"/>
  <c r="G80" i="118"/>
  <c r="B91" i="118"/>
  <c r="B109" i="118" s="1"/>
  <c r="B98" i="118"/>
  <c r="B139" i="118"/>
  <c r="H80" i="118"/>
  <c r="B51" i="118"/>
  <c r="B59" i="118"/>
  <c r="B63" i="118"/>
  <c r="B67" i="118"/>
  <c r="G147" i="118"/>
  <c r="B55" i="118"/>
  <c r="D35" i="118"/>
  <c r="D38" i="118" s="1"/>
  <c r="B52" i="118"/>
  <c r="B56" i="118"/>
  <c r="B60" i="118"/>
  <c r="B64" i="118"/>
  <c r="B68" i="118"/>
  <c r="H147" i="118"/>
  <c r="I77" i="117"/>
  <c r="I108" i="117"/>
  <c r="B137" i="117"/>
  <c r="D160" i="117" s="1"/>
  <c r="D161" i="117" s="1"/>
  <c r="B74" i="117"/>
  <c r="D34" i="117"/>
  <c r="D37" i="117" s="1"/>
  <c r="B66" i="117"/>
  <c r="B62" i="117"/>
  <c r="B58" i="117"/>
  <c r="B54" i="117"/>
  <c r="B50" i="117"/>
  <c r="B127" i="117"/>
  <c r="B145" i="117" s="1"/>
  <c r="B132" i="117"/>
  <c r="B138" i="117"/>
  <c r="B139" i="117"/>
  <c r="B133" i="117"/>
  <c r="I39" i="117"/>
  <c r="B96" i="117"/>
  <c r="B103" i="117"/>
  <c r="H112" i="117"/>
  <c r="G108" i="117"/>
  <c r="B134" i="117"/>
  <c r="B101" i="117"/>
  <c r="B128" i="117"/>
  <c r="B149" i="117" s="1"/>
  <c r="B102" i="117"/>
  <c r="B129" i="117"/>
  <c r="H76" i="117"/>
  <c r="B97" i="117"/>
  <c r="H80" i="117"/>
  <c r="B63" i="117"/>
  <c r="B91" i="117"/>
  <c r="B109" i="117" s="1"/>
  <c r="B51" i="117"/>
  <c r="B55" i="117"/>
  <c r="B59" i="117"/>
  <c r="B67" i="117"/>
  <c r="D35" i="117"/>
  <c r="D38" i="117" s="1"/>
  <c r="B52" i="117"/>
  <c r="B56" i="117"/>
  <c r="B60" i="117"/>
  <c r="B64" i="117"/>
  <c r="B68" i="117"/>
  <c r="H147" i="117"/>
  <c r="I77" i="116"/>
  <c r="I108" i="116"/>
  <c r="B101" i="116"/>
  <c r="B128" i="116"/>
  <c r="B149" i="116" s="1"/>
  <c r="B102" i="116"/>
  <c r="B129" i="116"/>
  <c r="I39" i="116"/>
  <c r="B96" i="116"/>
  <c r="B103" i="116"/>
  <c r="H112" i="116"/>
  <c r="H76" i="116"/>
  <c r="B97" i="116"/>
  <c r="B91" i="116"/>
  <c r="B109" i="116" s="1"/>
  <c r="B98" i="116"/>
  <c r="B138" i="116"/>
  <c r="B133" i="116"/>
  <c r="H80" i="116"/>
  <c r="B51" i="116"/>
  <c r="B55" i="116"/>
  <c r="B59" i="116"/>
  <c r="B63" i="116"/>
  <c r="B67" i="116"/>
  <c r="D35" i="116"/>
  <c r="D38" i="116" s="1"/>
  <c r="B137" i="115"/>
  <c r="D160" i="115" s="1"/>
  <c r="D161" i="115" s="1"/>
  <c r="B127" i="115"/>
  <c r="B145" i="115" s="1"/>
  <c r="B74" i="115"/>
  <c r="D34" i="115"/>
  <c r="D37" i="115" s="1"/>
  <c r="B66" i="115"/>
  <c r="B62" i="115"/>
  <c r="B58" i="115"/>
  <c r="B54" i="115"/>
  <c r="B50" i="115"/>
  <c r="B132" i="115"/>
  <c r="I77" i="115"/>
  <c r="I108" i="115"/>
  <c r="B138" i="115"/>
  <c r="B101" i="115"/>
  <c r="B128" i="115"/>
  <c r="B149" i="115" s="1"/>
  <c r="B102" i="115"/>
  <c r="I39" i="115"/>
  <c r="B96" i="115"/>
  <c r="B103" i="115"/>
  <c r="H112" i="115"/>
  <c r="H76" i="115"/>
  <c r="B97" i="115"/>
  <c r="B91" i="115"/>
  <c r="B109" i="115" s="1"/>
  <c r="B98" i="115"/>
  <c r="B51" i="115"/>
  <c r="B55" i="115"/>
  <c r="B59" i="115"/>
  <c r="B63" i="115"/>
  <c r="B67" i="115"/>
  <c r="I80" i="115"/>
  <c r="H80" i="115"/>
  <c r="D35" i="115"/>
  <c r="D38" i="115" s="1"/>
  <c r="H147" i="115"/>
  <c r="B133" i="115"/>
  <c r="B77" i="81"/>
  <c r="H10" i="81"/>
  <c r="J160" i="103"/>
  <c r="J160" i="98"/>
  <c r="J159" i="91"/>
  <c r="C21" i="80"/>
  <c r="C20" i="80"/>
  <c r="B129" i="115" l="1"/>
  <c r="B68" i="115"/>
  <c r="B54" i="116"/>
  <c r="B60" i="115"/>
  <c r="K88" i="115"/>
  <c r="K124" i="115" s="1"/>
  <c r="J48" i="115"/>
  <c r="B64" i="115"/>
  <c r="B56" i="115"/>
  <c r="B134" i="115"/>
  <c r="B52" i="115"/>
  <c r="J88" i="118"/>
  <c r="J124" i="118" s="1"/>
  <c r="I48" i="118"/>
  <c r="K88" i="117"/>
  <c r="K124" i="117" s="1"/>
  <c r="J48" i="117"/>
  <c r="B58" i="116"/>
  <c r="B62" i="116"/>
  <c r="B66" i="116"/>
  <c r="D34" i="116"/>
  <c r="D37" i="116" s="1"/>
  <c r="B132" i="116"/>
  <c r="B139" i="116"/>
  <c r="B64" i="116"/>
  <c r="B60" i="116"/>
  <c r="G108" i="116"/>
  <c r="G144" i="116" s="1"/>
  <c r="G148" i="116" s="1"/>
  <c r="B56" i="116"/>
  <c r="B134" i="116"/>
  <c r="B68" i="116"/>
  <c r="B52" i="116"/>
  <c r="B127" i="116"/>
  <c r="B145" i="116" s="1"/>
  <c r="B50" i="116"/>
  <c r="G112" i="116"/>
  <c r="B74" i="116"/>
  <c r="K88" i="116"/>
  <c r="K124" i="116" s="1"/>
  <c r="J48" i="116"/>
  <c r="G77" i="115"/>
  <c r="G108" i="115"/>
  <c r="B139" i="115"/>
  <c r="I144" i="118"/>
  <c r="I148" i="118" s="1"/>
  <c r="I112" i="118"/>
  <c r="G77" i="118"/>
  <c r="G108" i="118"/>
  <c r="G144" i="117"/>
  <c r="G148" i="117" s="1"/>
  <c r="G112" i="117"/>
  <c r="I144" i="117"/>
  <c r="I148" i="117" s="1"/>
  <c r="I112" i="117"/>
  <c r="I144" i="116"/>
  <c r="I148" i="116" s="1"/>
  <c r="I112" i="116"/>
  <c r="I112" i="115"/>
  <c r="I144" i="115"/>
  <c r="I148" i="115" s="1"/>
  <c r="B102" i="81"/>
  <c r="B100" i="81"/>
  <c r="B98" i="81"/>
  <c r="B96" i="81"/>
  <c r="B94" i="81"/>
  <c r="O15" i="83"/>
  <c r="B48" i="92"/>
  <c r="F49" i="92"/>
  <c r="H31" i="92"/>
  <c r="I31" i="92"/>
  <c r="J31" i="92"/>
  <c r="K31" i="92"/>
  <c r="G31" i="92"/>
  <c r="D33" i="92"/>
  <c r="B32" i="92"/>
  <c r="B29" i="92"/>
  <c r="B53" i="89"/>
  <c r="B43" i="89"/>
  <c r="B33" i="89"/>
  <c r="B23" i="89"/>
  <c r="B13" i="89"/>
  <c r="D12" i="89"/>
  <c r="C12" i="89"/>
  <c r="B23" i="84"/>
  <c r="B33" i="84"/>
  <c r="B43" i="84"/>
  <c r="B53" i="84"/>
  <c r="C12" i="84"/>
  <c r="B36" i="82"/>
  <c r="B152" i="83"/>
  <c r="I48" i="115" l="1"/>
  <c r="J88" i="115"/>
  <c r="J124" i="115" s="1"/>
  <c r="I88" i="118"/>
  <c r="I124" i="118" s="1"/>
  <c r="H48" i="118"/>
  <c r="J88" i="117"/>
  <c r="J124" i="117" s="1"/>
  <c r="I48" i="117"/>
  <c r="J88" i="116"/>
  <c r="J124" i="116" s="1"/>
  <c r="I48" i="116"/>
  <c r="G144" i="115"/>
  <c r="G148" i="115" s="1"/>
  <c r="G112" i="115"/>
  <c r="G112" i="118"/>
  <c r="G144" i="118"/>
  <c r="G148" i="118" s="1"/>
  <c r="B13" i="90"/>
  <c r="O43" i="81"/>
  <c r="P43" i="81"/>
  <c r="P42" i="81"/>
  <c r="O42" i="81"/>
  <c r="O254" i="83"/>
  <c r="O241" i="83"/>
  <c r="O228" i="83"/>
  <c r="B23" i="83"/>
  <c r="B21" i="83"/>
  <c r="B19" i="83"/>
  <c r="B17" i="83"/>
  <c r="J11" i="90"/>
  <c r="H48" i="115" l="1"/>
  <c r="I88" i="115"/>
  <c r="I124" i="115" s="1"/>
  <c r="H88" i="118"/>
  <c r="H124" i="118" s="1"/>
  <c r="G48" i="118"/>
  <c r="I88" i="117"/>
  <c r="I124" i="117" s="1"/>
  <c r="H48" i="117"/>
  <c r="I88" i="116"/>
  <c r="I124" i="116" s="1"/>
  <c r="H48" i="116"/>
  <c r="H325" i="83"/>
  <c r="H131" i="83"/>
  <c r="P254" i="83"/>
  <c r="B172" i="103"/>
  <c r="G167" i="103"/>
  <c r="F167" i="103" s="1"/>
  <c r="B164" i="103"/>
  <c r="D162" i="103"/>
  <c r="B162" i="103"/>
  <c r="D161" i="103"/>
  <c r="B158" i="103"/>
  <c r="B155" i="103"/>
  <c r="G48" i="115" l="1"/>
  <c r="H88" i="115"/>
  <c r="H124" i="115" s="1"/>
  <c r="F48" i="118"/>
  <c r="G88" i="118"/>
  <c r="G124" i="118" s="1"/>
  <c r="H88" i="117"/>
  <c r="H124" i="117" s="1"/>
  <c r="G48" i="117"/>
  <c r="H88" i="116"/>
  <c r="H124" i="116" s="1"/>
  <c r="G48" i="116"/>
  <c r="G167" i="98"/>
  <c r="F167" i="98" s="1"/>
  <c r="G166" i="91"/>
  <c r="F166" i="91" s="1"/>
  <c r="B164" i="98"/>
  <c r="B163" i="91"/>
  <c r="G28" i="92"/>
  <c r="B151" i="103"/>
  <c r="B150" i="103"/>
  <c r="B147" i="103"/>
  <c r="B146" i="103"/>
  <c r="B151" i="98"/>
  <c r="B150" i="98"/>
  <c r="B147" i="98"/>
  <c r="B146" i="98"/>
  <c r="B151" i="91"/>
  <c r="B150" i="91"/>
  <c r="B147" i="91"/>
  <c r="B146" i="91"/>
  <c r="I115" i="103"/>
  <c r="H115" i="103"/>
  <c r="G115" i="103"/>
  <c r="B115" i="103"/>
  <c r="B114" i="103"/>
  <c r="I111" i="103"/>
  <c r="H111" i="103"/>
  <c r="G111" i="103"/>
  <c r="B111" i="103"/>
  <c r="B110" i="103"/>
  <c r="I115" i="98"/>
  <c r="H115" i="98"/>
  <c r="G115" i="98"/>
  <c r="B115" i="98"/>
  <c r="B114" i="98"/>
  <c r="I111" i="98"/>
  <c r="H111" i="98"/>
  <c r="G111" i="98"/>
  <c r="B111" i="98"/>
  <c r="B110" i="98"/>
  <c r="I115" i="91"/>
  <c r="H115" i="91"/>
  <c r="G115" i="91"/>
  <c r="B115" i="91"/>
  <c r="B114" i="91"/>
  <c r="I111" i="91"/>
  <c r="H111" i="91"/>
  <c r="G111" i="91"/>
  <c r="B111" i="91"/>
  <c r="B110" i="91"/>
  <c r="G88" i="115" l="1"/>
  <c r="G124" i="115" s="1"/>
  <c r="F48" i="115"/>
  <c r="E48" i="118"/>
  <c r="E88" i="118" s="1"/>
  <c r="E124" i="118" s="1"/>
  <c r="F88" i="118"/>
  <c r="F124" i="118" s="1"/>
  <c r="F48" i="117"/>
  <c r="G88" i="117"/>
  <c r="G124" i="117" s="1"/>
  <c r="F48" i="116"/>
  <c r="G88" i="116"/>
  <c r="G124" i="116" s="1"/>
  <c r="B80" i="103"/>
  <c r="I79" i="103"/>
  <c r="H79" i="103"/>
  <c r="G79" i="103"/>
  <c r="B79" i="103"/>
  <c r="B76" i="103"/>
  <c r="I75" i="103"/>
  <c r="H75" i="103"/>
  <c r="G75" i="103"/>
  <c r="B75" i="103"/>
  <c r="H73" i="103"/>
  <c r="H77" i="103" s="1"/>
  <c r="B80" i="98"/>
  <c r="I79" i="98"/>
  <c r="H79" i="98"/>
  <c r="G79" i="98"/>
  <c r="B79" i="98"/>
  <c r="B76" i="98"/>
  <c r="I75" i="98"/>
  <c r="H75" i="98"/>
  <c r="G75" i="98"/>
  <c r="B75" i="98"/>
  <c r="H73" i="98"/>
  <c r="I79" i="91"/>
  <c r="H79" i="91"/>
  <c r="G79" i="91"/>
  <c r="D70" i="80"/>
  <c r="D69" i="80"/>
  <c r="D68" i="80"/>
  <c r="B80" i="91"/>
  <c r="B79" i="91"/>
  <c r="I75" i="91"/>
  <c r="H75" i="91"/>
  <c r="B76" i="91"/>
  <c r="B75" i="91"/>
  <c r="B89" i="91"/>
  <c r="G75" i="91"/>
  <c r="P72" i="83"/>
  <c r="D40" i="82"/>
  <c r="B40" i="82"/>
  <c r="B21" i="82"/>
  <c r="B148" i="118" l="1"/>
  <c r="B112" i="117"/>
  <c r="B77" i="115"/>
  <c r="B148" i="117"/>
  <c r="B77" i="116"/>
  <c r="B148" i="115"/>
  <c r="B112" i="116"/>
  <c r="B77" i="117"/>
  <c r="B77" i="118"/>
  <c r="B112" i="118"/>
  <c r="B148" i="116"/>
  <c r="B112" i="115"/>
  <c r="E48" i="115"/>
  <c r="E88" i="115" s="1"/>
  <c r="E124" i="115" s="1"/>
  <c r="F88" i="115"/>
  <c r="F124" i="115" s="1"/>
  <c r="F88" i="117"/>
  <c r="F124" i="117" s="1"/>
  <c r="E48" i="117"/>
  <c r="E88" i="117" s="1"/>
  <c r="E124" i="117" s="1"/>
  <c r="E48" i="116"/>
  <c r="E88" i="116" s="1"/>
  <c r="E124" i="116" s="1"/>
  <c r="F88" i="116"/>
  <c r="F124" i="116" s="1"/>
  <c r="B148" i="103"/>
  <c r="B148" i="98"/>
  <c r="B148" i="91"/>
  <c r="G73" i="103"/>
  <c r="H108" i="103"/>
  <c r="G73" i="98"/>
  <c r="H108" i="98"/>
  <c r="B77" i="91"/>
  <c r="B112" i="91"/>
  <c r="B112" i="103"/>
  <c r="B112" i="98"/>
  <c r="H77" i="98"/>
  <c r="B77" i="98"/>
  <c r="B77" i="103"/>
  <c r="H112" i="98" l="1"/>
  <c r="H144" i="98"/>
  <c r="H148" i="98" s="1"/>
  <c r="H112" i="103"/>
  <c r="H144" i="103"/>
  <c r="H148" i="103" s="1"/>
  <c r="G77" i="103"/>
  <c r="G108" i="103"/>
  <c r="G77" i="98"/>
  <c r="G108" i="98"/>
  <c r="G112" i="98" l="1"/>
  <c r="G144" i="98"/>
  <c r="G148" i="98" s="1"/>
  <c r="G112" i="103"/>
  <c r="G144" i="103"/>
  <c r="G148" i="103" s="1"/>
  <c r="B10" i="81"/>
  <c r="F37" i="90"/>
  <c r="G11" i="119" s="1"/>
  <c r="G37" i="90"/>
  <c r="H11" i="119" s="1"/>
  <c r="H37" i="90"/>
  <c r="I11" i="119" s="1"/>
  <c r="I37" i="90"/>
  <c r="J11" i="119" s="1"/>
  <c r="F38" i="90"/>
  <c r="G12" i="119" s="1"/>
  <c r="G38" i="90"/>
  <c r="H12" i="119" s="1"/>
  <c r="H38" i="90"/>
  <c r="I12" i="119" s="1"/>
  <c r="I38" i="90"/>
  <c r="J12" i="119" s="1"/>
  <c r="F44" i="90"/>
  <c r="G44" i="90"/>
  <c r="H44" i="90"/>
  <c r="I44" i="90"/>
  <c r="E44" i="90"/>
  <c r="E38" i="90"/>
  <c r="F12" i="119" s="1"/>
  <c r="E37" i="90"/>
  <c r="F11" i="119" s="1"/>
  <c r="D12" i="84"/>
  <c r="P87" i="83"/>
  <c r="P186" i="83"/>
  <c r="P296" i="83" l="1"/>
  <c r="P8" i="83"/>
  <c r="O8" i="83" l="1"/>
  <c r="P241" i="83" l="1"/>
  <c r="P228" i="83"/>
  <c r="H36" i="98"/>
  <c r="H36" i="103"/>
  <c r="H36" i="91"/>
  <c r="H33" i="98"/>
  <c r="H33" i="103"/>
  <c r="H33" i="91"/>
  <c r="H29" i="98"/>
  <c r="H29" i="103"/>
  <c r="H29" i="91"/>
  <c r="B41" i="80" l="1"/>
  <c r="B42" i="80" s="1"/>
  <c r="J17" i="80"/>
  <c r="K17" i="80" s="1"/>
  <c r="J16" i="80"/>
  <c r="K16" i="80" s="1"/>
  <c r="J15" i="80"/>
  <c r="K15" i="80" s="1"/>
  <c r="J18" i="80"/>
  <c r="K18" i="80" s="1"/>
  <c r="J19" i="80"/>
  <c r="K19" i="80" s="1"/>
  <c r="J20" i="80"/>
  <c r="K20" i="80" s="1"/>
  <c r="J21" i="80"/>
  <c r="K21" i="80" s="1"/>
  <c r="J22" i="80"/>
  <c r="K22" i="80" s="1"/>
  <c r="J23" i="80"/>
  <c r="K23" i="80" s="1"/>
  <c r="J24" i="80"/>
  <c r="K24" i="80" s="1"/>
  <c r="J25" i="80"/>
  <c r="K25" i="80" s="1"/>
  <c r="J14" i="80"/>
  <c r="K14" i="80" s="1"/>
  <c r="B43" i="80"/>
  <c r="E39" i="90"/>
  <c r="B17" i="119" s="1"/>
  <c r="C41" i="119" s="1"/>
  <c r="P283" i="83"/>
  <c r="O283" i="83"/>
  <c r="B18" i="90"/>
  <c r="E42" i="81"/>
  <c r="B6" i="82"/>
  <c r="B6" i="81"/>
  <c r="B6" i="104" l="1"/>
  <c r="B6" i="115"/>
  <c r="B6" i="116"/>
  <c r="B6" i="117"/>
  <c r="B6" i="118"/>
  <c r="B6" i="98"/>
  <c r="B6" i="89"/>
  <c r="B6" i="92"/>
  <c r="B6" i="91"/>
  <c r="B6" i="84"/>
  <c r="B6" i="103"/>
  <c r="B6" i="83"/>
  <c r="B6" i="90"/>
  <c r="B6" i="86"/>
  <c r="D57" i="80" l="1"/>
  <c r="D56" i="80"/>
  <c r="P117" i="83"/>
  <c r="O117" i="83"/>
  <c r="O48" i="86"/>
  <c r="O101" i="83"/>
  <c r="O343" i="83"/>
  <c r="O330" i="83"/>
  <c r="O296" i="83"/>
  <c r="O87" i="83"/>
  <c r="O40" i="81"/>
  <c r="K36" i="91"/>
  <c r="J36" i="91"/>
  <c r="I36" i="91"/>
  <c r="G36" i="91"/>
  <c r="K33" i="91"/>
  <c r="J33" i="91"/>
  <c r="I33" i="91"/>
  <c r="G33" i="91"/>
  <c r="I29" i="91"/>
  <c r="J29" i="91"/>
  <c r="K29" i="91"/>
  <c r="G29" i="91"/>
  <c r="O35" i="86"/>
  <c r="B164" i="83"/>
  <c r="B159" i="83"/>
  <c r="D64" i="80"/>
  <c r="D48" i="80"/>
  <c r="D49" i="80"/>
  <c r="D50" i="80"/>
  <c r="D51" i="80"/>
  <c r="D52" i="80"/>
  <c r="D47" i="80"/>
  <c r="B108" i="115" l="1"/>
  <c r="B73" i="117"/>
  <c r="B108" i="116"/>
  <c r="B144" i="115"/>
  <c r="D167" i="115" s="1"/>
  <c r="B108" i="117"/>
  <c r="B108" i="118"/>
  <c r="B73" i="116"/>
  <c r="B73" i="115"/>
  <c r="B73" i="118"/>
  <c r="B144" i="118"/>
  <c r="D167" i="118" s="1"/>
  <c r="B144" i="117"/>
  <c r="D167" i="117" s="1"/>
  <c r="B144" i="116"/>
  <c r="D167" i="116" s="1"/>
  <c r="G22" i="91"/>
  <c r="G22" i="118"/>
  <c r="G22" i="116"/>
  <c r="G22" i="117"/>
  <c r="G22" i="115"/>
  <c r="B144" i="103"/>
  <c r="D168" i="103" s="1"/>
  <c r="B144" i="98"/>
  <c r="D168" i="98" s="1"/>
  <c r="B108" i="103"/>
  <c r="B108" i="98"/>
  <c r="B144" i="91"/>
  <c r="D167" i="91" s="1"/>
  <c r="B73" i="98"/>
  <c r="B73" i="103"/>
  <c r="B108" i="91"/>
  <c r="B73" i="91"/>
  <c r="D32" i="82" l="1"/>
  <c r="D28" i="82"/>
  <c r="K38" i="91"/>
  <c r="J38" i="91"/>
  <c r="I38" i="91"/>
  <c r="H38" i="91"/>
  <c r="G38" i="91"/>
  <c r="K37" i="91"/>
  <c r="J37" i="91"/>
  <c r="I37" i="91"/>
  <c r="H37" i="91"/>
  <c r="G37" i="91"/>
  <c r="B37" i="91"/>
  <c r="D32" i="91"/>
  <c r="D28" i="91"/>
  <c r="B29" i="90"/>
  <c r="B9" i="90"/>
  <c r="B8" i="90"/>
  <c r="D37" i="90"/>
  <c r="D38" i="90"/>
  <c r="D36" i="90"/>
  <c r="H9" i="120" l="1"/>
  <c r="H10" i="120" s="1"/>
  <c r="I32" i="92"/>
  <c r="I34" i="92" s="1"/>
  <c r="H145" i="91"/>
  <c r="I149" i="91"/>
  <c r="G151" i="91"/>
  <c r="H151" i="91"/>
  <c r="I76" i="91"/>
  <c r="I147" i="91"/>
  <c r="H76" i="91"/>
  <c r="H147" i="91"/>
  <c r="I80" i="91"/>
  <c r="I151" i="91"/>
  <c r="G76" i="91"/>
  <c r="G147" i="91"/>
  <c r="G80" i="91"/>
  <c r="H80" i="91"/>
  <c r="D36" i="92"/>
  <c r="B78" i="91"/>
  <c r="J39" i="91"/>
  <c r="H39" i="91"/>
  <c r="I39" i="91"/>
  <c r="G39" i="91"/>
  <c r="K39" i="91"/>
  <c r="B59" i="91"/>
  <c r="B63" i="91"/>
  <c r="B133" i="91"/>
  <c r="B138" i="91"/>
  <c r="B92" i="91"/>
  <c r="B67" i="91"/>
  <c r="B97" i="91"/>
  <c r="B55" i="91"/>
  <c r="B128" i="91"/>
  <c r="B149" i="91" s="1"/>
  <c r="B102" i="91"/>
  <c r="B51" i="91"/>
  <c r="D35" i="91"/>
  <c r="D38" i="91" s="1"/>
  <c r="B8" i="89"/>
  <c r="B19" i="92"/>
  <c r="B23" i="103"/>
  <c r="D39" i="90" s="1"/>
  <c r="G22" i="103"/>
  <c r="B22" i="103"/>
  <c r="B141" i="103"/>
  <c r="L139" i="103"/>
  <c r="K139" i="103"/>
  <c r="J139" i="103"/>
  <c r="I139" i="103"/>
  <c r="H139" i="103"/>
  <c r="G139" i="103"/>
  <c r="F139" i="103"/>
  <c r="E139" i="103"/>
  <c r="B139" i="103"/>
  <c r="B138" i="103"/>
  <c r="B137" i="103"/>
  <c r="L134" i="103"/>
  <c r="K134" i="103"/>
  <c r="J134" i="103"/>
  <c r="I134" i="103"/>
  <c r="H134" i="103"/>
  <c r="G134" i="103"/>
  <c r="F134" i="103"/>
  <c r="E134" i="103"/>
  <c r="B134" i="103"/>
  <c r="B133" i="103"/>
  <c r="B132" i="103"/>
  <c r="L129" i="103"/>
  <c r="K129" i="103"/>
  <c r="J129" i="103"/>
  <c r="I129" i="103"/>
  <c r="H129" i="103"/>
  <c r="G129" i="103"/>
  <c r="F129" i="103"/>
  <c r="E129" i="103"/>
  <c r="B129" i="103"/>
  <c r="B128" i="103"/>
  <c r="B149" i="103" s="1"/>
  <c r="B127" i="103"/>
  <c r="B145" i="103" s="1"/>
  <c r="B121" i="103"/>
  <c r="B118" i="103"/>
  <c r="B105" i="103"/>
  <c r="L103" i="103"/>
  <c r="K103" i="103"/>
  <c r="J103" i="103"/>
  <c r="I103" i="103"/>
  <c r="H103" i="103"/>
  <c r="G103" i="103"/>
  <c r="F103" i="103"/>
  <c r="E103" i="103"/>
  <c r="B103" i="103"/>
  <c r="B102" i="103"/>
  <c r="B101" i="103"/>
  <c r="B99" i="103"/>
  <c r="B135" i="103" s="1"/>
  <c r="L98" i="103"/>
  <c r="K98" i="103"/>
  <c r="J98" i="103"/>
  <c r="I98" i="103"/>
  <c r="H98" i="103"/>
  <c r="G98" i="103"/>
  <c r="F98" i="103"/>
  <c r="E98" i="103"/>
  <c r="B98" i="103"/>
  <c r="B97" i="103"/>
  <c r="B96" i="103"/>
  <c r="B94" i="103"/>
  <c r="B130" i="103" s="1"/>
  <c r="L93" i="103"/>
  <c r="K93" i="103"/>
  <c r="J93" i="103"/>
  <c r="I93" i="103"/>
  <c r="H93" i="103"/>
  <c r="G93" i="103"/>
  <c r="F93" i="103"/>
  <c r="E93" i="103"/>
  <c r="B93" i="103"/>
  <c r="B92" i="103"/>
  <c r="B91" i="103"/>
  <c r="B109" i="103" s="1"/>
  <c r="B89" i="103"/>
  <c r="B125" i="103" s="1"/>
  <c r="B86" i="103"/>
  <c r="B83" i="103"/>
  <c r="B70" i="103"/>
  <c r="L68" i="103"/>
  <c r="K68" i="103"/>
  <c r="J68" i="103"/>
  <c r="I68" i="103"/>
  <c r="H68" i="103"/>
  <c r="G68" i="103"/>
  <c r="F68" i="103"/>
  <c r="E68" i="103"/>
  <c r="B68" i="103"/>
  <c r="B67" i="103"/>
  <c r="B66" i="103"/>
  <c r="P65" i="103"/>
  <c r="O65" i="103"/>
  <c r="L64" i="103"/>
  <c r="K64" i="103"/>
  <c r="J64" i="103"/>
  <c r="I64" i="103"/>
  <c r="H64" i="103"/>
  <c r="G64" i="103"/>
  <c r="F64" i="103"/>
  <c r="E64" i="103"/>
  <c r="B64" i="103"/>
  <c r="B63" i="103"/>
  <c r="B62" i="103"/>
  <c r="P61" i="103"/>
  <c r="O61" i="103"/>
  <c r="L60" i="103"/>
  <c r="K60" i="103"/>
  <c r="J60" i="103"/>
  <c r="I60" i="103"/>
  <c r="H60" i="103"/>
  <c r="G60" i="103"/>
  <c r="F60" i="103"/>
  <c r="E60" i="103"/>
  <c r="B60" i="103"/>
  <c r="B59" i="103"/>
  <c r="B58" i="103"/>
  <c r="P57" i="103"/>
  <c r="O57" i="103"/>
  <c r="L56" i="103"/>
  <c r="K56" i="103"/>
  <c r="J56" i="103"/>
  <c r="I56" i="103"/>
  <c r="H56" i="103"/>
  <c r="G56" i="103"/>
  <c r="F56" i="103"/>
  <c r="E56" i="103"/>
  <c r="B56" i="103"/>
  <c r="B55" i="103"/>
  <c r="B54" i="103"/>
  <c r="P53" i="103"/>
  <c r="O53" i="103"/>
  <c r="L52" i="103"/>
  <c r="K52" i="103"/>
  <c r="J52" i="103"/>
  <c r="I52" i="103"/>
  <c r="H52" i="103"/>
  <c r="G52" i="103"/>
  <c r="F52" i="103"/>
  <c r="E52" i="103"/>
  <c r="B52" i="103"/>
  <c r="B51" i="103"/>
  <c r="B50" i="103"/>
  <c r="P49" i="103"/>
  <c r="O49" i="103"/>
  <c r="L48" i="103"/>
  <c r="K48" i="103" s="1"/>
  <c r="B45" i="103"/>
  <c r="B42" i="103"/>
  <c r="K38" i="103"/>
  <c r="I149" i="103" s="1"/>
  <c r="J38" i="103"/>
  <c r="I38" i="103"/>
  <c r="H149" i="103" s="1"/>
  <c r="H38" i="103"/>
  <c r="G149" i="103" s="1"/>
  <c r="G38" i="103"/>
  <c r="K37" i="103"/>
  <c r="I145" i="103" s="1"/>
  <c r="J37" i="103"/>
  <c r="I37" i="103"/>
  <c r="H145" i="103" s="1"/>
  <c r="H37" i="103"/>
  <c r="G37" i="103"/>
  <c r="B37" i="103"/>
  <c r="K36" i="103"/>
  <c r="J36" i="103"/>
  <c r="I36" i="103"/>
  <c r="G36" i="103"/>
  <c r="P34" i="103"/>
  <c r="O34" i="103"/>
  <c r="K33" i="103"/>
  <c r="J33" i="103"/>
  <c r="I33" i="103"/>
  <c r="G33" i="103"/>
  <c r="D32" i="103"/>
  <c r="P31" i="103"/>
  <c r="O31" i="103"/>
  <c r="B30" i="103"/>
  <c r="K29" i="103"/>
  <c r="J29" i="103"/>
  <c r="I29" i="103"/>
  <c r="G29" i="103"/>
  <c r="D29" i="103"/>
  <c r="D33" i="103" s="1"/>
  <c r="D36" i="103" s="1"/>
  <c r="D39" i="103" s="1"/>
  <c r="D28" i="103"/>
  <c r="D27" i="103"/>
  <c r="D31" i="103" s="1"/>
  <c r="B27" i="103"/>
  <c r="B26" i="103"/>
  <c r="K25" i="103"/>
  <c r="J25" i="103"/>
  <c r="G25" i="103"/>
  <c r="H25" i="103" s="1"/>
  <c r="I25" i="103" s="1"/>
  <c r="B19" i="103"/>
  <c r="B155" i="98"/>
  <c r="B118" i="98"/>
  <c r="B83" i="98"/>
  <c r="B42" i="98"/>
  <c r="B99" i="98"/>
  <c r="B94" i="98"/>
  <c r="B89" i="98"/>
  <c r="H38" i="98"/>
  <c r="G149" i="98" s="1"/>
  <c r="I38" i="98"/>
  <c r="H149" i="98" s="1"/>
  <c r="J38" i="98"/>
  <c r="J33" i="92" s="1"/>
  <c r="K38" i="98"/>
  <c r="I149" i="98" s="1"/>
  <c r="G38" i="98"/>
  <c r="H37" i="98"/>
  <c r="I37" i="98"/>
  <c r="J37" i="98"/>
  <c r="K37" i="98"/>
  <c r="I145" i="98" s="1"/>
  <c r="G37" i="98"/>
  <c r="F9" i="120" s="1"/>
  <c r="F10" i="120" s="1"/>
  <c r="B37" i="98"/>
  <c r="D32" i="98"/>
  <c r="D28" i="98"/>
  <c r="B10" i="91"/>
  <c r="B19" i="98"/>
  <c r="B19" i="91"/>
  <c r="B42" i="91"/>
  <c r="B83" i="91"/>
  <c r="B118" i="91"/>
  <c r="B99" i="91"/>
  <c r="B94" i="91"/>
  <c r="H73" i="91"/>
  <c r="H77" i="91" s="1"/>
  <c r="D65" i="80"/>
  <c r="D66" i="80"/>
  <c r="I145" i="91" s="1"/>
  <c r="B2" i="86"/>
  <c r="D60" i="80"/>
  <c r="D61" i="80"/>
  <c r="D62" i="80"/>
  <c r="D59" i="80"/>
  <c r="B355" i="83"/>
  <c r="B267" i="83"/>
  <c r="B148" i="83"/>
  <c r="B84" i="83"/>
  <c r="B12" i="83"/>
  <c r="B4" i="82"/>
  <c r="B123" i="81"/>
  <c r="B105" i="81"/>
  <c r="B69" i="81"/>
  <c r="B63" i="81"/>
  <c r="H113" i="103" l="1"/>
  <c r="I109" i="116"/>
  <c r="I109" i="103"/>
  <c r="H109" i="103"/>
  <c r="H109" i="98"/>
  <c r="G167" i="118"/>
  <c r="I109" i="117"/>
  <c r="G113" i="98"/>
  <c r="G109" i="98"/>
  <c r="H113" i="98"/>
  <c r="H113" i="91"/>
  <c r="F167" i="118"/>
  <c r="I109" i="118"/>
  <c r="G167" i="117"/>
  <c r="H109" i="117"/>
  <c r="G167" i="115"/>
  <c r="I113" i="115"/>
  <c r="G113" i="91"/>
  <c r="H109" i="118"/>
  <c r="F167" i="117"/>
  <c r="I113" i="117"/>
  <c r="G109" i="117"/>
  <c r="G78" i="116"/>
  <c r="F167" i="115"/>
  <c r="G149" i="115"/>
  <c r="I109" i="115"/>
  <c r="G109" i="115"/>
  <c r="I113" i="118"/>
  <c r="G109" i="118"/>
  <c r="H113" i="117"/>
  <c r="H109" i="115"/>
  <c r="I113" i="103"/>
  <c r="H113" i="118"/>
  <c r="I74" i="118"/>
  <c r="G113" i="117"/>
  <c r="I145" i="118"/>
  <c r="G113" i="118"/>
  <c r="G149" i="116"/>
  <c r="H113" i="115"/>
  <c r="H113" i="116"/>
  <c r="G109" i="103"/>
  <c r="I74" i="116"/>
  <c r="H109" i="91"/>
  <c r="I109" i="91"/>
  <c r="G113" i="103"/>
  <c r="H145" i="118"/>
  <c r="G167" i="116"/>
  <c r="H109" i="116"/>
  <c r="G113" i="115"/>
  <c r="G109" i="91"/>
  <c r="I113" i="91"/>
  <c r="G113" i="116"/>
  <c r="I113" i="98"/>
  <c r="G145" i="118"/>
  <c r="F167" i="116"/>
  <c r="I113" i="116"/>
  <c r="G109" i="116"/>
  <c r="G74" i="115"/>
  <c r="I109" i="98"/>
  <c r="H74" i="116"/>
  <c r="G78" i="118"/>
  <c r="I145" i="115"/>
  <c r="H78" i="118"/>
  <c r="H78" i="117"/>
  <c r="H149" i="116"/>
  <c r="I149" i="115"/>
  <c r="H78" i="115"/>
  <c r="H145" i="117"/>
  <c r="G74" i="118"/>
  <c r="G149" i="118"/>
  <c r="I78" i="117"/>
  <c r="I145" i="117"/>
  <c r="H74" i="115"/>
  <c r="H149" i="117"/>
  <c r="G78" i="117"/>
  <c r="H74" i="118"/>
  <c r="G74" i="117"/>
  <c r="I149" i="118"/>
  <c r="I78" i="116"/>
  <c r="G74" i="116"/>
  <c r="H149" i="118"/>
  <c r="I149" i="116"/>
  <c r="H74" i="117"/>
  <c r="G149" i="117"/>
  <c r="I74" i="115"/>
  <c r="I145" i="116"/>
  <c r="I74" i="117"/>
  <c r="G145" i="115"/>
  <c r="I78" i="115"/>
  <c r="H145" i="115"/>
  <c r="I78" i="118"/>
  <c r="I149" i="117"/>
  <c r="H78" i="116"/>
  <c r="G145" i="117"/>
  <c r="G145" i="116"/>
  <c r="H145" i="116"/>
  <c r="H149" i="115"/>
  <c r="G78" i="115"/>
  <c r="B2" i="118"/>
  <c r="B2" i="116"/>
  <c r="B2" i="115"/>
  <c r="B2" i="117"/>
  <c r="G145" i="91"/>
  <c r="B4" i="104"/>
  <c r="B4" i="115"/>
  <c r="B4" i="116"/>
  <c r="B4" i="117"/>
  <c r="B4" i="118"/>
  <c r="H145" i="98"/>
  <c r="H149" i="91"/>
  <c r="G145" i="98"/>
  <c r="G145" i="103"/>
  <c r="G149" i="91"/>
  <c r="I9" i="120"/>
  <c r="I10" i="120" s="1"/>
  <c r="G9" i="120"/>
  <c r="G10" i="120" s="1"/>
  <c r="G33" i="92"/>
  <c r="H32" i="92"/>
  <c r="H34" i="92" s="1"/>
  <c r="K33" i="92"/>
  <c r="G32" i="92"/>
  <c r="I33" i="92"/>
  <c r="K32" i="92"/>
  <c r="K34" i="92" s="1"/>
  <c r="J9" i="120"/>
  <c r="J10" i="120" s="1"/>
  <c r="H33" i="92"/>
  <c r="J32" i="92"/>
  <c r="J34" i="92" s="1"/>
  <c r="G34" i="92"/>
  <c r="G48" i="92"/>
  <c r="G49" i="92" s="1"/>
  <c r="B2" i="98"/>
  <c r="B2" i="104"/>
  <c r="B161" i="103"/>
  <c r="G167" i="91"/>
  <c r="G168" i="103"/>
  <c r="F168" i="98"/>
  <c r="F168" i="103"/>
  <c r="G168" i="98"/>
  <c r="F167" i="91"/>
  <c r="B49" i="103"/>
  <c r="H80" i="103"/>
  <c r="H151" i="103"/>
  <c r="G76" i="103"/>
  <c r="G147" i="103"/>
  <c r="I80" i="103"/>
  <c r="I151" i="103"/>
  <c r="G80" i="98"/>
  <c r="G151" i="98"/>
  <c r="H76" i="98"/>
  <c r="H147" i="98"/>
  <c r="I76" i="98"/>
  <c r="I147" i="98"/>
  <c r="G76" i="98"/>
  <c r="G147" i="98"/>
  <c r="I80" i="98"/>
  <c r="I151" i="98"/>
  <c r="I76" i="103"/>
  <c r="I147" i="103"/>
  <c r="H76" i="103"/>
  <c r="H147" i="103"/>
  <c r="H80" i="98"/>
  <c r="H151" i="98"/>
  <c r="G80" i="103"/>
  <c r="G151" i="103"/>
  <c r="D35" i="98"/>
  <c r="D38" i="98" s="1"/>
  <c r="B78" i="98"/>
  <c r="I73" i="103"/>
  <c r="D35" i="103"/>
  <c r="D38" i="103" s="1"/>
  <c r="B78" i="103"/>
  <c r="I74" i="103"/>
  <c r="H74" i="103"/>
  <c r="G74" i="103"/>
  <c r="H78" i="103"/>
  <c r="G78" i="103"/>
  <c r="I78" i="98"/>
  <c r="I74" i="98"/>
  <c r="I78" i="103"/>
  <c r="H78" i="98"/>
  <c r="G74" i="98"/>
  <c r="G78" i="98"/>
  <c r="H74" i="98"/>
  <c r="D34" i="103"/>
  <c r="D37" i="103" s="1"/>
  <c r="B74" i="103"/>
  <c r="B4" i="103"/>
  <c r="I74" i="91"/>
  <c r="G78" i="91"/>
  <c r="H74" i="91"/>
  <c r="I78" i="91"/>
  <c r="G74" i="91"/>
  <c r="H78" i="91"/>
  <c r="G39" i="103"/>
  <c r="H39" i="103"/>
  <c r="H39" i="98"/>
  <c r="I39" i="103"/>
  <c r="J39" i="103"/>
  <c r="K39" i="103"/>
  <c r="I39" i="98"/>
  <c r="K39" i="98"/>
  <c r="J39" i="98"/>
  <c r="G39" i="98"/>
  <c r="H108" i="91"/>
  <c r="H112" i="91" s="1"/>
  <c r="G73" i="91"/>
  <c r="B31" i="103"/>
  <c r="B53" i="103"/>
  <c r="B61" i="103"/>
  <c r="B65" i="103"/>
  <c r="B34" i="103"/>
  <c r="B57" i="103"/>
  <c r="B2" i="92"/>
  <c r="B2" i="103"/>
  <c r="B2" i="89"/>
  <c r="B2" i="91"/>
  <c r="J48" i="103"/>
  <c r="K88" i="103"/>
  <c r="K124" i="103" s="1"/>
  <c r="L88" i="103"/>
  <c r="L124" i="103" s="1"/>
  <c r="I160" i="103" s="1"/>
  <c r="H160" i="103" s="1"/>
  <c r="G160" i="103" s="1"/>
  <c r="F160" i="103" s="1"/>
  <c r="E160" i="103" s="1"/>
  <c r="B38" i="81"/>
  <c r="C29" i="81"/>
  <c r="B25" i="81"/>
  <c r="B5" i="81"/>
  <c r="C8" i="80"/>
  <c r="C6" i="80"/>
  <c r="P15" i="83" s="1"/>
  <c r="B15" i="83" s="1"/>
  <c r="C2" i="80"/>
  <c r="G22" i="98"/>
  <c r="B112" i="86"/>
  <c r="B386" i="83"/>
  <c r="P35" i="86" l="1"/>
  <c r="I77" i="103"/>
  <c r="I108" i="103"/>
  <c r="G108" i="91"/>
  <c r="G112" i="91" s="1"/>
  <c r="G77" i="91"/>
  <c r="P40" i="81"/>
  <c r="I48" i="103"/>
  <c r="J88" i="103"/>
  <c r="J124" i="103" s="1"/>
  <c r="H120" i="81"/>
  <c r="I112" i="103" l="1"/>
  <c r="I144" i="103"/>
  <c r="I148" i="103" s="1"/>
  <c r="I88" i="103"/>
  <c r="I124" i="103" s="1"/>
  <c r="H48" i="103"/>
  <c r="B45" i="81"/>
  <c r="P34" i="98"/>
  <c r="P31" i="98"/>
  <c r="L139" i="98"/>
  <c r="K139" i="98"/>
  <c r="J139" i="98"/>
  <c r="I139" i="98"/>
  <c r="H139" i="98"/>
  <c r="G139" i="98"/>
  <c r="F139" i="98"/>
  <c r="E139" i="98"/>
  <c r="B139" i="98"/>
  <c r="B138" i="98"/>
  <c r="B137" i="98"/>
  <c r="L134" i="98"/>
  <c r="K134" i="98"/>
  <c r="J134" i="98"/>
  <c r="I134" i="98"/>
  <c r="H134" i="98"/>
  <c r="G134" i="98"/>
  <c r="F134" i="98"/>
  <c r="E134" i="98"/>
  <c r="B134" i="98"/>
  <c r="B133" i="98"/>
  <c r="B132" i="98"/>
  <c r="L129" i="98"/>
  <c r="K129" i="98"/>
  <c r="J129" i="98"/>
  <c r="I129" i="98"/>
  <c r="H129" i="98"/>
  <c r="G129" i="98"/>
  <c r="F129" i="98"/>
  <c r="E129" i="98"/>
  <c r="B129" i="98"/>
  <c r="B128" i="98"/>
  <c r="B149" i="98" s="1"/>
  <c r="B127" i="98"/>
  <c r="B145" i="98" s="1"/>
  <c r="B141" i="98"/>
  <c r="L103" i="98"/>
  <c r="K103" i="98"/>
  <c r="J103" i="98"/>
  <c r="I103" i="98"/>
  <c r="H103" i="98"/>
  <c r="G103" i="98"/>
  <c r="F103" i="98"/>
  <c r="E103" i="98"/>
  <c r="B103" i="98"/>
  <c r="B102" i="98"/>
  <c r="B101" i="98"/>
  <c r="L98" i="98"/>
  <c r="K98" i="98"/>
  <c r="J98" i="98"/>
  <c r="I98" i="98"/>
  <c r="H98" i="98"/>
  <c r="G98" i="98"/>
  <c r="F98" i="98"/>
  <c r="E98" i="98"/>
  <c r="B98" i="98"/>
  <c r="B97" i="98"/>
  <c r="B96" i="98"/>
  <c r="L93" i="98"/>
  <c r="K93" i="98"/>
  <c r="J93" i="98"/>
  <c r="I93" i="98"/>
  <c r="H93" i="98"/>
  <c r="G93" i="98"/>
  <c r="F93" i="98"/>
  <c r="E93" i="98"/>
  <c r="B93" i="98"/>
  <c r="B92" i="98"/>
  <c r="B91" i="98"/>
  <c r="B109" i="98" s="1"/>
  <c r="B68" i="98"/>
  <c r="D94" i="120" s="1"/>
  <c r="B67" i="98"/>
  <c r="B66" i="98"/>
  <c r="B64" i="98"/>
  <c r="D93" i="120" s="1"/>
  <c r="B63" i="98"/>
  <c r="B62" i="98"/>
  <c r="B60" i="98"/>
  <c r="D92" i="120" s="1"/>
  <c r="B59" i="98"/>
  <c r="B58" i="98"/>
  <c r="B56" i="98"/>
  <c r="D91" i="120" s="1"/>
  <c r="B55" i="98"/>
  <c r="B54" i="98"/>
  <c r="G48" i="103" l="1"/>
  <c r="H88" i="103"/>
  <c r="H124" i="103" s="1"/>
  <c r="F48" i="103" l="1"/>
  <c r="G88" i="103"/>
  <c r="G124" i="103" s="1"/>
  <c r="L103" i="91"/>
  <c r="K103" i="91"/>
  <c r="J103" i="91"/>
  <c r="I103" i="91"/>
  <c r="H103" i="91"/>
  <c r="G103" i="91"/>
  <c r="F103" i="91"/>
  <c r="E103" i="91"/>
  <c r="L98" i="91"/>
  <c r="K98" i="91"/>
  <c r="J98" i="91"/>
  <c r="I98" i="91"/>
  <c r="H98" i="91"/>
  <c r="G98" i="91"/>
  <c r="F98" i="91"/>
  <c r="E98" i="91"/>
  <c r="L68" i="91"/>
  <c r="K68" i="91"/>
  <c r="J68" i="91"/>
  <c r="I68" i="91"/>
  <c r="H68" i="91"/>
  <c r="G68" i="91"/>
  <c r="F68" i="91"/>
  <c r="E68" i="91"/>
  <c r="L64" i="91"/>
  <c r="K64" i="91"/>
  <c r="J64" i="91"/>
  <c r="I64" i="91"/>
  <c r="H64" i="91"/>
  <c r="G64" i="91"/>
  <c r="F64" i="91"/>
  <c r="E64" i="91"/>
  <c r="L60" i="91"/>
  <c r="K60" i="91"/>
  <c r="J60" i="91"/>
  <c r="I60" i="91"/>
  <c r="H60" i="91"/>
  <c r="G60" i="91"/>
  <c r="F60" i="91"/>
  <c r="E60" i="91"/>
  <c r="L56" i="91"/>
  <c r="K56" i="91"/>
  <c r="J56" i="91"/>
  <c r="I56" i="91"/>
  <c r="H56" i="91"/>
  <c r="G56" i="91"/>
  <c r="F56" i="91"/>
  <c r="E56" i="91"/>
  <c r="F52" i="91"/>
  <c r="G52" i="91"/>
  <c r="H52" i="91"/>
  <c r="I52" i="91"/>
  <c r="J52" i="91"/>
  <c r="K52" i="91"/>
  <c r="L52" i="91"/>
  <c r="E52" i="91"/>
  <c r="B23" i="91"/>
  <c r="P48" i="86"/>
  <c r="P310" i="83"/>
  <c r="O32" i="82"/>
  <c r="P32" i="82"/>
  <c r="P28" i="82"/>
  <c r="O28" i="82"/>
  <c r="B12" i="90"/>
  <c r="D162" i="98"/>
  <c r="B162" i="98"/>
  <c r="D161" i="98"/>
  <c r="L68" i="98"/>
  <c r="K68" i="98"/>
  <c r="J68" i="98"/>
  <c r="I68" i="98"/>
  <c r="H68" i="98"/>
  <c r="G68" i="98"/>
  <c r="F68" i="98"/>
  <c r="E68" i="98"/>
  <c r="L64" i="98"/>
  <c r="K64" i="98"/>
  <c r="J64" i="98"/>
  <c r="I64" i="98"/>
  <c r="H64" i="98"/>
  <c r="G64" i="98"/>
  <c r="F64" i="98"/>
  <c r="E64" i="98"/>
  <c r="L60" i="98"/>
  <c r="K60" i="98"/>
  <c r="J60" i="98"/>
  <c r="I60" i="98"/>
  <c r="H60" i="98"/>
  <c r="G60" i="98"/>
  <c r="F60" i="98"/>
  <c r="E60" i="98"/>
  <c r="L56" i="98"/>
  <c r="K56" i="98"/>
  <c r="J56" i="98"/>
  <c r="I56" i="98"/>
  <c r="H56" i="98"/>
  <c r="G56" i="98"/>
  <c r="F56" i="98"/>
  <c r="E56" i="98"/>
  <c r="L52" i="98"/>
  <c r="K52" i="98"/>
  <c r="J52" i="98"/>
  <c r="I52" i="98"/>
  <c r="H52" i="98"/>
  <c r="G52" i="98"/>
  <c r="F52" i="98"/>
  <c r="E52" i="98"/>
  <c r="B52" i="98"/>
  <c r="B51" i="98"/>
  <c r="B50" i="98"/>
  <c r="L48" i="98"/>
  <c r="K36" i="98"/>
  <c r="J36" i="98"/>
  <c r="I36" i="98"/>
  <c r="G36" i="98"/>
  <c r="K33" i="98"/>
  <c r="J33" i="98"/>
  <c r="I33" i="98"/>
  <c r="G33" i="98"/>
  <c r="B30" i="98"/>
  <c r="K29" i="98"/>
  <c r="J29" i="98"/>
  <c r="I29" i="98"/>
  <c r="G29" i="98"/>
  <c r="D29" i="98"/>
  <c r="D33" i="98" s="1"/>
  <c r="D36" i="98" s="1"/>
  <c r="D39" i="98" s="1"/>
  <c r="D27" i="98"/>
  <c r="D31" i="98" s="1"/>
  <c r="B27" i="98"/>
  <c r="B26" i="98"/>
  <c r="K25" i="98"/>
  <c r="I73" i="98" s="1"/>
  <c r="J25" i="98"/>
  <c r="G25" i="98"/>
  <c r="L139" i="91"/>
  <c r="K139" i="91"/>
  <c r="J139" i="91"/>
  <c r="I139" i="91"/>
  <c r="H139" i="91"/>
  <c r="G139" i="91"/>
  <c r="F139" i="91"/>
  <c r="E139" i="91"/>
  <c r="L134" i="91"/>
  <c r="K134" i="91"/>
  <c r="J134" i="91"/>
  <c r="I134" i="91"/>
  <c r="H134" i="91"/>
  <c r="G134" i="91"/>
  <c r="F134" i="91"/>
  <c r="E134" i="91"/>
  <c r="L129" i="91"/>
  <c r="K129" i="91"/>
  <c r="J129" i="91"/>
  <c r="I129" i="91"/>
  <c r="H129" i="91"/>
  <c r="G129" i="91"/>
  <c r="F129" i="91"/>
  <c r="E129" i="91"/>
  <c r="B134" i="83"/>
  <c r="B133" i="83"/>
  <c r="B132" i="83"/>
  <c r="J47" i="83"/>
  <c r="G47" i="83"/>
  <c r="E47" i="83"/>
  <c r="C47" i="83"/>
  <c r="I77" i="98" l="1"/>
  <c r="I108" i="98"/>
  <c r="D34" i="98"/>
  <c r="D37" i="98" s="1"/>
  <c r="B74" i="98"/>
  <c r="F88" i="103"/>
  <c r="F124" i="103" s="1"/>
  <c r="E48" i="103"/>
  <c r="E88" i="103" s="1"/>
  <c r="E124" i="103" s="1"/>
  <c r="B161" i="98"/>
  <c r="H25" i="98"/>
  <c r="K48" i="98"/>
  <c r="J48" i="98" s="1"/>
  <c r="I48" i="98" s="1"/>
  <c r="H48" i="98" s="1"/>
  <c r="G48" i="98" s="1"/>
  <c r="F48" i="98" s="1"/>
  <c r="E48" i="98" s="1"/>
  <c r="E88" i="98" s="1"/>
  <c r="E124" i="98" s="1"/>
  <c r="B32" i="82"/>
  <c r="B28" i="82"/>
  <c r="L88" i="98"/>
  <c r="I112" i="98" l="1"/>
  <c r="I144" i="98"/>
  <c r="L124" i="98"/>
  <c r="G88" i="98"/>
  <c r="G124" i="98" s="1"/>
  <c r="K88" i="98"/>
  <c r="K124" i="98" s="1"/>
  <c r="I25" i="98"/>
  <c r="F88" i="98"/>
  <c r="F124" i="98" s="1"/>
  <c r="I88" i="98"/>
  <c r="I124" i="98" s="1"/>
  <c r="H88" i="98"/>
  <c r="H124" i="98" s="1"/>
  <c r="J88" i="98"/>
  <c r="J124" i="98" s="1"/>
  <c r="I148" i="98" l="1"/>
  <c r="I160" i="98"/>
  <c r="H160" i="98" s="1"/>
  <c r="G160" i="98" s="1"/>
  <c r="F160" i="98" s="1"/>
  <c r="K27" i="92"/>
  <c r="K26" i="92"/>
  <c r="K48" i="92" s="1"/>
  <c r="J27" i="92"/>
  <c r="J26" i="92"/>
  <c r="J48" i="92" s="1"/>
  <c r="K24" i="92"/>
  <c r="K46" i="92" s="1"/>
  <c r="J24" i="92"/>
  <c r="J46" i="92" s="1"/>
  <c r="K37" i="92"/>
  <c r="K40" i="92"/>
  <c r="P14" i="90"/>
  <c r="O14" i="90"/>
  <c r="J37" i="92"/>
  <c r="J40" i="92"/>
  <c r="E160" i="98" l="1"/>
  <c r="K66" i="119"/>
  <c r="K67" i="119" s="1"/>
  <c r="J28" i="92"/>
  <c r="K28" i="92"/>
  <c r="B129" i="86" l="1"/>
  <c r="B115" i="86"/>
  <c r="I34" i="90" l="1"/>
  <c r="H34" i="90"/>
  <c r="K25" i="91" l="1"/>
  <c r="J25" i="91"/>
  <c r="B26" i="91"/>
  <c r="I67" i="86"/>
  <c r="H67" i="86"/>
  <c r="K89" i="86"/>
  <c r="J1" i="120" s="1"/>
  <c r="O1" i="120" s="1"/>
  <c r="J89" i="86"/>
  <c r="I1" i="120" s="1"/>
  <c r="N1" i="120" s="1"/>
  <c r="K96" i="86"/>
  <c r="J96" i="86"/>
  <c r="J137" i="81"/>
  <c r="O186" i="83"/>
  <c r="I73" i="91" l="1"/>
  <c r="I77" i="91" s="1"/>
  <c r="B172" i="98"/>
  <c r="B158" i="98"/>
  <c r="B121" i="98"/>
  <c r="B105" i="98"/>
  <c r="B135" i="98"/>
  <c r="B130" i="98"/>
  <c r="B125" i="98"/>
  <c r="B86" i="98"/>
  <c r="B70" i="98"/>
  <c r="P65" i="98"/>
  <c r="O65" i="98"/>
  <c r="P61" i="98"/>
  <c r="O61" i="98"/>
  <c r="P57" i="98"/>
  <c r="O57" i="98"/>
  <c r="P53" i="98"/>
  <c r="O53" i="98"/>
  <c r="P49" i="98"/>
  <c r="O49" i="98"/>
  <c r="B45" i="98"/>
  <c r="O34" i="98"/>
  <c r="O31" i="98"/>
  <c r="B31" i="98" s="1"/>
  <c r="B22" i="98"/>
  <c r="I108" i="91" l="1"/>
  <c r="I112" i="91" s="1"/>
  <c r="B49" i="98"/>
  <c r="B65" i="98"/>
  <c r="B61" i="98"/>
  <c r="B57" i="98"/>
  <c r="B53" i="98"/>
  <c r="B34" i="98"/>
  <c r="K49" i="92" l="1"/>
  <c r="O80" i="92" l="1"/>
  <c r="O66" i="92"/>
  <c r="O358" i="83"/>
  <c r="O310" i="83"/>
  <c r="B310" i="83" s="1"/>
  <c r="O270" i="83"/>
  <c r="O200" i="83"/>
  <c r="O136" i="83"/>
  <c r="O72" i="83"/>
  <c r="P80" i="92"/>
  <c r="P66" i="92"/>
  <c r="P358" i="83"/>
  <c r="P343" i="83"/>
  <c r="P330" i="83"/>
  <c r="P270" i="83"/>
  <c r="P200" i="83"/>
  <c r="P136" i="83"/>
  <c r="P101" i="83"/>
  <c r="J49" i="92" l="1"/>
  <c r="G40" i="92" l="1"/>
  <c r="H37" i="92"/>
  <c r="G37" i="92"/>
  <c r="I27" i="92"/>
  <c r="H27" i="92"/>
  <c r="I26" i="92"/>
  <c r="I48" i="92" s="1"/>
  <c r="H26" i="92"/>
  <c r="H48" i="92" s="1"/>
  <c r="L93" i="91"/>
  <c r="K93" i="91"/>
  <c r="J93" i="91"/>
  <c r="I93" i="91"/>
  <c r="H93" i="91"/>
  <c r="G93" i="91"/>
  <c r="F93" i="91"/>
  <c r="E93" i="91"/>
  <c r="H28" i="92" l="1"/>
  <c r="I28" i="92"/>
  <c r="B137" i="81" l="1"/>
  <c r="E137" i="81"/>
  <c r="B171" i="91" l="1"/>
  <c r="B35" i="86" l="1"/>
  <c r="B161" i="91"/>
  <c r="B157" i="91"/>
  <c r="B154" i="91"/>
  <c r="B141" i="91"/>
  <c r="B121" i="91"/>
  <c r="B46" i="116" l="1"/>
  <c r="B122" i="117"/>
  <c r="B122" i="116"/>
  <c r="B46" i="117"/>
  <c r="B46" i="115"/>
  <c r="B122" i="118"/>
  <c r="B46" i="118"/>
  <c r="B122" i="115"/>
  <c r="B122" i="103"/>
  <c r="B87" i="86"/>
  <c r="B103" i="86"/>
  <c r="B46" i="103"/>
  <c r="B51" i="86"/>
  <c r="B122" i="98"/>
  <c r="B46" i="98"/>
  <c r="B46" i="91"/>
  <c r="B122" i="91"/>
  <c r="B65" i="86"/>
  <c r="B70" i="91"/>
  <c r="B172" i="83"/>
  <c r="D47" i="82" l="1"/>
  <c r="B47" i="82"/>
  <c r="D43" i="82"/>
  <c r="B43" i="82"/>
  <c r="D50" i="82"/>
  <c r="B50" i="82"/>
  <c r="B39" i="82"/>
  <c r="L48" i="91" l="1"/>
  <c r="K48" i="91" l="1"/>
  <c r="J48" i="91" s="1"/>
  <c r="I48" i="91" s="1"/>
  <c r="H48" i="91" s="1"/>
  <c r="G48" i="91" s="1"/>
  <c r="F48" i="91" s="1"/>
  <c r="L88" i="91"/>
  <c r="B154" i="83"/>
  <c r="B151" i="83"/>
  <c r="I144" i="91" l="1"/>
  <c r="M12" i="120"/>
  <c r="U12" i="120" s="1"/>
  <c r="AC12" i="120" s="1"/>
  <c r="I148" i="91"/>
  <c r="J88" i="91"/>
  <c r="I88" i="91"/>
  <c r="H88" i="91"/>
  <c r="G88" i="91"/>
  <c r="K88" i="91"/>
  <c r="E48" i="91"/>
  <c r="F88" i="91"/>
  <c r="L124" i="91"/>
  <c r="P66" i="91"/>
  <c r="O66" i="91"/>
  <c r="P62" i="91"/>
  <c r="O62" i="91"/>
  <c r="P58" i="91"/>
  <c r="O58" i="91"/>
  <c r="P54" i="91"/>
  <c r="O54" i="91"/>
  <c r="P50" i="91"/>
  <c r="O50" i="91"/>
  <c r="G124" i="91" l="1"/>
  <c r="H12" i="120"/>
  <c r="P12" i="120" s="1"/>
  <c r="X12" i="120" s="1"/>
  <c r="F124" i="91"/>
  <c r="G12" i="120"/>
  <c r="O12" i="120" s="1"/>
  <c r="W12" i="120" s="1"/>
  <c r="K124" i="91"/>
  <c r="L12" i="120"/>
  <c r="T12" i="120" s="1"/>
  <c r="AB12" i="120" s="1"/>
  <c r="H124" i="91"/>
  <c r="I12" i="120"/>
  <c r="Q12" i="120" s="1"/>
  <c r="Y12" i="120" s="1"/>
  <c r="I124" i="91"/>
  <c r="J12" i="120"/>
  <c r="R12" i="120" s="1"/>
  <c r="Z12" i="120" s="1"/>
  <c r="J124" i="91"/>
  <c r="K12" i="120"/>
  <c r="S12" i="120" s="1"/>
  <c r="AA12" i="120" s="1"/>
  <c r="E88" i="91"/>
  <c r="I159" i="91"/>
  <c r="H159" i="91" s="1"/>
  <c r="G159" i="91" s="1"/>
  <c r="F159" i="91" s="1"/>
  <c r="E159" i="91" s="1"/>
  <c r="E124" i="91" l="1"/>
  <c r="F12" i="120"/>
  <c r="N12" i="120" s="1"/>
  <c r="V12" i="120" s="1"/>
  <c r="B22" i="91"/>
  <c r="B94" i="92" l="1"/>
  <c r="B80" i="92"/>
  <c r="B66" i="92"/>
  <c r="B53" i="92"/>
  <c r="B49" i="92"/>
  <c r="G46" i="92"/>
  <c r="B44" i="92"/>
  <c r="I40" i="92"/>
  <c r="H40" i="92"/>
  <c r="D40" i="92"/>
  <c r="D38" i="92"/>
  <c r="B38" i="92"/>
  <c r="I37" i="92"/>
  <c r="D37" i="92"/>
  <c r="D35" i="92"/>
  <c r="B35" i="92"/>
  <c r="D44" i="90" s="1"/>
  <c r="D28" i="92"/>
  <c r="D26" i="92"/>
  <c r="B26" i="92"/>
  <c r="G24" i="92"/>
  <c r="H24" i="92" s="1"/>
  <c r="I24" i="92" s="1"/>
  <c r="B22" i="92"/>
  <c r="B105" i="91"/>
  <c r="B86" i="91"/>
  <c r="B65" i="91"/>
  <c r="B61" i="91"/>
  <c r="B57" i="91"/>
  <c r="B53" i="91"/>
  <c r="B49" i="91"/>
  <c r="B45" i="91"/>
  <c r="P34" i="91"/>
  <c r="O34" i="91"/>
  <c r="P31" i="91"/>
  <c r="O31" i="91"/>
  <c r="B30" i="91"/>
  <c r="D29" i="91"/>
  <c r="D27" i="91"/>
  <c r="B27" i="91"/>
  <c r="B160" i="91" s="1"/>
  <c r="G25" i="91"/>
  <c r="B17" i="91"/>
  <c r="B17" i="103" s="1"/>
  <c r="D31" i="92" l="1"/>
  <c r="D34" i="92"/>
  <c r="D29" i="92"/>
  <c r="D32" i="92"/>
  <c r="D31" i="91"/>
  <c r="B91" i="91"/>
  <c r="B109" i="91" s="1"/>
  <c r="B101" i="91"/>
  <c r="D160" i="91" s="1"/>
  <c r="D161" i="91" s="1"/>
  <c r="B96" i="91"/>
  <c r="D33" i="91"/>
  <c r="B103" i="91"/>
  <c r="B98" i="91"/>
  <c r="B93" i="91"/>
  <c r="B17" i="92"/>
  <c r="B17" i="98"/>
  <c r="B130" i="91"/>
  <c r="B135" i="91"/>
  <c r="B34" i="91"/>
  <c r="D43" i="90" s="1"/>
  <c r="B31" i="91"/>
  <c r="D42" i="90" s="1"/>
  <c r="B125" i="91"/>
  <c r="H49" i="92"/>
  <c r="I49" i="92"/>
  <c r="H46" i="92"/>
  <c r="I46" i="92" s="1"/>
  <c r="H25" i="91"/>
  <c r="B48" i="86"/>
  <c r="D36" i="91" l="1"/>
  <c r="D39" i="91" s="1"/>
  <c r="B134" i="91"/>
  <c r="B60" i="91"/>
  <c r="B52" i="91"/>
  <c r="B68" i="91"/>
  <c r="B139" i="91"/>
  <c r="B64" i="91"/>
  <c r="B129" i="91"/>
  <c r="B56" i="91"/>
  <c r="D34" i="91"/>
  <c r="D37" i="91" s="1"/>
  <c r="B137" i="91"/>
  <c r="B62" i="91"/>
  <c r="B50" i="91"/>
  <c r="B74" i="91"/>
  <c r="B132" i="91"/>
  <c r="B58" i="91"/>
  <c r="B66" i="91"/>
  <c r="B54" i="91"/>
  <c r="B127" i="91"/>
  <c r="B145" i="91" s="1"/>
  <c r="I25" i="91"/>
  <c r="G144" i="91" l="1"/>
  <c r="H144" i="91"/>
  <c r="H148" i="91" s="1"/>
  <c r="G148" i="91" l="1"/>
  <c r="B136" i="83"/>
  <c r="B130" i="83"/>
  <c r="B101" i="83"/>
  <c r="E34" i="90" l="1"/>
  <c r="B31" i="90"/>
  <c r="B16" i="90"/>
  <c r="G15" i="90"/>
  <c r="F15" i="90"/>
  <c r="E15" i="90"/>
  <c r="D15" i="90"/>
  <c r="C15" i="90"/>
  <c r="B15" i="90"/>
  <c r="B109" i="86"/>
  <c r="B108" i="86"/>
  <c r="B107" i="86"/>
  <c r="B106" i="86"/>
  <c r="B105" i="86"/>
  <c r="B102" i="86"/>
  <c r="B99" i="86"/>
  <c r="I96" i="86"/>
  <c r="H96" i="86"/>
  <c r="G96" i="86"/>
  <c r="B96" i="86"/>
  <c r="B95" i="86"/>
  <c r="B94" i="86"/>
  <c r="B93" i="86"/>
  <c r="B92" i="86"/>
  <c r="B91" i="86"/>
  <c r="G89" i="86"/>
  <c r="B86" i="86"/>
  <c r="B83" i="86"/>
  <c r="B71" i="86"/>
  <c r="B69" i="86"/>
  <c r="E67" i="86"/>
  <c r="B64" i="86"/>
  <c r="B34" i="86"/>
  <c r="B18" i="86"/>
  <c r="B16" i="86"/>
  <c r="B15" i="86"/>
  <c r="B14" i="86"/>
  <c r="B13" i="86"/>
  <c r="B12" i="86"/>
  <c r="P10" i="86"/>
  <c r="B10" i="86" s="1"/>
  <c r="B13" i="84"/>
  <c r="B10" i="84"/>
  <c r="B10" i="89" s="1"/>
  <c r="B8" i="84"/>
  <c r="B372" i="83"/>
  <c r="B358" i="83"/>
  <c r="B343" i="83"/>
  <c r="B330" i="83"/>
  <c r="B328" i="83"/>
  <c r="B327" i="83"/>
  <c r="B326" i="83"/>
  <c r="B324" i="83"/>
  <c r="B296" i="83"/>
  <c r="B283" i="83"/>
  <c r="B270" i="83"/>
  <c r="B254" i="83"/>
  <c r="B241" i="83"/>
  <c r="B228" i="83"/>
  <c r="B215" i="83"/>
  <c r="B213" i="83"/>
  <c r="B200" i="83"/>
  <c r="B186" i="83"/>
  <c r="B117" i="83"/>
  <c r="B87" i="83"/>
  <c r="B72" i="83"/>
  <c r="B41" i="83"/>
  <c r="B28" i="83"/>
  <c r="B10" i="83"/>
  <c r="B9" i="83"/>
  <c r="B8" i="83"/>
  <c r="B26" i="82"/>
  <c r="L24" i="82"/>
  <c r="K24" i="82"/>
  <c r="J24" i="82"/>
  <c r="I24" i="82"/>
  <c r="H24" i="82"/>
  <c r="G24" i="82"/>
  <c r="F24" i="82"/>
  <c r="E24" i="82"/>
  <c r="D24" i="82"/>
  <c r="B24" i="82"/>
  <c r="L19" i="82"/>
  <c r="K19" i="82"/>
  <c r="J19" i="82"/>
  <c r="I19" i="82"/>
  <c r="H19" i="82"/>
  <c r="G19" i="82"/>
  <c r="F19" i="82"/>
  <c r="E19" i="82"/>
  <c r="D19" i="82"/>
  <c r="B19" i="82"/>
  <c r="B15" i="82"/>
  <c r="B12" i="82"/>
  <c r="B10" i="82"/>
  <c r="L8" i="82"/>
  <c r="K8" i="82"/>
  <c r="J8" i="82"/>
  <c r="I8" i="82"/>
  <c r="H8" i="82"/>
  <c r="G8" i="82"/>
  <c r="F8" i="82"/>
  <c r="E8" i="82"/>
  <c r="D8" i="82"/>
  <c r="B8" i="82"/>
  <c r="J136" i="81"/>
  <c r="E136" i="81"/>
  <c r="B136" i="81"/>
  <c r="B134" i="81"/>
  <c r="L132" i="81"/>
  <c r="K132" i="81"/>
  <c r="J132" i="81"/>
  <c r="I132" i="81"/>
  <c r="H132" i="81"/>
  <c r="F132" i="81"/>
  <c r="E132" i="81"/>
  <c r="D132" i="81"/>
  <c r="C132" i="81"/>
  <c r="B127" i="81"/>
  <c r="B129" i="81"/>
  <c r="B126" i="81"/>
  <c r="B125" i="81"/>
  <c r="L123" i="81"/>
  <c r="K123" i="81"/>
  <c r="J123" i="81"/>
  <c r="I123" i="81"/>
  <c r="H123" i="81"/>
  <c r="F123" i="81"/>
  <c r="E123" i="81"/>
  <c r="D123" i="81"/>
  <c r="C123" i="81"/>
  <c r="B115" i="81"/>
  <c r="B113" i="81"/>
  <c r="B111" i="81"/>
  <c r="B109" i="81"/>
  <c r="B107" i="81"/>
  <c r="B82" i="81"/>
  <c r="B81" i="81"/>
  <c r="B75" i="81"/>
  <c r="B73" i="81"/>
  <c r="B71" i="81"/>
  <c r="B65" i="81"/>
  <c r="L63" i="81"/>
  <c r="K63" i="81"/>
  <c r="J63" i="81"/>
  <c r="I63" i="81"/>
  <c r="H63" i="81"/>
  <c r="F63" i="81"/>
  <c r="E63" i="81"/>
  <c r="D63" i="81"/>
  <c r="C63" i="81"/>
  <c r="P59" i="81"/>
  <c r="O59" i="81"/>
  <c r="L57" i="81"/>
  <c r="K57" i="81"/>
  <c r="J57" i="81"/>
  <c r="I57" i="81"/>
  <c r="H57" i="81"/>
  <c r="F57" i="81"/>
  <c r="E57" i="81"/>
  <c r="D57" i="81"/>
  <c r="C57" i="81"/>
  <c r="B57" i="81"/>
  <c r="B40" i="81"/>
  <c r="B42" i="81"/>
  <c r="B35" i="81"/>
  <c r="B27" i="81"/>
  <c r="L25" i="81"/>
  <c r="K25" i="81"/>
  <c r="J25" i="81"/>
  <c r="I25" i="81"/>
  <c r="H25" i="81"/>
  <c r="F25" i="81"/>
  <c r="E25" i="81"/>
  <c r="D25" i="81"/>
  <c r="C25" i="81"/>
  <c r="B12" i="103" l="1"/>
  <c r="B12" i="115"/>
  <c r="B12" i="117"/>
  <c r="B12" i="118"/>
  <c r="B12" i="116"/>
  <c r="B14" i="103"/>
  <c r="B14" i="115"/>
  <c r="B14" i="118"/>
  <c r="B14" i="116"/>
  <c r="B14" i="117"/>
  <c r="B16" i="103"/>
  <c r="B16" i="115"/>
  <c r="B16" i="117"/>
  <c r="B16" i="118"/>
  <c r="B16" i="116"/>
  <c r="B13" i="103"/>
  <c r="B13" i="115"/>
  <c r="B13" i="118"/>
  <c r="B13" i="116"/>
  <c r="B13" i="117"/>
  <c r="B9" i="118"/>
  <c r="B9" i="117"/>
  <c r="B9" i="116"/>
  <c r="B9" i="115"/>
  <c r="B15" i="103"/>
  <c r="B15" i="116"/>
  <c r="B15" i="115"/>
  <c r="B15" i="118"/>
  <c r="B15" i="117"/>
  <c r="B8" i="117"/>
  <c r="B8" i="116"/>
  <c r="B8" i="115"/>
  <c r="B8" i="118"/>
  <c r="B8" i="103"/>
  <c r="B9" i="103"/>
  <c r="B10" i="92"/>
  <c r="B10" i="98"/>
  <c r="B10" i="103"/>
  <c r="B14" i="92"/>
  <c r="B15" i="92"/>
  <c r="B12" i="92"/>
  <c r="B13" i="92"/>
  <c r="B16" i="92"/>
  <c r="B4" i="98"/>
  <c r="B4" i="91"/>
  <c r="B4" i="86"/>
  <c r="B4" i="89"/>
  <c r="B4" i="84"/>
  <c r="B4" i="90"/>
  <c r="B4" i="92"/>
  <c r="B4" i="83"/>
  <c r="B8" i="91"/>
  <c r="B8" i="92"/>
  <c r="B8" i="86"/>
  <c r="B8" i="98"/>
  <c r="B9" i="92"/>
  <c r="B9" i="98"/>
  <c r="B9" i="91"/>
  <c r="B9" i="86"/>
  <c r="B12" i="98"/>
  <c r="B12" i="91"/>
  <c r="B13" i="91"/>
  <c r="B13" i="98"/>
  <c r="B15" i="91"/>
  <c r="B15" i="98"/>
  <c r="B14" i="91"/>
  <c r="B14" i="98"/>
  <c r="B16" i="91"/>
  <c r="B16" i="98"/>
  <c r="D59" i="81"/>
  <c r="B14" i="90"/>
  <c r="B5" i="82"/>
  <c r="C16" i="90"/>
  <c r="G16" i="90"/>
  <c r="F16" i="90"/>
  <c r="E16" i="90"/>
  <c r="D16" i="90"/>
  <c r="F67" i="86"/>
  <c r="G67" i="86" s="1"/>
  <c r="H89" i="86"/>
  <c r="I89" i="86" s="1"/>
  <c r="F34" i="90"/>
  <c r="G34" i="90" s="1"/>
  <c r="B5" i="118" l="1"/>
  <c r="B5" i="115"/>
  <c r="B5" i="116"/>
  <c r="B5" i="104"/>
  <c r="B5" i="117"/>
  <c r="B5" i="90"/>
  <c r="B5" i="83"/>
  <c r="B5" i="84"/>
  <c r="B5" i="98"/>
  <c r="B5" i="86"/>
  <c r="B5" i="91"/>
  <c r="B5" i="103"/>
  <c r="B5" i="92"/>
  <c r="B5" i="8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984502D4-C8F0-4FF6-BFED-6B6F8D7076BE}">
      <text>
        <r>
          <rPr>
            <sz val="9"/>
            <color indexed="81"/>
            <rFont val="Tahoma"/>
            <family val="2"/>
          </rPr>
          <t>If there is more than one type (i.e. dumping for China, dumping &amp; subsidizing for Korea), you must manually modify the Intro paragraph.</t>
        </r>
      </text>
    </comment>
    <comment ref="A17" authorId="0" shapeId="0" xr:uid="{D717962A-D7A8-4C00-8763-CDE397445B30}">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tc={32958E7C-C115-44D2-8ECA-B8DB96EAAE61}</author>
  </authors>
  <commentList>
    <comment ref="O1" authorId="0" shapeId="0" xr:uid="{32958E7C-C115-44D2-8ECA-B8DB96EAAE61}">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<sst xmlns="http://schemas.openxmlformats.org/spreadsheetml/2006/main" count="1615" uniqueCount="728">
  <si>
    <t>TRANSMISSION DU QUESTIONNAIRE REMPLI</t>
  </si>
  <si>
    <t>Firm Name</t>
  </si>
  <si>
    <t>Firm Address</t>
  </si>
  <si>
    <t>Adresse de l'entreprise</t>
  </si>
  <si>
    <t>Adresse du site Web</t>
  </si>
  <si>
    <t>Name of Authorized Official</t>
  </si>
  <si>
    <t>Nom du représentant autorisé</t>
  </si>
  <si>
    <t>Title of Authorized Official</t>
  </si>
  <si>
    <t>Titre du représentant autorisé</t>
  </si>
  <si>
    <t>E-mail Address</t>
  </si>
  <si>
    <t>Telephone</t>
  </si>
  <si>
    <t>Téléphone</t>
  </si>
  <si>
    <t>Question 1</t>
  </si>
  <si>
    <t xml:space="preserve">Dénomination sociale de l'entreprise </t>
  </si>
  <si>
    <t>Role in the Industry</t>
  </si>
  <si>
    <t>Question 2</t>
  </si>
  <si>
    <t>Question 3</t>
  </si>
  <si>
    <t>Question 4</t>
  </si>
  <si>
    <t>Question 5</t>
  </si>
  <si>
    <t>Question 6</t>
  </si>
  <si>
    <t>Question 7</t>
  </si>
  <si>
    <t>Question 8</t>
  </si>
  <si>
    <t>Question 9</t>
  </si>
  <si>
    <t>Question 10</t>
  </si>
  <si>
    <t>Question 11</t>
  </si>
  <si>
    <t>Provide the names and addresses of other locations, facilities, and outlets in Canada on behalf of which your company is responding.</t>
  </si>
  <si>
    <t>Question 12</t>
  </si>
  <si>
    <t>FIRM INFORMATION</t>
  </si>
  <si>
    <t>RENSEIGNEMENTS SUR L’ENTREPRISE</t>
  </si>
  <si>
    <t>CONFIRMATION DES DONNÉES DÉCLARÉES</t>
  </si>
  <si>
    <t>CERTIFICATION</t>
  </si>
  <si>
    <t>ATTESTATION</t>
  </si>
  <si>
    <t>Website Address</t>
  </si>
  <si>
    <t>PUBLIC COMMENTS</t>
  </si>
  <si>
    <t>Atlantic Provinces</t>
  </si>
  <si>
    <t>Provinces de l’Atlantique</t>
  </si>
  <si>
    <t xml:space="preserve">Quebec and Ontario </t>
  </si>
  <si>
    <t>Québec et Ontario</t>
  </si>
  <si>
    <t>Manitoba and Saskatchewan</t>
  </si>
  <si>
    <t>Alberta and British Columbia</t>
  </si>
  <si>
    <t>Alberta et Colombie-Britannique</t>
  </si>
  <si>
    <t>Nunavut, Yukon and Northwest Territories</t>
  </si>
  <si>
    <t>Nunavut, Yukon et Territoires du Nord-Ouest</t>
  </si>
  <si>
    <t xml:space="preserve">Manitoba et Saskatchewan </t>
  </si>
  <si>
    <t>Question 13</t>
  </si>
  <si>
    <t>Account 1</t>
  </si>
  <si>
    <t>Client 1</t>
  </si>
  <si>
    <t>Account 2</t>
  </si>
  <si>
    <t>Client 2</t>
  </si>
  <si>
    <t>Account 3</t>
  </si>
  <si>
    <t>Client 3</t>
  </si>
  <si>
    <t>Account 4</t>
  </si>
  <si>
    <t>Client 4</t>
  </si>
  <si>
    <t>Account 5</t>
  </si>
  <si>
    <t>Client 5</t>
  </si>
  <si>
    <t>Question 16</t>
  </si>
  <si>
    <t>Question 14</t>
  </si>
  <si>
    <t>Question 15</t>
  </si>
  <si>
    <t>QUESTIONNAIRE DUE DATE</t>
  </si>
  <si>
    <t>DATE D'ÉCHÉANCE DU QUESTIONNAIRE</t>
  </si>
  <si>
    <t>CONFIRMATION OF REPORTED DATA</t>
  </si>
  <si>
    <t>I understand that checking this box constitutes my legally binding signature.</t>
  </si>
  <si>
    <t>Je comprends que le fait de cocher cette case constitue ma signature juridiquement contraignante.</t>
  </si>
  <si>
    <t>Utilisateur final</t>
  </si>
  <si>
    <t>Rôle dans l'industrie</t>
  </si>
  <si>
    <t>Question 19</t>
  </si>
  <si>
    <t>PUBLIC</t>
  </si>
  <si>
    <t>CUSTOMS TARIFF</t>
  </si>
  <si>
    <t>TARIF DES DOUANES</t>
  </si>
  <si>
    <t>SUBMITTING THE QUESTIONNAIRE RESPONSE</t>
  </si>
  <si>
    <t>Fournissez les noms et adresses des autres emplacements, installations et points de vente au Canada au nom de laquelle votre entreprise répond. </t>
  </si>
  <si>
    <t>Adresse de courrier électronique</t>
  </si>
  <si>
    <t>Date</t>
  </si>
  <si>
    <t>End user</t>
  </si>
  <si>
    <t>Provide a brief history of your firm, with particular emphasis on activities regarding the goods.</t>
  </si>
  <si>
    <t>Donnez un bref historique de votre entreprise, en insistant plus particulièrement sur les activités entourant les marchandises.</t>
  </si>
  <si>
    <t>Question 17</t>
  </si>
  <si>
    <t>Question 18</t>
  </si>
  <si>
    <t>Question 20</t>
  </si>
  <si>
    <t>Question 21</t>
  </si>
  <si>
    <t>Question 22</t>
  </si>
  <si>
    <t>Question 23</t>
  </si>
  <si>
    <t>Question 24</t>
  </si>
  <si>
    <t>Question 25</t>
  </si>
  <si>
    <t>COMMENTAIRES PUBLICS</t>
  </si>
  <si>
    <t>Fournissez les stocks et ventes à l'exportation des marchandises importées.</t>
  </si>
  <si>
    <t>Describe the method used to value your firm's sales to Canadian or foreign associated firms.</t>
  </si>
  <si>
    <t>Décrivez la méthode utilisée pour déterminer la valeur des ventes de votre entreprise à ses entreprises associées au Canada et/ou à l’étranger.</t>
  </si>
  <si>
    <t>PROTECTED COMMENTS</t>
  </si>
  <si>
    <t>Confirm that all information is reported on a calendar-year basis.</t>
  </si>
  <si>
    <t>Confirmez que tous les renseignements déclarés le sont selon l’année civile.</t>
  </si>
  <si>
    <t>Imports</t>
  </si>
  <si>
    <t>Variable</t>
  </si>
  <si>
    <t>English</t>
  </si>
  <si>
    <t>French</t>
  </si>
  <si>
    <t>Data Validation comments</t>
  </si>
  <si>
    <t>Case Number</t>
  </si>
  <si>
    <t>The Goods</t>
  </si>
  <si>
    <t>Due Date</t>
  </si>
  <si>
    <t>Trade Level 1 (plural)</t>
  </si>
  <si>
    <t>Benchmark Products 1</t>
  </si>
  <si>
    <t>Benchmark Products 2</t>
  </si>
  <si>
    <t>Benchmark Products 3</t>
  </si>
  <si>
    <t>Benchmark Products 4</t>
  </si>
  <si>
    <t>Benchmark Products 5</t>
  </si>
  <si>
    <t>Product Defn</t>
  </si>
  <si>
    <t>HS Code defn change date</t>
  </si>
  <si>
    <t>HS Codes before change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</si>
  <si>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</si>
  <si>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</si>
  <si>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</si>
  <si>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</si>
  <si>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</si>
  <si>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</si>
  <si>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</si>
  <si>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</si>
  <si>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</si>
  <si>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</si>
  <si>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</si>
  <si>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</si>
  <si>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</si>
  <si>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</si>
  <si>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</si>
  <si>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t>
  </si>
  <si>
    <t>Price Premium</t>
  </si>
  <si>
    <t xml:space="preserve"> Majoration du prix</t>
  </si>
  <si>
    <t>Sales</t>
  </si>
  <si>
    <t>Ventes</t>
  </si>
  <si>
    <t>Describe how delivery of the goods sold by your firm is paid for.</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</si>
  <si>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</si>
  <si>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</si>
  <si>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</si>
  <si>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</si>
  <si>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</si>
  <si>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</si>
  <si>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</si>
  <si>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</si>
  <si>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</si>
  <si>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</si>
  <si>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</si>
  <si>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</si>
  <si>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</si>
  <si>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For the questions in this tab, note the following:</t>
  </si>
  <si>
    <t>Pour les questions de cet onglet, notez ce qui suit :</t>
  </si>
  <si>
    <t>Beginning inventory</t>
  </si>
  <si>
    <t>Stock d'ouverture</t>
  </si>
  <si>
    <t>Ventes à l'exportation</t>
  </si>
  <si>
    <t>Ending inventory</t>
  </si>
  <si>
    <t>Décrivez les plans de votre entreprise pour gérer les niveaux de stocks au cours des deux prochaines années. Fournissez les motifs et les hypothèses sous-tendant ces objectifs et ces stratégies.</t>
  </si>
  <si>
    <t>Regional Sales</t>
  </si>
  <si>
    <t>Ventes régionales</t>
  </si>
  <si>
    <t>For additional details, view the Info tab.</t>
  </si>
  <si>
    <t>Pour plus de détails, consultez l'onglet Info.</t>
  </si>
  <si>
    <t>References to "the goods" in this questionnaire refer to:</t>
  </si>
  <si>
    <t>Les références aux « marchandises » dans ce questionnaire font référence à :</t>
  </si>
  <si>
    <t>Describe how delivery of the goods purchased by your firm is paid for.</t>
  </si>
  <si>
    <t>Explain circumstances where Canadian purchasers are willing to pay a price premium for the goods produced in Canada and what the amount of that premium would be.</t>
  </si>
  <si>
    <t xml:space="preserve">Primary Industry 1 </t>
  </si>
  <si>
    <t>Segment de marché 1</t>
  </si>
  <si>
    <t>Primary Industry 2</t>
  </si>
  <si>
    <t>Segment de marché 2</t>
  </si>
  <si>
    <t>Primary Industry 3</t>
  </si>
  <si>
    <t>Segment de marché 3</t>
  </si>
  <si>
    <t>Fournissez la répartition régionale du volume des ventes d'importations de marchandises par votre entreprise.</t>
  </si>
  <si>
    <t>Type</t>
  </si>
  <si>
    <t xml:space="preserve">Exporter name: </t>
  </si>
  <si>
    <t>Nom de l'exportateur :</t>
  </si>
  <si>
    <t>Importations</t>
  </si>
  <si>
    <t xml:space="preserve">Report the volume and value of sales of imports in Canada for each benchmark product listed below : </t>
  </si>
  <si>
    <t xml:space="preserve">Report the volume and value of sales of imports in Canada for each account listed below : </t>
  </si>
  <si>
    <t>Déclarez le volume et la valeur des ventes d'importations au Canada pour chaque compte indiqué ci-dessous :</t>
  </si>
  <si>
    <t>Provide your firm's inventories and export sales of imports of the goods.</t>
  </si>
  <si>
    <t>If the volume of ending inventory in Question 1 on the Invent-Stock tab differs from the calculated ending inventory, explain why there is a difference.</t>
  </si>
  <si>
    <t>Les informations publiques/non confidentielles de ce tableau sont automatiquement générées à partir des informations fournies dans les onglets "Imp" et l'onglet "Invent-Stock". Toute modification de ce résumé public doit donc être effectuée dans ces onglets.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</si>
  <si>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</si>
  <si>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</si>
  <si>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</si>
  <si>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</si>
  <si>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Retournez le questionnaire rempli en utilisant l’une des options suivantes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</si>
  <si>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</si>
  <si>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Net delivered selling value</t>
  </si>
  <si>
    <t>Valeur de vente nette rendue</t>
  </si>
  <si>
    <t>Net delivered purchase value (laid-in cost)</t>
  </si>
  <si>
    <t>Describe whether there is seasonality in the Canadian market for the goods. Describe any seasonal patterns in your firm's imports, inventory or sales of imports in Canada.</t>
  </si>
  <si>
    <t>Décrivez s'il y a une saisonnalité sur le marché canadien pour les marchandises. Décrivez les tendances saisonnières dans les importations, les stocks ou les ventes d’importations de votre entreprise au Canada.</t>
  </si>
  <si>
    <t>Expliquez les changements que vous prévoyez voir sur le marché canadien et sur d’autres marchés mondiaux pour les marchandises au cours des deux prochaines années en ce qui concerne la demande, les prix, les volumes d’importation ou tout autre facteur.</t>
  </si>
  <si>
    <t>Error</t>
  </si>
  <si>
    <t>Erreur</t>
  </si>
  <si>
    <t>Okay</t>
  </si>
  <si>
    <t xml:space="preserve">Report the volume and value of imports for each benchmark product listed below : </t>
  </si>
  <si>
    <t>Indiquez le volume et la valeur des importations pour chaque produit de référence :</t>
  </si>
  <si>
    <t xml:space="preserve">Report the volume of imports and the ending inventory in Canada of the goods originating from the exporter outlined above : </t>
  </si>
  <si>
    <t>Ending Inventories</t>
  </si>
  <si>
    <t>Difference between ending inventory in Question 1 on the Invent-Stock tab and the calculated ending inventory</t>
  </si>
  <si>
    <t>GLOSSAIRE</t>
  </si>
  <si>
    <t/>
  </si>
  <si>
    <t>Benchmark Products 6</t>
  </si>
  <si>
    <t xml:space="preserve">Questions relating to this questionnaire should be directed to:
</t>
  </si>
  <si>
    <t xml:space="preserve">Toutes les questions relatives au présent questionnaire doivent être adressées à :
</t>
  </si>
  <si>
    <t>Dénomination sociale 
(en français et en anglais, le cas échéant)</t>
  </si>
  <si>
    <t>Dans quelle langue préférez-vous remplir ce questionnaire?</t>
  </si>
  <si>
    <t>SALES OF IMPORTS IN CANADA TO TOP FIVE ACCOUNTS</t>
  </si>
  <si>
    <t>VENTES D'IMPORTATIONS AU CANADA À VOS CINQ PLUS IMPORTANTS CLIENTS</t>
  </si>
  <si>
    <t>Nature of association</t>
  </si>
  <si>
    <t>Décrivez comment les coûts de livraison des marchandises achetées par votre entreprise sont payés.</t>
  </si>
  <si>
    <t>Décrivez comment les coûts de livraison des marchandises vendues par votre entreprise sont payés.</t>
  </si>
  <si>
    <t>Expliquez les circonstances dans lesquelles les acheteurs canadiens sont prêts à payer un prix plus élevé pour les marchandises produites au Canada. Quel serait le montant de ce supplément?</t>
  </si>
  <si>
    <t>Si votre entreprise désire ajouter des commentaires concernant vos réponses, vous les inscrivez ici. Indiquez à quelle question se rapportent vos commentaires.</t>
  </si>
  <si>
    <t xml:space="preserve">Describe any factors (for example, shipping delays, seasonality, etc.) which would explain the overall trend in your firm's quarterly import volumes and ending inventories, as reported in Question 5. </t>
  </si>
  <si>
    <t>Décrivez tous les facteurs (par exemple, les retards d’expédition, la saisonnalité, etc.) qui pourraient expliquer la tendance générale des volumes d’importation trimestriels et des stocks finals de votre entreprise, comme indiqué dans la question 5.</t>
  </si>
  <si>
    <t>Describe your firm’s plans to manage inventory levels, in the next two years. Provide the rationale and assumptions underlying these strategies and objectives.</t>
  </si>
  <si>
    <t>COMMENTAIRES PROTÉGÉS</t>
  </si>
  <si>
    <t>Confirmez que toutes les valeurs déclarées dans ce questionnaire sont en dollars canadiens.</t>
  </si>
  <si>
    <t>Confirm that all values reported in this questionnaire are in Canadian dollars.</t>
  </si>
  <si>
    <t>Maximum length reached. Please use the AddPro tab to add further info. | La limite maximale de caractères est atteinte. SVP utiliser l'onglet AddPro pour ajouter plus d'information.</t>
  </si>
  <si>
    <t>Maximum length reached. Please use the AddPub tab to add further info. | La limite maximale de caractères est atteinte. SVP utiliser l'onglet AddPub pour ajouter plus d'information.</t>
  </si>
  <si>
    <t>1000 character limit | limite de 1000 caractères</t>
  </si>
  <si>
    <t>Broker or trader</t>
  </si>
  <si>
    <t>Courtier ou commerçant</t>
  </si>
  <si>
    <t>Unaccounted</t>
  </si>
  <si>
    <t>Provide the regional distribution of your firm's volume of import sales of the goods.</t>
  </si>
  <si>
    <t>Provide your firm’s strategies and objectives for the next two years with respect to imports and sales of imports of the goods. Provide the rationale and assumptions underlying these strategies and objectives.</t>
  </si>
  <si>
    <t>Fournissez les stratégies et les objectifs de votre entreprise pour les deux prochaines années en ce qui concerne les importations et les ventes de marchandises importées. Fournir la justification et les hypothèses qui sous-tendent ces stratégies et objectifs.</t>
  </si>
  <si>
    <t>Fournissez les stratégies et les objectifs de votre entreprise pour les deux prochaines années en ce qui concerne les achats de marchandises fabriquées au Canada. Fournir la justification et les hypothèses qui sous-tendent ces stratégies et objectifs.</t>
  </si>
  <si>
    <t>Benchmark Products 7</t>
  </si>
  <si>
    <t>Benchmark Products 8</t>
  </si>
  <si>
    <t>Int period 1</t>
  </si>
  <si>
    <t>Int period 2</t>
  </si>
  <si>
    <t>Should your firm wish to add any comments related to its responses, submit them here. Be sure to indicate the applicable question number.</t>
  </si>
  <si>
    <t>Imports in Canada</t>
  </si>
  <si>
    <t>Importations au Canada</t>
  </si>
  <si>
    <t>Sales in Canada</t>
  </si>
  <si>
    <t>Ventes au Canada</t>
  </si>
  <si>
    <t>CAD</t>
  </si>
  <si>
    <t>Explain any changes you expect to see in the Canadian market and in other markets globally for the goods over the next two years with respect to demand, prices, import volumes or any other factor.</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</si>
  <si>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</si>
  <si>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</si>
  <si>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Firm Name (In English and French, if applicable)</t>
  </si>
  <si>
    <t>Trade Level 2 (plural)</t>
  </si>
  <si>
    <t>BMP4</t>
  </si>
  <si>
    <t>BMP5</t>
  </si>
  <si>
    <t>BMP6</t>
  </si>
  <si>
    <t>BMP7</t>
  </si>
  <si>
    <t>BMP8</t>
  </si>
  <si>
    <t>Si le questionnaire n’est pas rempli dans les délais impartis, le Tribunal peut rendre une ordonnance de production, aux termes de l’article 17 de la Loi sur le Tribunal canadien du commerce extérieur, afin d’exiger la production d’une réponse au questionnaire.</t>
  </si>
  <si>
    <t>Type d'affiliation</t>
  </si>
  <si>
    <t>Non Imputé</t>
  </si>
  <si>
    <t>Last Quarter of POI (ie Q2)</t>
  </si>
  <si>
    <t>Last Year of POI</t>
  </si>
  <si>
    <t>First Year of POI</t>
  </si>
  <si>
    <t>United States of America</t>
  </si>
  <si>
    <t>États-Unis d'Amérique</t>
  </si>
  <si>
    <t>Correct</t>
  </si>
  <si>
    <t>CBSA POI</t>
  </si>
  <si>
    <t>• Report all sales to Canadian and foreign associated firms.</t>
  </si>
  <si>
    <t>• Report all sales as of the date of shipment to the customer or the customer’s warehouse.</t>
  </si>
  <si>
    <t>• Report all values in Canadian dollars.</t>
  </si>
  <si>
    <t xml:space="preserve">• Veuillez indiquer seulement les ventes effectuées à partir des importations de votre entreprise. Les ventes de marchandises achetées auprès de producteurs canadiens doivent être exclues. </t>
  </si>
  <si>
    <t>• Déclarez toutes les ventes aux entreprises associées canadiennes et étrangères.</t>
  </si>
  <si>
    <t>• Déclarez toutes les ventes à compter de la date de l’expédition au client ou à son entrepôt.</t>
  </si>
  <si>
    <t>• Déclarez toutes les valeurs en dollars canadiens.</t>
  </si>
  <si>
    <t>• If your firm is an end user or a retailer, your firm does not need to report sales of imports or inventories of imports.</t>
  </si>
  <si>
    <t>• Si votre entreprise est un utilisateur final ou un détaillant, elle n’a pas besoin de déclarer ses ventes d’importations ou ses stocks d’importations.</t>
  </si>
  <si>
    <t>Export sales</t>
  </si>
  <si>
    <t>Différence entre le stock de clôture à la question 1 dans l'onglet Invent-Stock et le stock de clôture calculé</t>
  </si>
  <si>
    <t>Si le volume du stock de clôture à la question 1 dans l'onglet Invent-Stock diffère du stock de clôture calculé, expliquez pourquoi il y a une différence.</t>
  </si>
  <si>
    <t>Last Day of POI</t>
  </si>
  <si>
    <t>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t>
  </si>
  <si>
    <t xml:space="preserve">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 </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</si>
  <si>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</si>
  <si>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</si>
  <si>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</si>
  <si>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</si>
  <si>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Provide your firm’s strategies and objectives for the next two years with respect to purchases of the goods made in Canada. Provide the rationale and assumptions underlying these strategies and objectives.</t>
  </si>
  <si>
    <t>Plans</t>
  </si>
  <si>
    <t>Related firms</t>
  </si>
  <si>
    <t>Entreprises affiliées</t>
  </si>
  <si>
    <t xml:space="preserve">Other countries include: </t>
  </si>
  <si>
    <t xml:space="preserve">Autres pays incluent : </t>
  </si>
  <si>
    <t>Additional Product Info</t>
  </si>
  <si>
    <t>Analyst 1</t>
  </si>
  <si>
    <t>Analyst 2</t>
  </si>
  <si>
    <t>Unit of measure (plural)</t>
  </si>
  <si>
    <t>tonnes</t>
  </si>
  <si>
    <t>Unit of measure (singular)</t>
  </si>
  <si>
    <t>tonne</t>
  </si>
  <si>
    <t>end users</t>
  </si>
  <si>
    <t>Important notes for formatting</t>
  </si>
  <si>
    <t>Insert and merge rows where needed to expand height of text boxes.</t>
  </si>
  <si>
    <t>Subject Countries (incl. French pronouns)</t>
  </si>
  <si>
    <t>IMPORTERS' QUESTIONNAIRE | QUESTIONNAIRE À L'INTENTION DES IMPORTATEURS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</si>
  <si>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</si>
  <si>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</si>
  <si>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</si>
  <si>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</si>
  <si>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</si>
  <si>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</si>
  <si>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</si>
  <si>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QUESTIONS</t>
  </si>
  <si>
    <t>IMPORTERS' QUESTIONNAIRE</t>
  </si>
  <si>
    <t>QUESTIONNAIRE À L'INTENTION DES IMPORTATEURS</t>
  </si>
  <si>
    <t>QUESTIONNAIRE OUTLINE</t>
  </si>
  <si>
    <t>APERÇU DU QUESTIONNAIRE</t>
  </si>
  <si>
    <t>ADDITIONAL PRODUCT INFORMATION</t>
  </si>
  <si>
    <t>RENSEIGNEMENTS ADDITIONNELS SUR LE PRODUIT</t>
  </si>
  <si>
    <t>GLOSSARY</t>
  </si>
  <si>
    <t>La valeur de vos ventes après déduction des escomptes au comptant, des remises sur quantité et des escomptes reportés, des rabais, des taxes, des ristournes et des primes, qu’ils soient indiqués ou non sur la facture. Incluez le coût de livraison.</t>
  </si>
  <si>
    <t>GENERAL FIRM INFORMATION</t>
  </si>
  <si>
    <t>INFORMATIONS GÉNÉRALES SUR L'ENTREPRISE</t>
  </si>
  <si>
    <t>PRODUCER INTERACTIONS</t>
  </si>
  <si>
    <t>INTERACTIONS AVEC LES PRODUCTEURS</t>
  </si>
  <si>
    <t>IMPORTATION</t>
  </si>
  <si>
    <t>MARKET CHARACTERISTICS OF THE GOODS</t>
  </si>
  <si>
    <t>CARACTÉRISTIQUES DU MARCHÉ DES MARCHANDISES</t>
  </si>
  <si>
    <t>SALES</t>
  </si>
  <si>
    <t>VENTES</t>
  </si>
  <si>
    <t>MARKETS</t>
  </si>
  <si>
    <t>MARCHÉS</t>
  </si>
  <si>
    <t>Other</t>
  </si>
  <si>
    <t>Autre</t>
  </si>
  <si>
    <t>PROTECTED</t>
  </si>
  <si>
    <t>PROTÉGÉ</t>
  </si>
  <si>
    <t>IMPORTS OF BENCHMARK PRODUCTS</t>
  </si>
  <si>
    <t>IMPORTS AND SALES</t>
  </si>
  <si>
    <t>IMPORTATIONS ET VENTES</t>
  </si>
  <si>
    <t>IMPORT DATA FOR MASSIVE IMPORTATION ANALYSIS</t>
  </si>
  <si>
    <t>Utilisez un onglet numéroté « Imp-Exp » pour chaque exportateur à partir duquel votre entreprise a importé. Pour obtenir des onglets « Imp-Exp » supplémentaires, contactez un analyste de cas identifié dans l'onglet « Intro ».</t>
  </si>
  <si>
    <t>Use one numbered "Imp-Exp" tab for each exporter your firm imported from. To acquire additional "Imp-Exp" tabs, contact a case analyst identified on the "Intro" tab.</t>
  </si>
  <si>
    <t>valeur d'achat nette rendue (CAD)</t>
  </si>
  <si>
    <t>net delivered purchase value (CAD)</t>
  </si>
  <si>
    <t>valeur de vente nette rendue (CAD)</t>
  </si>
  <si>
    <t>net delivered selling value (CAD)</t>
  </si>
  <si>
    <t>GENERAL</t>
  </si>
  <si>
    <t>GÉNÉRAL</t>
  </si>
  <si>
    <t>Les marchandises sont généralement classées dans le Tarif des douanes sous les numéros suivants du Système harmonisé de désignation et de codification des marchandises (SH) :</t>
  </si>
  <si>
    <t>Public Question 1</t>
  </si>
  <si>
    <t>Countries for Imp-Exp tabs</t>
  </si>
  <si>
    <t>Other country 3</t>
  </si>
  <si>
    <t>Autre pays 3</t>
  </si>
  <si>
    <t>Other country 4</t>
  </si>
  <si>
    <t>Autre pays 4</t>
  </si>
  <si>
    <t>Other country 5</t>
  </si>
  <si>
    <t>Autre pays 5</t>
  </si>
  <si>
    <t>Imp-Exp Question 1</t>
  </si>
  <si>
    <t>Imp-Exp Questions 2, 3, 4</t>
  </si>
  <si>
    <t>• Report only sales from your firm’s imports. Sales of goods purchased from Canadian producers must be excluded.</t>
  </si>
  <si>
    <t>Note: Public/non-confidential information in this table is automatically generated from the information provided in the "Imp" tabs and "Invent-Stock" tab. Any changes to this public summary must therefore be made in those tabs.</t>
  </si>
  <si>
    <t>Drop down lists (MODIFY AS PER CASE SPECIFICS)</t>
  </si>
  <si>
    <t>In the table below, “Error” means that the total sales to your firm’s top five accounts for that period exceed your firm’s total import sales for that period. Therefore, please modify the above data if necessary.</t>
  </si>
  <si>
    <t>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t>
  </si>
  <si>
    <t>In the table below, “Error” means that the total imports of your firm's benchmark products exceed your firm's total imports for that period. Therefore, please modify the above data if necessary.</t>
  </si>
  <si>
    <t>Dans le tableau ci-dessous, « Erreur » signifie que les importations totales des produits de référence de votre entreprise dépassent les importations totales de votre entreprise pour cette période. Par conséquent, veuillez modifier les données ci-dessus si nécessaire.</t>
  </si>
  <si>
    <t>In the table below, “Error” means that the total sales of your firm's benchmark products exceed your firm's total import sales for that period. Therefore, please modify the above data if necessary.</t>
  </si>
  <si>
    <t>Explain any impacts on these outlooks should there be a finding of injury or threat of injury. Provide documents, or the names of documents, such as studies or articles in trade journals, that support your firm's statement.</t>
  </si>
  <si>
    <t>Expliquez les effets possibles sur ces perspectives advenant des conclusions du dommage ou du menace de dommage. Fournissez des documents, ou les noms de documents, tels que des études ou des articles dans des revues spécialisées, qui appuient la déclaration de votre entreprise.</t>
  </si>
  <si>
    <t>INVENTORIES AND EXPORT SALES</t>
  </si>
  <si>
    <t>STOCKS ET VENTES À L'EXPORTATION</t>
  </si>
  <si>
    <t>Intro</t>
  </si>
  <si>
    <t>Yes</t>
  </si>
  <si>
    <t>No</t>
  </si>
  <si>
    <t>Oui</t>
  </si>
  <si>
    <t>Non</t>
  </si>
  <si>
    <t>If no, explain.</t>
  </si>
  <si>
    <t>Si non, expliquez.</t>
  </si>
  <si>
    <t>Describe any factors (for example, shipping delays, seasonality, etc.) which would explain the overall trend in your firm's quarterly import volumes and ending inventories, as reported in Question 6.</t>
  </si>
  <si>
    <t>Décrivez tous les facteurs (par exemple, les retards d’expédition, la saisonnalité, etc.) qui pourraient expliquer la tendance générale des volumes d’importation trimestriels et des stocks finals de votre entreprise, comme indiqué dans la question 6.</t>
  </si>
  <si>
    <t>Q1</t>
  </si>
  <si>
    <t>T1</t>
  </si>
  <si>
    <t>Other Countries</t>
  </si>
  <si>
    <t>Autre pays</t>
  </si>
  <si>
    <t>Jun-Dec 2023</t>
  </si>
  <si>
    <t>juin-déc 2023</t>
  </si>
  <si>
    <t>Massive Importation Dates:</t>
  </si>
  <si>
    <t>Jan</t>
  </si>
  <si>
    <t>Feb</t>
  </si>
  <si>
    <t>Mar</t>
  </si>
  <si>
    <t>Apr</t>
  </si>
  <si>
    <t>May</t>
  </si>
  <si>
    <t>Jun</t>
  </si>
  <si>
    <t>Jul</t>
  </si>
  <si>
    <t>Aug</t>
  </si>
  <si>
    <t>Sep</t>
  </si>
  <si>
    <t>Oct</t>
  </si>
  <si>
    <t>Nov</t>
  </si>
  <si>
    <t>Dec</t>
  </si>
  <si>
    <t>Last Q requested</t>
  </si>
  <si>
    <t>Q3</t>
  </si>
  <si>
    <t>Q4</t>
  </si>
  <si>
    <t>Q2</t>
  </si>
  <si>
    <t>Months left</t>
  </si>
  <si>
    <t>Oct-Dec</t>
  </si>
  <si>
    <t>Jan-Feb</t>
  </si>
  <si>
    <t>Jan-Mar</t>
  </si>
  <si>
    <t>Apr-May</t>
  </si>
  <si>
    <t>Apr-Jun</t>
  </si>
  <si>
    <t>Jul-Aug</t>
  </si>
  <si>
    <t>Jul-Sept</t>
  </si>
  <si>
    <t>Oct-Nov</t>
  </si>
  <si>
    <t>Month Q posted</t>
  </si>
  <si>
    <t>Date for massive importation</t>
  </si>
  <si>
    <t>Year</t>
  </si>
  <si>
    <t>n/a</t>
  </si>
  <si>
    <t>CBSA Determination Date</t>
  </si>
  <si>
    <t>90 Days Prior</t>
  </si>
  <si>
    <t>Last Q to request</t>
  </si>
  <si>
    <t>Quest Posted</t>
  </si>
  <si>
    <t>Last Q</t>
  </si>
  <si>
    <t>DEVEZ-VOUS REMPLIR CE QUESTIONNAIRE?</t>
  </si>
  <si>
    <t>Valeur d’achat nette rendue (coût de revient)</t>
  </si>
  <si>
    <t>les pays sujets</t>
  </si>
  <si>
    <t xml:space="preserve">The exporter handles delivery, and the cost is built into the price. </t>
  </si>
  <si>
    <t xml:space="preserve">The exporter handles delivery, but charges your firm separately for it. </t>
  </si>
  <si>
    <t>L'exportateur s'occupe de la livraison et les frais de livraison sont inclus dans le prix de vente.</t>
  </si>
  <si>
    <t>La livraison et ses frais sont pris en charge par votre entreprise.</t>
  </si>
  <si>
    <t>L'exportateur s'occupe de la livraison mais les frais de livraison sont facturés séparément à votre entreprise.</t>
  </si>
  <si>
    <t>Sélectionnez oui ou non</t>
  </si>
  <si>
    <t>utilisateurs finals</t>
  </si>
  <si>
    <t>IMPORTATIONS DE PRODUITS DE RÉFÉRENCE</t>
  </si>
  <si>
    <t>Indiquez le volume et la valeur des ventes d'importations au Canada pour chaque produit de référence :</t>
  </si>
  <si>
    <t>Dans le tableau ci-dessous, « Erreur » signifie que les ventes totales des produits de référence de votre entreprise dépassent les ventes totales d'importations de votre entreprise pour cette période. Par conséquent, veuillez modifier les données ci-dessus si nécessaire.</t>
  </si>
  <si>
    <t>DONNÉES SUR LES IMPORTATIONS POUR L'ANALYSE DES IMPORTATIONS MASSIVES</t>
  </si>
  <si>
    <t>Stock de clôture</t>
  </si>
  <si>
    <t>Indiquez le volume des importations et le stock de clôture au Canada des marchandises provenant de l'exportateur décrit ci-dessus :</t>
  </si>
  <si>
    <t>oct.-déc.</t>
  </si>
  <si>
    <t>janv.</t>
  </si>
  <si>
    <t>janv.-févr.</t>
  </si>
  <si>
    <t>janv.-mars</t>
  </si>
  <si>
    <t>avr.</t>
  </si>
  <si>
    <t>avr.-mai</t>
  </si>
  <si>
    <t>avr.-juin</t>
  </si>
  <si>
    <t>juill.</t>
  </si>
  <si>
    <t>juill.-août</t>
  </si>
  <si>
    <t>oct.-nov.</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</si>
  <si>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</si>
  <si>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</si>
  <si>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</si>
  <si>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</si>
  <si>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</si>
  <si>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juill.-sept.</t>
  </si>
  <si>
    <t>i.e. columns B-L should be 160 pixels each.</t>
  </si>
  <si>
    <t>When adding or modifying columns, please ensure the total of all column widths in a tab equals 1760 pixels to allow for consistent scaling when exported to PDF.</t>
  </si>
  <si>
    <t>Using data provided in Question 1 in the country tabs with the data provided in Question 1 on the Invent-Stock tab, the questionnaire calculates ending inventory as follows:</t>
  </si>
  <si>
    <t>En utilisant les données fournies à la question 1 dans les onglets des pays avec les données fournies à la question 1 sur l'onglet Invent-Stock, le questionnaire calcule le stock de clôture comme suit :</t>
  </si>
  <si>
    <t>Pro Questions 2, 3, 4</t>
  </si>
  <si>
    <t xml:space="preserve">Your firm arranges and pays for delivery directly. </t>
  </si>
  <si>
    <t>hiddenc</t>
  </si>
  <si>
    <t>Delivery costs</t>
  </si>
  <si>
    <t>Coûts de livraison</t>
  </si>
  <si>
    <t>The costs of freight, handling, and insurance to your Canadian warehouse and, where applicable, all import costs such as customs and other duties (including anti-dumping and countervailing duties), brokerage fees and surcharges.</t>
  </si>
  <si>
    <t xml:space="preserve">Les coûts de fret, manutention et assurance à votre entrepôt canadien et, le cas échéant, tous les frais d’importation, comme les droits de douane et autres (y compris les droits antidumping et compensateurs), les frais de courtage et les suppléments. </t>
  </si>
  <si>
    <t>The value of your sales net of all discounts (cash, quantity or deferred), allowances, taxes, rebates and incentives, whether or not shown on the invoice. It includes all delivery costs.</t>
  </si>
  <si>
    <t>Verification - volume</t>
  </si>
  <si>
    <t>Vérification - volume</t>
  </si>
  <si>
    <t>Verification - value</t>
  </si>
  <si>
    <t>Vérification - valeur</t>
  </si>
  <si>
    <t>volume - total imports of benchmark products (Question 3)</t>
  </si>
  <si>
    <t>volume - total des importations des produits de référence (Question 3)</t>
  </si>
  <si>
    <t>volume - total imports (Question 1)</t>
  </si>
  <si>
    <t>volume - total des importations (Question 1)</t>
  </si>
  <si>
    <t>value - total imports of benchmark products (Question 3)</t>
  </si>
  <si>
    <t>valeur - total des importations des produits de référence (Question 3)</t>
  </si>
  <si>
    <t>valeur - total imports (Question 1)</t>
  </si>
  <si>
    <t>valeur - total des importations (Question 1)</t>
  </si>
  <si>
    <t>volume - total sales in Canada of imports to the top five accounts (Question 2)</t>
  </si>
  <si>
    <t>volume - total sales in Canada of imports (Question 1)</t>
  </si>
  <si>
    <t>volume - total des ventes au Canada d'importations aux cinq principaux clients (Question 2)</t>
  </si>
  <si>
    <t>volume - total des ventes au Canada d'importations (Question 1)</t>
  </si>
  <si>
    <t>valeur - total des ventes au Canada d'importations aux cinq principaux clients (Question 2)</t>
  </si>
  <si>
    <t>valeur - total des ventes au Canada d'importations (Question 1)</t>
  </si>
  <si>
    <t>value - total sales in Canada of imports to the top five accounts (Question 2)</t>
  </si>
  <si>
    <t>value - total sales in Canada of imports (Question 1)</t>
  </si>
  <si>
    <t>volume - total sales in Canada of imports of benchmark products (Question 4)</t>
  </si>
  <si>
    <t>value - total sales in Canada of imports of benchmark products (Question 4)</t>
  </si>
  <si>
    <t>volume - total des ventes au Canada d'importations des produits de référence (Question 4)</t>
  </si>
  <si>
    <t>valeur - total des ventes au Canada d'importations des produits de référence (Question 4)</t>
  </si>
  <si>
    <t xml:space="preserve">Your firm handles delivery, and the cost is built into the price. </t>
  </si>
  <si>
    <t xml:space="preserve">Your firm handles delivery, but charges the purchaser separately for it. </t>
  </si>
  <si>
    <t xml:space="preserve">The purchaser arranges and pays for delivery directly. </t>
  </si>
  <si>
    <t>Votre entreprise s'occupe de la livraison et les frais de livraison sont inclus dans le prix de vente.</t>
  </si>
  <si>
    <t>Votre entreprise s'occupe de la livraison mais les frais de livraison sont facturés séparément à l’acheteur.</t>
  </si>
  <si>
    <t>La livraison et ses frais sont pris en charge par l’acheteur.</t>
  </si>
  <si>
    <t>In the table below, “Error” means that the sum of the quarterly imports reported above exceeds the annual imports reported in Question 1. Therefore, please modify the data if necessary.</t>
  </si>
  <si>
    <t>Dans le tableau ci-dessous, « Erreur » signifie que la somme des importations trimestrielles déclarées ci-dessus dépasse les importations annuelles déclarées à la question 1. Par conséquent, veuillez modifier les données si nécessaire.</t>
  </si>
  <si>
    <t>Select all that apply</t>
  </si>
  <si>
    <t>Sélectionnez toutes les réponses qui s'appliquent</t>
  </si>
  <si>
    <t>Report the volume of imports and the ending inventory in Canada of the goods imported from the United States of America.</t>
  </si>
  <si>
    <t>Report the volume of imports and the ending inventory in Canada of the goods imported from Other Countries.</t>
  </si>
  <si>
    <t>Indiquez le volume des importations et le stock de clôture au Canada des marchandises importées des autre pays.</t>
  </si>
  <si>
    <t>Indiquez le volume des importations et le stock de clôture au Canada des marchandises importées des États-Unis d'Amérique.</t>
  </si>
  <si>
    <t>Confirm that all the sources of imports (countries) of the goods have been reported in this questionnaire.</t>
  </si>
  <si>
    <t>Confirmez que toutes les sources d'importations (pays) des marchandises ont été déclarées dans ce questionnaire.</t>
  </si>
  <si>
    <t>If your firm is a distributor, indicate the primary industries in which the goods are sold.</t>
  </si>
  <si>
    <t>Si votre entreprise est un distributeur, indiquez dans quels segments de marché ces marchandises sont vendues.</t>
  </si>
  <si>
    <t>Si votre entreprise est un utilisateur final, indiquez vos segments de marché.</t>
  </si>
  <si>
    <t>If your firm is an end user, indicate your primary industries.</t>
  </si>
  <si>
    <t>These tariff classification numbers may include other products than the goods, and the goods may also fall under additional tariff classification numbers.</t>
  </si>
  <si>
    <t>Ces numéros de classement tarifaire peuvent inclure des produits autres que les marchandises, et les marchandises peuvent également relever d'autres numéros de classement tarifaire.</t>
  </si>
  <si>
    <t>AA</t>
  </si>
  <si>
    <t>Provide the average percentage of net delivered selling values that is represented by delivery costs.</t>
  </si>
  <si>
    <t>Indiquez le pourcentage moyen des valeurs de vente nettes livrées qui représente les frais de livraison.</t>
  </si>
  <si>
    <t>Delivery Cost (%)</t>
  </si>
  <si>
    <t>Coût de livraison (%)</t>
  </si>
  <si>
    <t>If the percentages changed between periods, please provide the reason.</t>
  </si>
  <si>
    <t>Si les pourcentages ont changé d'une période à l'autre, veuillez en indiquer la raison.</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</si>
  <si>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</si>
  <si>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</si>
  <si>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 xml:space="preserve">Provide your firm's imports and sales of imports of the goods originating in: </t>
  </si>
  <si>
    <t xml:space="preserve">Indiquez les importations et les ventes de marchandises de votre entreprise originaires de : </t>
  </si>
  <si>
    <t>The goods are commonly classified in the Customs Tariff under the following Harmonized Commodity Description and Coding System (HS) numbers:</t>
  </si>
  <si>
    <t>Your firm used the goods in the production of a different product which your firm then sold (i.e. your firm is an end user of the goods).</t>
  </si>
  <si>
    <t>Votre entreprise a utilisé les marchandises dans la production d'un produit différent que votre entreprise a ensuite vendu (c'est-à-dire votre entreprise est un utilisateur final des marchandises).</t>
  </si>
  <si>
    <t>Your firm used the goods for its own purposes and the goods were not sold in any capacity (i.e. your firm is an end user of the goods).</t>
  </si>
  <si>
    <t>Votre entreprise a utilisé les marchandises à ses propres fins et les marchandises n'ont été vendues sous aucune forme (c'est-à-dire un votre entreprise est un utilisateur final des marchandises).</t>
  </si>
  <si>
    <t>If no, explain why import data indicates that you imported using the HS numbers listed on the Info tab during this period.</t>
  </si>
  <si>
    <t>Si non, expliquez pourquoi les données d'importation indiquent que vous avez importé en utilisant les numéros SH énumérés dans l'onglet Info au cours de cette période.</t>
  </si>
  <si>
    <t>Sales of imports in Canada</t>
  </si>
  <si>
    <t>Ventes d'importations au Canada</t>
  </si>
  <si>
    <t>Total sales of imports in Canada</t>
  </si>
  <si>
    <t>Ventes totales d'importations au Canada</t>
  </si>
  <si>
    <t>SALES OF IMPORTS IN CANADA TO YOUR TOP FIVE ACCOUNTS</t>
  </si>
  <si>
    <t>SALES OF IMPORTS  IN CANADA OF BENCHMARK PRODUCTS</t>
  </si>
  <si>
    <t>VENTES D'IMPORTATIONS AU CANADA DE PRODUITS DE RÉFÉRENCE</t>
  </si>
  <si>
    <t>CONTACT INFORMATION OF THE PERSON WHO COMPLETED THIS QUESTIONNAIRE</t>
  </si>
  <si>
    <t>COORDONNÉES DE LA PERSONNE QUI A REMPLI LE QUESTIONNAIRE</t>
  </si>
  <si>
    <t>Name</t>
  </si>
  <si>
    <t>Nom</t>
  </si>
  <si>
    <t>Title</t>
  </si>
  <si>
    <t>Titre</t>
  </si>
  <si>
    <t>Adresse courriel</t>
  </si>
  <si>
    <t>certain steel racks</t>
  </si>
  <si>
    <t>certains rayonnages en acier</t>
  </si>
  <si>
    <t>dumping and the subsidizing</t>
  </si>
  <si>
    <t>le dumping et le subventionnement</t>
  </si>
  <si>
    <t>China</t>
  </si>
  <si>
    <t>de la Chine</t>
  </si>
  <si>
    <t>March 31</t>
  </si>
  <si>
    <t>31 mars</t>
  </si>
  <si>
    <t>Jan-Mar 2025</t>
  </si>
  <si>
    <t>janv.-mars 2025</t>
  </si>
  <si>
    <t>Jan-Mar 2026</t>
  </si>
  <si>
    <t>janv.-mars 2026</t>
  </si>
  <si>
    <t>Certain components of steel storage systems of racks, assembled to any extent, or unassembled, being: posts or columns; bracing; beams; cantilever arms; beam connectors; base or foot plates; pallet safety or support bars; cross-aisle ties; row spacers; and wall ties, including parts thereof, with each component made of steel that is at least 1.0668mm (0.042 inches) thick; each post or column having a width that is greater than 50.8mm (2.0 inches); and each beam having a height that is equal to or greater than 50.8mm (2.0 inches).
Including steel hardware (for example pins, anchors, nuts, bolts, washers and clips) and other components or accessories where the hardware, components or accessories are attached to, packaged with or shipped alongside the components listed in the first paragraph of this definition, but excluding, whether or not attached: rolled primary steel products not further worked; steel beams not further worked; stairs; conveyors; non‐steel components or accessories; automated components or equipment; components of freestanding steel structures that are not for integration into a storage system; wheels, rollers and shuttles; shelving that sits on or fits into the horizontal supports to provide the horizontal storage surface of the steel racks, which may be referred to as “decks”; rack protection products, including end of aisle protectors, post protectors, guardrails and bollards; gates, fencing, netting and other security cages or enclosures; backstop panels and dividers; and signs.
Also excluding, assembled to any extent, or unassembled: heavy duty shelving, boltless shelving, wide-span shelving or light duty racking; wire shelving units; wall-mounted shelving and racks; ceiling-mounted shelving and racks; tubular racks such as garment racks and drying racks; and portable tier racks.</t>
  </si>
  <si>
    <t>Certains composants des systèmes de rayonnages en acier, assemblés dans une certaine mesure ou non assemblés, à savoir : les poteaux ou les colonnes; le contreventement; les lisses; les bras en porte-à-faux; les attaches de lisses; les plaques d’assise ou d’appui; les barres de sécurité ou de soutien des palettes; les supports de barre transversale; les entretoises de jumelage; et les attaches murales, y compris leurs parties, dont chaque composant en acier a une épaisseur d’au moins 1,0668 mm (0,042 po); chaque poteau ou colonne ayant une largeur supérieure à 50,8 mm (2,0 po); et chaque poutre ayant une hauteur égale ou supérieure à 50,8 mm (2,0 po).
Cela comprend la quincaillerie en acier (par exemple les goupilles, les ancrages, les écrous, les boulons, les rondelles et les agrafes) et les autres composants ou accessoires lorsque la quincaillerie, les composants ou les accessoires sont fixés aux composants énumérés au premier paragraphe de la présente définition, emballés avec eux ou expédiés en même temps qu'eux, mais exclut, qu'ils soient fixés ou non : les produits d’acier primaire laminés non autrement travaillés; les poutres en acier qui ne sont pas autrement travaillées; les escaliers; les convoyeurs; les composants ou accessoires qui ne sont pas en acier; l’équipement ou les composants automatisés; les composants de structures en acier autoportantes qui ne sont pas destinés à être intégrés dans un système d’entreposage; les roues, les galets et les navettes; les rayonnages qui reposent sur les supports horizontaux ou s'y insèrent pour constituer la surface d’entreposage horizontale des rayonnages en acier, qu’on peut appeler « plateaux »; les produits de protection des rayonnages, y compris les protecteurs de bout de rangée, les protecteurs de poteaux, les barres de retenue et les bornes; les barrières, clôtures, filets et autres cages ou enclos de sécurité; les panneaux de renfort et les séparateurs; et les panneaux indicateurs.
Sont également exclus, assemblés dans une certaine mesure ou non assemblés : les rayonnages robustes, les rayonnages enclenchables, les rayonnages à grande portée et les rayonnages légers; les rayonnages grillagés; les étagères et rayonnages muraux; les étagères et rayonnages installés au plafond; les supports tubulaires tels que les supports à vêtements et les supports de séchage; et les supports à étages portatifs.</t>
  </si>
  <si>
    <t>https://www.cbsa-asfc.gc.ca/sima-lmsi/i-e/rack2026/rack2026-in-eng.html#3-2</t>
  </si>
  <si>
    <t>https://www.cbsa-asfc.gc.ca/sima-lmsi/i-e/rack2026/rack2026-in-fra.html#3-2</t>
  </si>
  <si>
    <t>January 1, 2026</t>
  </si>
  <si>
    <t>1er janvier 2026</t>
  </si>
  <si>
    <t>7326.90.90.90, 9403.20.00.70, 7308.90.00.60, 7308.90.00.99</t>
  </si>
  <si>
    <t xml:space="preserve">7308.90.00.60, 7308.90.00.61, 7308.90.00.62, 7308.90.00.63, 7308.90.00.64, 7308.90.00.68, 7308.90.00.69, 7308.90.00.70, 7308.90.00.99, 7326.90.90.90, 9403.20.00.70
</t>
  </si>
  <si>
    <t>Chine</t>
  </si>
  <si>
    <t>Jan 2025 - Dec 2025</t>
  </si>
  <si>
    <t>janv 2025 - déc 2025</t>
  </si>
  <si>
    <t>Q2 - 2026</t>
  </si>
  <si>
    <t>T2 - 2026</t>
  </si>
  <si>
    <t>Is your firm registered as a non-resident importer with the Canada Revenue Agency?</t>
  </si>
  <si>
    <t>Votre entreprise est-elle enregistrée auprès de l'Agence du revenu du Canada en tant que importateur non-résidente ?</t>
  </si>
  <si>
    <t>Roll formed step beam of 12–16 gauge steel, of any length, including beam connector/bracket, regardless of profile or connection type.</t>
  </si>
  <si>
    <t>Poutre à gradin formée à froid  en acier de calibre 12 à 16, de toute longueur, incluant le connecteur/support de poutre, quels que soient le profil ou le type de raccord.</t>
  </si>
  <si>
    <t>Roll formed box beam of 12–16 gauge steel, of any length, including beam connector/bracket, regardless of profile or connection type.</t>
  </si>
  <si>
    <t>Poutre caisson formée à froid  en acier de calibre 12 à 16, de toute longueur, incluant le connecteur/support de poutre, quels que soient le profil ou le type de raccord.</t>
  </si>
  <si>
    <t>Roll formed safety bar, regardless of type/style (universal, clip-in, snap-in, hook-over, welded or other), dimensions or configuration.</t>
  </si>
  <si>
    <t>Barre de sécurité formée à froid , quels que soient le type ou le modèle (universelle, à clipser, à encliqueter, à poser par-dessus, soudée ou autre), les dimensions ou la configuration.</t>
  </si>
  <si>
    <t>PROJECTS</t>
  </si>
  <si>
    <t>PROJETS</t>
  </si>
  <si>
    <t>Project</t>
  </si>
  <si>
    <t>Purchaser of steel racks</t>
  </si>
  <si>
    <t>Acheteur de rayonnages en acier</t>
  </si>
  <si>
    <t>Owner of the project</t>
  </si>
  <si>
    <t>Maître d’ouvrage</t>
  </si>
  <si>
    <t>Location of the project</t>
  </si>
  <si>
    <t>Emplacement du projet</t>
  </si>
  <si>
    <t>Date of bid</t>
  </si>
  <si>
    <t>Date de présentation de la soumission</t>
  </si>
  <si>
    <t>Date of contract award</t>
  </si>
  <si>
    <t>Date d’attribution du contrat</t>
  </si>
  <si>
    <t>Date of first delivery</t>
  </si>
  <si>
    <t>Date de la première livraison</t>
  </si>
  <si>
    <t>Date of last delivery</t>
  </si>
  <si>
    <t>Date de la dernière livraison</t>
  </si>
  <si>
    <t>Volume of steel racks (tonnes)</t>
  </si>
  <si>
    <t>Volume de rayonnages en acier (tonnes)</t>
  </si>
  <si>
    <t>Selling price of steel racks – Material only (CAD)</t>
  </si>
  <si>
    <t>Prix de vente des rayonnages en acier – matériaux seulement (CAD)</t>
  </si>
  <si>
    <t>Indicate whether delivery was included or excluded from the reported selling price</t>
  </si>
  <si>
    <t>Indiquer si la livraison était incluse ou exclue du prix de vente déclaré</t>
  </si>
  <si>
    <t>Breakdown of material provided (e.g. number of frames, number of beams, etc.)</t>
  </si>
  <si>
    <t>Détail des matériaux fournis (p. ex. nombre de cadres, nombre de poutres, etc.)</t>
  </si>
  <si>
    <t>Confirmer que le coût des services, y compris l’installation et l’ingénierie, a été exclu de votre prix de vente (après livraison)</t>
  </si>
  <si>
    <t>dealers / distributors</t>
  </si>
  <si>
    <t>revendeurs / distributeurs</t>
  </si>
  <si>
    <t>Dealer / Distributor</t>
  </si>
  <si>
    <t>Revendeur / Distributeur</t>
  </si>
  <si>
    <t>Your firm sold the goods (as a system or as components, whether or not assembled) directly to members of the public (i.e. your firm is a retailer).</t>
  </si>
  <si>
    <t>Your firm sold the goods (as a system or as components, whether or not assembled) to other businesses (i.e. your firm is a distributor of the goods).</t>
  </si>
  <si>
    <t>Votre entreprise a vendu les marchandises (en tant que système ou en tant que composants, assemblés ou non) directement à des particuliers (c'est-à-dire votre entreprise est un détaillant).</t>
  </si>
  <si>
    <t>Votre entreprise a vendu les marchandises, (en tant que système ou en tant que composants, assemblés ou non)  à d'autres entreprises (c'est-à-dire votre entreprise est un distributeur des marchandises).</t>
  </si>
  <si>
    <t>Describe how volumes of steel racks (in tonnes) were determined for the purpose of completing this questionnaire.</t>
  </si>
  <si>
    <t>Décrivez la méthode utilisée pour déterminer les volumes de rayonnages en acier (en tonnes) aux fins de remplir le présent questionnaire.</t>
  </si>
  <si>
    <t>Confirm that the cost of services, including installation and engineering, have been excluded from your delivered selling price.</t>
  </si>
  <si>
    <t>Respondent</t>
  </si>
  <si>
    <t>0Titles</t>
  </si>
  <si>
    <t>Signature</t>
  </si>
  <si>
    <t>Country</t>
  </si>
  <si>
    <t>Exporter</t>
  </si>
  <si>
    <t>CHN</t>
  </si>
  <si>
    <t>Trade Level</t>
  </si>
  <si>
    <t>FirmActivities</t>
  </si>
  <si>
    <t>USA</t>
  </si>
  <si>
    <t>Sales of Imports in Canada</t>
  </si>
  <si>
    <t>Dealer /DIST</t>
  </si>
  <si>
    <t>EU</t>
  </si>
  <si>
    <t>Export Sales</t>
  </si>
  <si>
    <t xml:space="preserve">Other Country Names: </t>
  </si>
  <si>
    <t>Copy</t>
  </si>
  <si>
    <t>Don’t Copy</t>
  </si>
  <si>
    <t>TONNES</t>
  </si>
  <si>
    <t>000 $</t>
  </si>
  <si>
    <t>IMPMKTS DB</t>
  </si>
  <si>
    <t>I-2025</t>
  </si>
  <si>
    <t>I-2026</t>
  </si>
  <si>
    <t>POID/POIS</t>
  </si>
  <si>
    <t>Activity</t>
  </si>
  <si>
    <t>TL</t>
  </si>
  <si>
    <t>VOL</t>
  </si>
  <si>
    <t>VAL/1000</t>
  </si>
  <si>
    <t>UV</t>
  </si>
  <si>
    <t>CHN 1</t>
  </si>
  <si>
    <t>-</t>
  </si>
  <si>
    <t>Dealer/DIST</t>
  </si>
  <si>
    <t>CHN 2</t>
  </si>
  <si>
    <t>CHN 3</t>
  </si>
  <si>
    <t>CHN 4</t>
  </si>
  <si>
    <t>CHN 5</t>
  </si>
  <si>
    <t>IMPMKTS MsvImpDB</t>
  </si>
  <si>
    <t>Massive Importation - Volume of Imports</t>
  </si>
  <si>
    <t>Massive Importation - Ending Inventory of Imports</t>
  </si>
  <si>
    <t>Q1 - 2025</t>
  </si>
  <si>
    <t>Q2 - 2025</t>
  </si>
  <si>
    <t>Q3 - 2025</t>
  </si>
  <si>
    <t>Q4 - 2025</t>
  </si>
  <si>
    <t>Q1 - 2026</t>
  </si>
  <si>
    <t>EXP 1</t>
  </si>
  <si>
    <t>EXP 2</t>
  </si>
  <si>
    <t>EXP 3</t>
  </si>
  <si>
    <t>EXP 4</t>
  </si>
  <si>
    <t>EXP 5</t>
  </si>
  <si>
    <t>CHECK</t>
  </si>
  <si>
    <t>Invent Imp</t>
  </si>
  <si>
    <t>Import sales</t>
  </si>
  <si>
    <t>Regional DB</t>
  </si>
  <si>
    <t>Total Sales Volume (tonnes)</t>
  </si>
  <si>
    <t>BnchMkDB</t>
  </si>
  <si>
    <t>BMP#</t>
  </si>
  <si>
    <t>IMP</t>
  </si>
  <si>
    <t>BMP 1</t>
  </si>
  <si>
    <t>BMP 2</t>
  </si>
  <si>
    <t>BMP 3</t>
  </si>
  <si>
    <t>IMP SLS</t>
  </si>
  <si>
    <t>TopAcntDB</t>
  </si>
  <si>
    <t>Q2 - 2024</t>
  </si>
  <si>
    <t>Q3 - 2024</t>
  </si>
  <si>
    <t>Q4 - 2024</t>
  </si>
  <si>
    <t>TopAcnt#</t>
  </si>
  <si>
    <t xml:space="preserve">Account 1 - </t>
  </si>
  <si>
    <t xml:space="preserve">Account 2 - </t>
  </si>
  <si>
    <t xml:space="preserve">Account 3 - </t>
  </si>
  <si>
    <t xml:space="preserve">Account 4 - </t>
  </si>
  <si>
    <t xml:space="preserve">Account 5 - </t>
  </si>
  <si>
    <t>Respondant</t>
  </si>
  <si>
    <t>Sheet/Comment</t>
  </si>
  <si>
    <t>Question</t>
  </si>
  <si>
    <t>Answer</t>
  </si>
  <si>
    <t>Public</t>
  </si>
  <si>
    <t>Q 2.</t>
  </si>
  <si>
    <t>Q 4.</t>
  </si>
  <si>
    <t>Q 5.</t>
  </si>
  <si>
    <t>Q 6.</t>
  </si>
  <si>
    <t>Q 7.</t>
  </si>
  <si>
    <t>Q 8. ExP</t>
  </si>
  <si>
    <t>Q 8. A</t>
  </si>
  <si>
    <t>Q 8. B</t>
  </si>
  <si>
    <t>Q 8. C</t>
  </si>
  <si>
    <t>Q 9. A</t>
  </si>
  <si>
    <t>Q 9. B</t>
  </si>
  <si>
    <t>Q 9. C</t>
  </si>
  <si>
    <t>Q 10.</t>
  </si>
  <si>
    <t>Q 11.</t>
  </si>
  <si>
    <t>Q 12.</t>
  </si>
  <si>
    <t>Q 13. A</t>
  </si>
  <si>
    <t>Q 13. Exp</t>
  </si>
  <si>
    <t>Q 14.</t>
  </si>
  <si>
    <t>Q 15.</t>
  </si>
  <si>
    <t>Q 16.</t>
  </si>
  <si>
    <t>Q 17.</t>
  </si>
  <si>
    <t>Q 18.</t>
  </si>
  <si>
    <t>Q 19.</t>
  </si>
  <si>
    <t>Q 20.</t>
  </si>
  <si>
    <t>Q 21. Exp</t>
  </si>
  <si>
    <t>Q 21. A</t>
  </si>
  <si>
    <t>Q 21. B</t>
  </si>
  <si>
    <t>Q 21. C</t>
  </si>
  <si>
    <t>Q 22.</t>
  </si>
  <si>
    <t>Q 23.</t>
  </si>
  <si>
    <t>Q 24.</t>
  </si>
  <si>
    <t>Q 25.</t>
  </si>
  <si>
    <t>AddPub</t>
  </si>
  <si>
    <t>Pro</t>
  </si>
  <si>
    <t>Q 1.</t>
  </si>
  <si>
    <t>Q 3</t>
  </si>
  <si>
    <t>Q 8.</t>
  </si>
  <si>
    <t>Invent-Stock</t>
  </si>
  <si>
    <t>Q 2. Exp</t>
  </si>
  <si>
    <t>Q 3.</t>
  </si>
  <si>
    <t>AddPro</t>
  </si>
  <si>
    <t>Rebecca Campbell</t>
  </si>
  <si>
    <t>rebecca.campbell@tribunal.gc.ca</t>
  </si>
  <si>
    <t>613-998-8598</t>
  </si>
  <si>
    <t>Wen Zhang</t>
  </si>
  <si>
    <t>wen.zhang@tribunal.gc.ca</t>
  </si>
  <si>
    <t>343-549-1983</t>
  </si>
  <si>
    <t>Rhonda Heintzman</t>
  </si>
  <si>
    <t>rhonda.heintzman@tribunal.gc.ca</t>
  </si>
  <si>
    <t>613-558-5983</t>
  </si>
  <si>
    <t>NQ-2026-005</t>
  </si>
  <si>
    <t>September 24, 2026</t>
  </si>
  <si>
    <t>24 septembre 2026</t>
  </si>
  <si>
    <t>Provide the following information on your ten largest individual sales by volume supplied with imported Chinese steel racks between January 1, 2023, and March 31, 2026.</t>
  </si>
  <si>
    <t>Fournir les renseignements suivants pour vos dix plus importantes ventes individuelles en volume, portant sur des rayonnages en acier importés de Chine, réalisées entre le 1er janvier 2023 et le 31 mars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</si>
</sst>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1009]d\-mmm\-yy;@"/>
    <numFmt numFmtId="167" formatCode="_(* #,##0_);_(* \(#,##0\);_(* &quot;-&quot;??_);_(@_)"/>
    <numFmt numFmtId="168" formatCode="[$-F800]dddd\,\ mmmm\ dd\,\ yyyy"/>
    <numFmt numFmtId="169" formatCode="_-* #,##0_-;\-* #,##0_-;_-* &quot;-&quot;??_-;_-@_-"/>
  </numFmts>
  <fonts count="72" x14ac:knownFonts="1">
    <font>
      <sz val="11"/>
      <color theme="1"/>
      <name val="Calibri"/>
      <family val="2"/>
      <scheme val="minor"/>
    </font>
    <font>
      <sz val="11"/>
      <color theme="1"/>
      <name val="Calibri"/>
      <family val="2"/>
      <scheme val="minor"/>
    </font>
    <font>
      <sz val="10.5"/>
      <color theme="0"/>
      <name val="Calibri"/>
      <family val="2"/>
      <scheme val="minor"/>
    </font>
    <font>
      <sz val="10.5"/>
      <color theme="0"/>
      <name val="Calibri"/>
      <family val="2"/>
    </font>
    <font>
      <sz val="10.5"/>
      <color theme="1"/>
      <name val="Calibri"/>
      <family val="2"/>
      <scheme val="minor"/>
    </font>
    <font>
      <sz val="10.5"/>
      <name val="Calibri"/>
      <family val="2"/>
      <scheme val="minor"/>
    </font>
    <font>
      <b/>
      <sz val="10.5"/>
      <name val="Calibri"/>
      <family val="2"/>
      <scheme val="minor"/>
    </font>
    <font>
      <b/>
      <sz val="10.5"/>
      <color theme="1"/>
      <name val="Calibri"/>
      <family val="2"/>
      <scheme val="minor"/>
    </font>
    <font>
      <sz val="10"/>
      <color theme="0"/>
      <name val="Calibri"/>
      <family val="2"/>
      <scheme val="minor"/>
    </font>
    <font>
      <sz val="10"/>
      <color theme="1"/>
      <name val="Calibri"/>
      <family val="2"/>
      <scheme val="minor"/>
    </font>
    <font>
      <b/>
      <sz val="10"/>
      <color theme="1"/>
      <name val="Calibri"/>
      <family val="2"/>
      <scheme val="minor"/>
    </font>
    <font>
      <sz val="9"/>
      <name val="Times New Roman"/>
      <family val="1"/>
    </font>
    <font>
      <sz val="10"/>
      <color rgb="FF9C0006"/>
      <name val="Calibri"/>
      <family val="2"/>
      <scheme val="minor"/>
    </font>
    <font>
      <b/>
      <sz val="10"/>
      <color rgb="FFFA7D00"/>
      <name val="Calibri"/>
      <family val="2"/>
      <scheme val="minor"/>
    </font>
    <font>
      <b/>
      <sz val="10"/>
      <color theme="0"/>
      <name val="Calibri"/>
      <family val="2"/>
      <scheme val="minor"/>
    </font>
    <font>
      <b/>
      <sz val="12"/>
      <name val="Times New Roman"/>
      <family val="1"/>
    </font>
    <font>
      <sz val="10"/>
      <name val="Arial"/>
      <family val="2"/>
    </font>
    <font>
      <sz val="11"/>
      <color indexed="8"/>
      <name val="Calibri"/>
      <family val="2"/>
    </font>
    <font>
      <sz val="11"/>
      <color theme="1"/>
      <name val="Calibri"/>
      <family val="2"/>
    </font>
    <font>
      <sz val="10"/>
      <color indexed="8"/>
      <name val="Arial"/>
      <family val="2"/>
    </font>
    <font>
      <sz val="10"/>
      <color theme="1"/>
      <name val="Times New Roman"/>
      <family val="2"/>
    </font>
    <font>
      <sz val="8"/>
      <name val="Courier"/>
      <family val="3"/>
    </font>
    <font>
      <sz val="10"/>
      <name val="Times New Roman"/>
      <family val="1"/>
    </font>
    <font>
      <sz val="10"/>
      <color theme="1"/>
      <name val="Arial"/>
      <family val="2"/>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sz val="8"/>
      <name val="Arial"/>
      <family val="2"/>
    </font>
    <font>
      <sz val="12"/>
      <name val="Helv"/>
    </font>
    <font>
      <sz val="12"/>
      <color theme="1"/>
      <name val="Times New Roman"/>
      <family val="2"/>
    </font>
    <font>
      <b/>
      <sz val="10"/>
      <color rgb="FF3F3F3F"/>
      <name val="Calibri"/>
      <family val="2"/>
      <scheme val="minor"/>
    </font>
    <font>
      <b/>
      <sz val="14"/>
      <name val="Times New Roman"/>
      <family val="1"/>
    </font>
    <font>
      <sz val="10"/>
      <color rgb="FFFF0000"/>
      <name val="Calibri"/>
      <family val="2"/>
      <scheme val="minor"/>
    </font>
    <font>
      <b/>
      <sz val="10"/>
      <name val="Times New Roman"/>
      <family val="1"/>
    </font>
    <font>
      <sz val="10.5"/>
      <color theme="1"/>
      <name val="Calibri"/>
      <family val="2"/>
    </font>
    <font>
      <sz val="10.5"/>
      <name val="Calibri"/>
      <family val="2"/>
    </font>
    <font>
      <b/>
      <sz val="10.5"/>
      <color theme="1"/>
      <name val="Calibri"/>
      <family val="2"/>
    </font>
    <font>
      <sz val="10.5"/>
      <color rgb="FF000000"/>
      <name val="Calibri"/>
      <family val="2"/>
      <scheme val="minor"/>
    </font>
    <font>
      <b/>
      <sz val="10.5"/>
      <color rgb="FF000000"/>
      <name val="Calibri"/>
      <family val="2"/>
      <scheme val="minor"/>
    </font>
    <font>
      <b/>
      <sz val="10.5"/>
      <color theme="0"/>
      <name val="Calibri"/>
      <family val="2"/>
      <scheme val="minor"/>
    </font>
    <font>
      <sz val="8"/>
      <name val="Calibri"/>
      <family val="2"/>
      <scheme val="minor"/>
    </font>
    <font>
      <u/>
      <sz val="10.5"/>
      <color rgb="FF0070C0"/>
      <name val="Calibri"/>
      <family val="2"/>
      <scheme val="minor"/>
    </font>
    <font>
      <b/>
      <sz val="12"/>
      <name val="Calibri"/>
      <family val="2"/>
      <scheme val="minor"/>
    </font>
    <font>
      <b/>
      <sz val="12"/>
      <color theme="1"/>
      <name val="Calibri"/>
      <family val="2"/>
      <scheme val="minor"/>
    </font>
    <font>
      <sz val="12"/>
      <color rgb="FF000000"/>
      <name val="Calibri"/>
      <family val="2"/>
      <scheme val="minor"/>
    </font>
    <font>
      <b/>
      <sz val="10.5"/>
      <name val="Calibri"/>
      <family val="2"/>
    </font>
    <font>
      <u/>
      <sz val="10.5"/>
      <color theme="1"/>
      <name val="Calibri"/>
      <family val="2"/>
      <scheme val="minor"/>
    </font>
    <font>
      <sz val="10"/>
      <name val="Calibri"/>
      <family val="2"/>
      <scheme val="minor"/>
    </font>
    <font>
      <b/>
      <u/>
      <sz val="10.5"/>
      <color theme="1"/>
      <name val="Calibri"/>
      <family val="2"/>
      <scheme val="minor"/>
    </font>
    <font>
      <sz val="16"/>
      <color rgb="FF000000"/>
      <name val="Calibri"/>
      <family val="2"/>
      <scheme val="minor"/>
    </font>
    <font>
      <sz val="10.5"/>
      <color rgb="FF000000"/>
      <name val="Calibri"/>
      <family val="2"/>
    </font>
    <font>
      <sz val="10.5"/>
      <color rgb="FFFF0000"/>
      <name val="Calibri"/>
      <family val="2"/>
      <scheme val="minor"/>
    </font>
    <font>
      <b/>
      <sz val="10.5"/>
      <color rgb="FFFF0000"/>
      <name val="Calibri"/>
      <family val="2"/>
      <scheme val="minor"/>
    </font>
    <font>
      <b/>
      <sz val="9"/>
      <color indexed="81"/>
      <name val="Tahoma"/>
      <family val="2"/>
    </font>
    <font>
      <sz val="10.5"/>
      <color rgb="FF0070C0"/>
      <name val="Calibri"/>
      <family val="2"/>
      <scheme val="minor"/>
    </font>
    <font>
      <sz val="9"/>
      <color indexed="81"/>
      <name val="Tahoma"/>
      <family val="2"/>
    </font>
    <font>
      <sz val="11"/>
      <color theme="1"/>
      <name val="Segoe UI"/>
      <family val="2"/>
    </font>
    <font>
      <b/>
      <sz val="11"/>
      <color theme="1"/>
      <name val="Calibri"/>
      <family val="2"/>
      <scheme val="minor"/>
    </font>
    <font>
      <b/>
      <sz val="9"/>
      <color theme="1"/>
      <name val="Calibri"/>
      <family val="2"/>
      <scheme val="minor"/>
    </font>
    <font>
      <b/>
      <i/>
      <u/>
      <sz val="9"/>
      <color theme="1"/>
      <name val="Calibri"/>
      <family val="2"/>
      <scheme val="minor"/>
    </font>
    <font>
      <sz val="9"/>
      <color theme="1"/>
      <name val="Calibri"/>
      <family val="2"/>
      <scheme val="minor"/>
    </font>
    <font>
      <b/>
      <u/>
      <sz val="9"/>
      <color theme="1"/>
      <name val="Calibri"/>
      <family val="2"/>
      <scheme val="minor"/>
    </font>
    <font>
      <sz val="9"/>
      <color rgb="FFFF0000"/>
      <name val="Calibri"/>
      <family val="2"/>
      <scheme val="minor"/>
    </font>
    <font>
      <sz val="9"/>
      <name val="Calibri"/>
      <family val="2"/>
      <scheme val="minor"/>
    </font>
    <font>
      <b/>
      <sz val="20"/>
      <color theme="1"/>
      <name val="Calibri"/>
      <family val="2"/>
      <scheme val="minor"/>
    </font>
    <font>
      <b/>
      <i/>
      <u/>
      <sz val="11"/>
      <color theme="1"/>
      <name val="Calibri"/>
      <family val="2"/>
      <scheme val="minor"/>
    </font>
    <font>
      <b/>
      <u/>
      <sz val="11"/>
      <color theme="1"/>
      <name val="Calibri"/>
      <family val="2"/>
      <scheme val="minor"/>
    </font>
    <font>
      <b/>
      <u/>
      <sz val="10"/>
      <name val="Calibri"/>
      <family val="2"/>
      <scheme val="minor"/>
    </font>
    <font>
      <u/>
      <sz val="10"/>
      <name val="Calibri"/>
      <family val="2"/>
      <scheme val="minor"/>
    </font>
    <font>
      <b/>
      <u/>
      <sz val="10"/>
      <color theme="1"/>
      <name val="Calibri"/>
      <family val="2"/>
      <scheme val="minor"/>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0.14996795556505021"/>
        <bgColor indexed="64"/>
      </patternFill>
    </fill>
    <fill>
      <patternFill patternType="solid">
        <fgColor rgb="FFFFFFFF"/>
        <bgColor indexed="64"/>
      </patternFill>
    </fill>
    <fill>
      <patternFill patternType="solid">
        <fgColor theme="8" tint="0.79998168889431442"/>
        <bgColor indexed="64"/>
      </patternFill>
    </fill>
    <fill>
      <patternFill patternType="solid">
        <fgColor rgb="FF92D050"/>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2"/>
        <bgColor indexed="64"/>
      </patternFill>
    </fill>
  </fills>
  <borders count="95">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diagonal/>
    </border>
    <border>
      <left style="thin">
        <color theme="0" tint="-0.499984740745262"/>
      </left>
      <right style="thin">
        <color auto="1"/>
      </right>
      <top/>
      <bottom style="thin">
        <color theme="0" tint="-0.499984740745262"/>
      </bottom>
      <diagonal/>
    </border>
    <border>
      <left style="thin">
        <color indexed="64"/>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auto="1"/>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theme="0" tint="-0.499984740745262"/>
      </top>
      <bottom/>
      <diagonal/>
    </border>
    <border>
      <left/>
      <right style="thin">
        <color auto="1"/>
      </right>
      <top style="thin">
        <color theme="0" tint="-0.499984740745262"/>
      </top>
      <bottom/>
      <diagonal/>
    </border>
    <border>
      <left/>
      <right style="thin">
        <color auto="1"/>
      </right>
      <top/>
      <bottom style="thin">
        <color theme="0" tint="-0.499984740745262"/>
      </bottom>
      <diagonal/>
    </border>
    <border>
      <left style="thin">
        <color indexed="64"/>
      </left>
      <right style="thin">
        <color auto="1"/>
      </right>
      <top style="thin">
        <color theme="0" tint="-0.499984740745262"/>
      </top>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auto="1"/>
      </right>
      <top style="thin">
        <color indexed="64"/>
      </top>
      <bottom style="thin">
        <color theme="0" tint="-0.499984740745262"/>
      </bottom>
      <diagonal/>
    </border>
    <border>
      <left/>
      <right style="thin">
        <color theme="0" tint="-0.499984740745262"/>
      </right>
      <top style="thin">
        <color auto="1"/>
      </top>
      <bottom style="thin">
        <color auto="1"/>
      </bottom>
      <diagonal/>
    </border>
    <border>
      <left/>
      <right style="thin">
        <color auto="1"/>
      </right>
      <top style="thin">
        <color theme="0" tint="-0.499984740745262"/>
      </top>
      <bottom style="thin">
        <color theme="0" tint="-0.499984740745262"/>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top/>
      <bottom style="thin">
        <color indexed="64"/>
      </bottom>
      <diagonal/>
    </border>
    <border>
      <left style="thin">
        <color theme="0" tint="-0.499984740745262"/>
      </left>
      <right style="thin">
        <color theme="0" tint="-0.499984740745262"/>
      </right>
      <top style="medium">
        <color theme="0" tint="-0.499984740745262"/>
      </top>
      <bottom/>
      <diagonal/>
    </border>
    <border>
      <left style="thin">
        <color auto="1"/>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theme="0" tint="-0.499984740745262"/>
      </right>
      <top style="thin">
        <color indexed="64"/>
      </top>
      <bottom style="thin">
        <color theme="0" tint="-0.499984740745262"/>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thin">
        <color theme="4" tint="0.39997558519241921"/>
      </bottom>
      <diagonal/>
    </border>
    <border>
      <left/>
      <right style="dashDot">
        <color indexed="64"/>
      </right>
      <top style="medium">
        <color indexed="64"/>
      </top>
      <bottom style="thin">
        <color theme="4" tint="0.39997558519241921"/>
      </bottom>
      <diagonal/>
    </border>
    <border>
      <left/>
      <right style="medium">
        <color indexed="64"/>
      </right>
      <top style="medium">
        <color indexed="64"/>
      </top>
      <bottom style="thin">
        <color theme="4" tint="0.39997558519241921"/>
      </bottom>
      <diagonal/>
    </border>
    <border>
      <left/>
      <right/>
      <top style="thin">
        <color theme="4" tint="0.39997558519241921"/>
      </top>
      <bottom style="thin">
        <color theme="4" tint="0.39997558519241921"/>
      </bottom>
      <diagonal/>
    </border>
    <border>
      <left/>
      <right style="dashDot">
        <color indexed="64"/>
      </right>
      <top style="thin">
        <color theme="4" tint="0.39997558519241921"/>
      </top>
      <bottom style="thin">
        <color theme="4" tint="0.39997558519241921"/>
      </bottom>
      <diagonal/>
    </border>
    <border>
      <left/>
      <right style="medium">
        <color indexed="64"/>
      </right>
      <top style="thin">
        <color theme="4" tint="0.39997558519241921"/>
      </top>
      <bottom style="thin">
        <color theme="4" tint="0.39997558519241921"/>
      </bottom>
      <diagonal/>
    </border>
    <border>
      <left style="dashDot">
        <color indexed="64"/>
      </left>
      <right style="medium">
        <color indexed="64"/>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style="medium">
        <color indexed="64"/>
      </bottom>
      <diagonal/>
    </border>
    <border>
      <left/>
      <right style="dashDot">
        <color indexed="64"/>
      </right>
      <top style="thin">
        <color theme="4" tint="0.39997558519241921"/>
      </top>
      <bottom style="medium">
        <color indexed="64"/>
      </bottom>
      <diagonal/>
    </border>
    <border>
      <left/>
      <right style="medium">
        <color indexed="64"/>
      </right>
      <top style="thin">
        <color theme="4" tint="0.39997558519241921"/>
      </top>
      <bottom style="medium">
        <color indexed="64"/>
      </bottom>
      <diagonal/>
    </border>
  </borders>
  <cellStyleXfs count="25689">
    <xf numFmtId="0" fontId="0" fillId="0" borderId="0"/>
    <xf numFmtId="37" fontId="11" fillId="0" borderId="16">
      <alignment horizontal="right"/>
    </xf>
    <xf numFmtId="0" fontId="9"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9"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9"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9"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9"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9"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9"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9"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9"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9"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9"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12" fillId="3" borderId="0" applyNumberFormat="0" applyBorder="0" applyAlignment="0" applyProtection="0"/>
    <xf numFmtId="0" fontId="13" fillId="6" borderId="1" applyNumberFormat="0" applyAlignment="0" applyProtection="0"/>
    <xf numFmtId="0" fontId="14" fillId="7" borderId="4" applyNumberFormat="0" applyAlignment="0" applyProtection="0"/>
    <xf numFmtId="37" fontId="15" fillId="0" borderId="0">
      <alignment horizontal="left"/>
    </xf>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165" fontId="20" fillId="0" borderId="0" applyFont="0" applyFill="0" applyBorder="0" applyAlignment="0" applyProtection="0"/>
    <xf numFmtId="43" fontId="1"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16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0" fontId="24" fillId="0" borderId="0" applyNumberFormat="0" applyFill="0" applyBorder="0" applyAlignment="0" applyProtection="0"/>
    <xf numFmtId="0" fontId="25" fillId="2" borderId="0" applyNumberFormat="0" applyBorder="0" applyAlignment="0" applyProtection="0"/>
    <xf numFmtId="37" fontId="22" fillId="0" borderId="15"/>
    <xf numFmtId="37" fontId="22" fillId="0" borderId="15"/>
    <xf numFmtId="37" fontId="22" fillId="0" borderId="18"/>
    <xf numFmtId="37" fontId="22" fillId="0" borderId="18"/>
    <xf numFmtId="0" fontId="26" fillId="5" borderId="1" applyNumberFormat="0" applyAlignment="0" applyProtection="0"/>
    <xf numFmtId="0" fontId="27" fillId="0" borderId="3"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8" fillId="4" borderId="0" applyNumberFormat="0" applyBorder="0" applyAlignment="0" applyProtection="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37" fontId="29" fillId="0" borderId="0"/>
    <xf numFmtId="0" fontId="20" fillId="0" borderId="0"/>
    <xf numFmtId="0" fontId="22" fillId="0" borderId="0"/>
    <xf numFmtId="0" fontId="16" fillId="0" borderId="0"/>
    <xf numFmtId="0" fontId="16" fillId="0" borderId="0"/>
    <xf numFmtId="0" fontId="30"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22" fillId="0" borderId="0"/>
    <xf numFmtId="166" fontId="16" fillId="0" borderId="0"/>
    <xf numFmtId="166" fontId="16" fillId="0" borderId="0"/>
    <xf numFmtId="0" fontId="9" fillId="0" borderId="0"/>
    <xf numFmtId="0" fontId="31" fillId="0" borderId="0"/>
    <xf numFmtId="0" fontId="16"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37" fontId="16" fillId="0" borderId="0"/>
    <xf numFmtId="0" fontId="18" fillId="0" borderId="0"/>
    <xf numFmtId="0" fontId="30" fillId="0" borderId="0"/>
    <xf numFmtId="0" fontId="1" fillId="0" borderId="0"/>
    <xf numFmtId="0" fontId="1" fillId="0" borderId="0"/>
    <xf numFmtId="0" fontId="1" fillId="0" borderId="0"/>
    <xf numFmtId="0" fontId="1" fillId="0" borderId="0"/>
    <xf numFmtId="0" fontId="1" fillId="0" borderId="0"/>
    <xf numFmtId="0" fontId="18" fillId="0" borderId="0"/>
    <xf numFmtId="37" fontId="16" fillId="0" borderId="0"/>
    <xf numFmtId="0" fontId="9" fillId="0" borderId="0"/>
    <xf numFmtId="0" fontId="19" fillId="0" borderId="0"/>
    <xf numFmtId="0" fontId="18" fillId="0" borderId="0"/>
    <xf numFmtId="0" fontId="9"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7" fontId="16" fillId="0" borderId="0"/>
    <xf numFmtId="37" fontId="16" fillId="0" borderId="0"/>
    <xf numFmtId="0" fontId="23" fillId="0" borderId="0"/>
    <xf numFmtId="0" fontId="23" fillId="0" borderId="0"/>
    <xf numFmtId="0" fontId="1" fillId="0" borderId="0"/>
    <xf numFmtId="0" fontId="1" fillId="0" borderId="0"/>
    <xf numFmtId="0" fontId="1" fillId="0" borderId="0"/>
    <xf numFmtId="0" fontId="1"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9" fillId="0" borderId="0"/>
    <xf numFmtId="0" fontId="23" fillId="0" borderId="0"/>
    <xf numFmtId="166" fontId="19"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32" fillId="6" borderId="2" applyNumberFormat="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0"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37" fontId="22" fillId="0" borderId="0"/>
    <xf numFmtId="166" fontId="33" fillId="0" borderId="0">
      <alignment horizontal="centerContinuous"/>
    </xf>
    <xf numFmtId="0" fontId="33" fillId="0" borderId="0">
      <alignment horizontal="centerContinuous"/>
    </xf>
    <xf numFmtId="0" fontId="10" fillId="0" borderId="6" applyNumberFormat="0" applyFill="0" applyAlignment="0" applyProtection="0"/>
    <xf numFmtId="0" fontId="34" fillId="0" borderId="0" applyNumberFormat="0" applyFill="0" applyBorder="0" applyAlignment="0" applyProtection="0"/>
    <xf numFmtId="166" fontId="35" fillId="0" borderId="0" applyAlignment="0"/>
    <xf numFmtId="0" fontId="35" fillId="0" borderId="0" applyAlignment="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750">
    <xf numFmtId="0" fontId="0" fillId="0" borderId="0" xfId="0"/>
    <xf numFmtId="0" fontId="4" fillId="34" borderId="0" xfId="0" applyFont="1" applyFill="1" applyAlignment="1">
      <alignment vertical="top" wrapText="1"/>
    </xf>
    <xf numFmtId="0" fontId="36" fillId="34" borderId="0" xfId="0" applyFont="1" applyFill="1" applyAlignment="1">
      <alignment horizontal="left" vertical="top"/>
    </xf>
    <xf numFmtId="0" fontId="36" fillId="0" borderId="0" xfId="0" applyFont="1" applyAlignment="1">
      <alignment vertical="top" wrapText="1"/>
    </xf>
    <xf numFmtId="0" fontId="3" fillId="0" borderId="0" xfId="0" applyFont="1" applyAlignment="1">
      <alignment vertical="top" wrapText="1"/>
    </xf>
    <xf numFmtId="0" fontId="38" fillId="34" borderId="0" xfId="0" applyFont="1" applyFill="1" applyAlignment="1">
      <alignment vertical="center"/>
    </xf>
    <xf numFmtId="0" fontId="36" fillId="0" borderId="0" xfId="0" applyFont="1" applyAlignment="1">
      <alignment vertical="top"/>
    </xf>
    <xf numFmtId="0" fontId="2" fillId="0" borderId="0" xfId="0" applyFont="1" applyAlignment="1">
      <alignment vertical="top" wrapText="1"/>
    </xf>
    <xf numFmtId="0" fontId="4" fillId="34" borderId="0" xfId="0" applyFont="1" applyFill="1" applyAlignment="1">
      <alignment vertical="top"/>
    </xf>
    <xf numFmtId="0" fontId="4" fillId="0" borderId="0" xfId="0" applyFont="1" applyAlignment="1">
      <alignment vertical="top"/>
    </xf>
    <xf numFmtId="0" fontId="7" fillId="0" borderId="0" xfId="0" applyFont="1" applyAlignment="1">
      <alignment vertical="top"/>
    </xf>
    <xf numFmtId="0" fontId="6" fillId="0" borderId="0" xfId="0" applyFont="1" applyAlignment="1">
      <alignment horizontal="left" vertical="top" wrapText="1"/>
    </xf>
    <xf numFmtId="0" fontId="7" fillId="34" borderId="0" xfId="0" applyFont="1" applyFill="1" applyAlignment="1">
      <alignment vertical="top" wrapText="1"/>
    </xf>
    <xf numFmtId="0" fontId="41" fillId="0" borderId="0" xfId="0" applyFont="1" applyAlignment="1">
      <alignment horizontal="left" vertical="top" wrapText="1"/>
    </xf>
    <xf numFmtId="0" fontId="37" fillId="0" borderId="0" xfId="0" applyFont="1" applyAlignment="1">
      <alignment vertical="top"/>
    </xf>
    <xf numFmtId="0" fontId="6" fillId="0" borderId="7" xfId="0" applyFont="1" applyBorder="1" applyAlignment="1">
      <alignment horizontal="centerContinuous" vertical="top" wrapText="1"/>
    </xf>
    <xf numFmtId="0" fontId="4" fillId="0" borderId="8" xfId="0" applyFont="1" applyBorder="1" applyAlignment="1">
      <alignment horizontal="centerContinuous" vertical="top" wrapText="1"/>
    </xf>
    <xf numFmtId="0" fontId="5" fillId="0" borderId="0" xfId="0" applyFont="1" applyAlignment="1">
      <alignment horizontal="left" vertical="top"/>
    </xf>
    <xf numFmtId="0" fontId="36" fillId="34" borderId="0" xfId="0" applyFont="1" applyFill="1" applyAlignment="1">
      <alignment vertical="top"/>
    </xf>
    <xf numFmtId="0" fontId="3" fillId="0" borderId="0" xfId="0" applyFont="1" applyAlignment="1">
      <alignment vertical="top"/>
    </xf>
    <xf numFmtId="0" fontId="6" fillId="37" borderId="13" xfId="0" applyFont="1" applyFill="1" applyBorder="1" applyAlignment="1">
      <alignment horizontal="centerContinuous" vertical="top" wrapText="1"/>
    </xf>
    <xf numFmtId="0" fontId="6" fillId="37" borderId="17" xfId="0" applyFont="1" applyFill="1" applyBorder="1" applyAlignment="1">
      <alignment horizontal="centerContinuous" vertical="top" wrapText="1"/>
    </xf>
    <xf numFmtId="0" fontId="4" fillId="37" borderId="17" xfId="0" applyFont="1" applyFill="1" applyBorder="1" applyAlignment="1">
      <alignment horizontal="centerContinuous" vertical="top" wrapText="1"/>
    </xf>
    <xf numFmtId="0" fontId="4" fillId="37" borderId="14" xfId="0" applyFont="1" applyFill="1" applyBorder="1" applyAlignment="1">
      <alignment horizontal="centerContinuous" vertical="top" wrapText="1"/>
    </xf>
    <xf numFmtId="0" fontId="38" fillId="34" borderId="0" xfId="0" applyFont="1" applyFill="1" applyAlignment="1">
      <alignment vertical="top"/>
    </xf>
    <xf numFmtId="0" fontId="6" fillId="0" borderId="0" xfId="0" applyFont="1" applyAlignment="1">
      <alignment horizontal="left" vertical="top"/>
    </xf>
    <xf numFmtId="0" fontId="5" fillId="0" borderId="0" xfId="0" applyFont="1" applyAlignment="1">
      <alignment vertical="top"/>
    </xf>
    <xf numFmtId="0" fontId="5" fillId="34" borderId="0" xfId="0" applyFont="1" applyFill="1" applyAlignment="1">
      <alignment vertical="top"/>
    </xf>
    <xf numFmtId="1" fontId="39" fillId="0" borderId="0" xfId="183" applyNumberFormat="1" applyFont="1" applyFill="1" applyBorder="1" applyAlignment="1" applyProtection="1">
      <alignment horizontal="right" vertical="top" wrapText="1"/>
    </xf>
    <xf numFmtId="1" fontId="39" fillId="0" borderId="8" xfId="183" applyNumberFormat="1" applyFont="1" applyFill="1" applyBorder="1" applyAlignment="1" applyProtection="1">
      <alignment horizontal="right" vertical="top" wrapText="1"/>
    </xf>
    <xf numFmtId="0" fontId="5" fillId="34" borderId="0" xfId="0" applyFont="1" applyFill="1" applyAlignment="1">
      <alignment vertical="top" wrapText="1"/>
    </xf>
    <xf numFmtId="0" fontId="41" fillId="0" borderId="0" xfId="0" applyFont="1" applyAlignment="1">
      <alignment vertical="top" wrapText="1"/>
    </xf>
    <xf numFmtId="0" fontId="6" fillId="0" borderId="0" xfId="0" applyFont="1" applyAlignment="1">
      <alignment horizontal="centerContinuous" vertical="top" wrapText="1"/>
    </xf>
    <xf numFmtId="0" fontId="4" fillId="0" borderId="0" xfId="0" applyFont="1" applyAlignment="1">
      <alignment horizontal="centerContinuous" vertical="top" wrapText="1"/>
    </xf>
    <xf numFmtId="0" fontId="4" fillId="0" borderId="0" xfId="0" applyFont="1"/>
    <xf numFmtId="15" fontId="4" fillId="0" borderId="0" xfId="0" applyNumberFormat="1" applyFont="1" applyAlignment="1">
      <alignment vertical="top"/>
    </xf>
    <xf numFmtId="0" fontId="4" fillId="0" borderId="0" xfId="0" applyFont="1" applyAlignment="1">
      <alignment vertical="top" wrapText="1"/>
    </xf>
    <xf numFmtId="0" fontId="4" fillId="34" borderId="0" xfId="0" applyFont="1" applyFill="1" applyAlignment="1">
      <alignment horizontal="left" vertical="top"/>
    </xf>
    <xf numFmtId="0" fontId="39" fillId="0" borderId="0" xfId="183" applyNumberFormat="1" applyFont="1" applyFill="1" applyBorder="1" applyAlignment="1" applyProtection="1">
      <alignment vertical="top" wrapText="1"/>
    </xf>
    <xf numFmtId="0" fontId="39" fillId="0" borderId="8" xfId="183" applyNumberFormat="1" applyFont="1" applyFill="1" applyBorder="1" applyAlignment="1" applyProtection="1">
      <alignment vertical="top" wrapText="1"/>
    </xf>
    <xf numFmtId="49" fontId="4" fillId="0" borderId="0" xfId="0" applyNumberFormat="1" applyFont="1" applyAlignment="1">
      <alignment vertical="top" wrapText="1"/>
    </xf>
    <xf numFmtId="0" fontId="5" fillId="0" borderId="9" xfId="0" applyFont="1" applyBorder="1" applyAlignment="1">
      <alignment horizontal="left" vertical="top" wrapText="1"/>
    </xf>
    <xf numFmtId="0" fontId="5" fillId="34" borderId="0" xfId="0" applyFont="1" applyFill="1" applyAlignment="1">
      <alignment horizontal="left" vertical="top"/>
    </xf>
    <xf numFmtId="0" fontId="2" fillId="0" borderId="0" xfId="0" applyFont="1" applyAlignment="1">
      <alignment wrapText="1"/>
    </xf>
    <xf numFmtId="0" fontId="4" fillId="0" borderId="9" xfId="0" applyFont="1" applyBorder="1" applyAlignment="1">
      <alignment wrapText="1"/>
    </xf>
    <xf numFmtId="0" fontId="4" fillId="0" borderId="16" xfId="0" applyFont="1" applyBorder="1" applyAlignment="1">
      <alignment wrapText="1"/>
    </xf>
    <xf numFmtId="0" fontId="4" fillId="0" borderId="10" xfId="0" applyFont="1" applyBorder="1" applyAlignment="1">
      <alignment wrapText="1"/>
    </xf>
    <xf numFmtId="0" fontId="4" fillId="0" borderId="7" xfId="0" applyFont="1" applyBorder="1" applyAlignment="1">
      <alignment wrapText="1"/>
    </xf>
    <xf numFmtId="0" fontId="4" fillId="0" borderId="8" xfId="0" applyFont="1" applyBorder="1" applyAlignment="1">
      <alignment wrapText="1"/>
    </xf>
    <xf numFmtId="0" fontId="37" fillId="0" borderId="0" xfId="0" applyFont="1" applyAlignment="1">
      <alignment horizontal="left" vertical="top"/>
    </xf>
    <xf numFmtId="0" fontId="47" fillId="34" borderId="7" xfId="0" applyFont="1" applyFill="1" applyBorder="1" applyAlignment="1">
      <alignment horizontal="center" vertical="top" wrapText="1"/>
    </xf>
    <xf numFmtId="0" fontId="47" fillId="34" borderId="0" xfId="0" applyFont="1" applyFill="1" applyAlignment="1">
      <alignment horizontal="center" vertical="top" wrapText="1"/>
    </xf>
    <xf numFmtId="0" fontId="4" fillId="0" borderId="8" xfId="0" applyFont="1" applyBorder="1" applyAlignment="1">
      <alignment vertical="top" wrapText="1"/>
    </xf>
    <xf numFmtId="0" fontId="37" fillId="0" borderId="0" xfId="0" applyFont="1" applyAlignment="1">
      <alignment horizontal="left" vertical="top" wrapText="1"/>
    </xf>
    <xf numFmtId="0" fontId="37" fillId="0" borderId="0" xfId="0" applyFont="1" applyAlignment="1">
      <alignment horizontal="left" vertical="top" wrapText="1" inden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16" xfId="0" applyFont="1" applyBorder="1" applyAlignment="1">
      <alignment horizontal="left" vertical="top" wrapText="1"/>
    </xf>
    <xf numFmtId="0" fontId="5" fillId="0" borderId="7"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4" fillId="0" borderId="16" xfId="0" applyFont="1" applyBorder="1" applyAlignment="1">
      <alignment vertical="top" wrapText="1"/>
    </xf>
    <xf numFmtId="0" fontId="4" fillId="0" borderId="10" xfId="0" applyFont="1" applyBorder="1" applyAlignment="1">
      <alignment vertical="top" wrapText="1"/>
    </xf>
    <xf numFmtId="0" fontId="4" fillId="0" borderId="8" xfId="0" applyFont="1" applyBorder="1"/>
    <xf numFmtId="0" fontId="4" fillId="0" borderId="9" xfId="0" applyFont="1" applyBorder="1" applyAlignment="1">
      <alignment vertical="top" wrapText="1"/>
    </xf>
    <xf numFmtId="0" fontId="4" fillId="0" borderId="0" xfId="0" applyFont="1" applyAlignment="1">
      <alignment horizontal="left" vertical="top"/>
    </xf>
    <xf numFmtId="0" fontId="4" fillId="0" borderId="7" xfId="0" applyFont="1" applyBorder="1" applyAlignment="1">
      <alignment vertical="top" wrapText="1"/>
    </xf>
    <xf numFmtId="0" fontId="2" fillId="0" borderId="0" xfId="0" applyFont="1" applyAlignment="1">
      <alignment horizontal="left" vertical="top" wrapText="1"/>
    </xf>
    <xf numFmtId="49" fontId="4" fillId="34" borderId="0" xfId="0" applyNumberFormat="1" applyFont="1" applyFill="1" applyAlignment="1">
      <alignment vertical="top" wrapText="1"/>
    </xf>
    <xf numFmtId="49" fontId="4" fillId="0" borderId="0" xfId="0" applyNumberFormat="1" applyFont="1" applyAlignment="1">
      <alignment vertical="top"/>
    </xf>
    <xf numFmtId="0" fontId="5" fillId="0" borderId="7" xfId="0" applyFont="1" applyBorder="1" applyAlignment="1">
      <alignment horizontal="right" vertical="top" wrapText="1" indent="1"/>
    </xf>
    <xf numFmtId="0" fontId="5" fillId="0" borderId="0" xfId="0" applyFont="1" applyAlignment="1">
      <alignment horizontal="right" vertical="top" wrapText="1" indent="1"/>
    </xf>
    <xf numFmtId="0" fontId="4" fillId="37" borderId="0" xfId="0" applyFont="1" applyFill="1" applyAlignment="1">
      <alignment vertical="top"/>
    </xf>
    <xf numFmtId="15" fontId="4" fillId="0" borderId="0" xfId="0" quotePrefix="1" applyNumberFormat="1" applyFont="1" applyAlignment="1">
      <alignment vertical="top"/>
    </xf>
    <xf numFmtId="0" fontId="4" fillId="34" borderId="0" xfId="0" applyFont="1" applyFill="1" applyAlignment="1">
      <alignment horizontal="left" vertical="top" wrapText="1"/>
    </xf>
    <xf numFmtId="0" fontId="4" fillId="0" borderId="0" xfId="0" applyFont="1" applyAlignment="1">
      <alignment horizontal="left" vertical="top" wrapText="1"/>
    </xf>
    <xf numFmtId="0" fontId="7" fillId="0" borderId="0" xfId="0" applyFont="1" applyAlignment="1">
      <alignment vertical="top" wrapText="1"/>
    </xf>
    <xf numFmtId="0" fontId="4" fillId="0" borderId="0" xfId="0" applyFont="1" applyAlignment="1">
      <alignment wrapText="1"/>
    </xf>
    <xf numFmtId="0" fontId="4" fillId="0" borderId="8" xfId="0" applyFont="1" applyBorder="1" applyAlignment="1">
      <alignment vertical="top"/>
    </xf>
    <xf numFmtId="0" fontId="6" fillId="0" borderId="0" xfId="0" applyFont="1" applyAlignment="1">
      <alignment vertical="center"/>
    </xf>
    <xf numFmtId="0" fontId="4" fillId="37" borderId="0" xfId="0" applyFont="1" applyFill="1" applyAlignment="1">
      <alignment vertical="top" wrapText="1"/>
    </xf>
    <xf numFmtId="0" fontId="4" fillId="37" borderId="0" xfId="0" applyFont="1" applyFill="1"/>
    <xf numFmtId="0" fontId="50" fillId="0" borderId="0" xfId="0" applyFont="1"/>
    <xf numFmtId="0" fontId="4" fillId="0" borderId="0" xfId="0" applyFont="1" applyAlignment="1">
      <alignment horizontal="left"/>
    </xf>
    <xf numFmtId="0" fontId="4" fillId="37" borderId="0" xfId="0" applyFont="1" applyFill="1" applyAlignment="1">
      <alignment wrapText="1"/>
    </xf>
    <xf numFmtId="0" fontId="50" fillId="37" borderId="0" xfId="0" applyFont="1" applyFill="1" applyAlignment="1">
      <alignment vertical="top"/>
    </xf>
    <xf numFmtId="0" fontId="52" fillId="0" borderId="0" xfId="0" applyFont="1" applyAlignment="1">
      <alignment vertical="center"/>
    </xf>
    <xf numFmtId="0" fontId="39" fillId="0" borderId="0" xfId="0" applyFont="1"/>
    <xf numFmtId="0" fontId="52" fillId="40" borderId="0" xfId="0" applyFont="1" applyFill="1" applyAlignment="1">
      <alignment vertical="center"/>
    </xf>
    <xf numFmtId="0" fontId="48" fillId="0" borderId="0" xfId="0" applyFont="1" applyAlignment="1">
      <alignment vertical="top"/>
    </xf>
    <xf numFmtId="0" fontId="4" fillId="34" borderId="0" xfId="0" applyFont="1" applyFill="1" applyAlignment="1">
      <alignment horizontal="right" vertical="top" indent="1"/>
    </xf>
    <xf numFmtId="0" fontId="4" fillId="34" borderId="7" xfId="0" applyFont="1" applyFill="1" applyBorder="1" applyAlignment="1">
      <alignment horizontal="left" vertical="top" wrapText="1"/>
    </xf>
    <xf numFmtId="0" fontId="4" fillId="34" borderId="7" xfId="0" applyFont="1" applyFill="1" applyBorder="1" applyAlignment="1">
      <alignment horizontal="left" vertical="center" wrapText="1"/>
    </xf>
    <xf numFmtId="0" fontId="5" fillId="0" borderId="0" xfId="0" applyFont="1" applyAlignment="1">
      <alignment horizontal="left" vertical="center" wrapText="1"/>
    </xf>
    <xf numFmtId="0" fontId="37" fillId="0" borderId="0" xfId="0" applyFont="1" applyAlignment="1">
      <alignment horizontal="left" vertical="top" indent="1"/>
    </xf>
    <xf numFmtId="0" fontId="40" fillId="0" borderId="0" xfId="183" applyNumberFormat="1" applyFont="1" applyFill="1" applyBorder="1" applyAlignment="1" applyProtection="1">
      <alignment vertical="top" wrapText="1"/>
    </xf>
    <xf numFmtId="0" fontId="40" fillId="0" borderId="8" xfId="183" applyNumberFormat="1" applyFont="1" applyFill="1" applyBorder="1" applyAlignment="1" applyProtection="1">
      <alignment vertical="top" wrapText="1"/>
    </xf>
    <xf numFmtId="0" fontId="51" fillId="35" borderId="20" xfId="183" applyNumberFormat="1" applyFont="1" applyFill="1" applyBorder="1" applyAlignment="1" applyProtection="1">
      <alignment horizontal="center" vertical="center" wrapText="1"/>
      <protection locked="0"/>
    </xf>
    <xf numFmtId="0" fontId="39" fillId="35" borderId="20" xfId="183" applyNumberFormat="1" applyFont="1" applyFill="1" applyBorder="1" applyAlignment="1" applyProtection="1">
      <alignment horizontal="center" vertical="top" wrapText="1"/>
      <protection locked="0"/>
    </xf>
    <xf numFmtId="0" fontId="5" fillId="0" borderId="20" xfId="0" applyFont="1" applyBorder="1" applyAlignment="1">
      <alignment horizontal="center" vertical="center" wrapText="1"/>
    </xf>
    <xf numFmtId="0" fontId="7" fillId="38" borderId="20" xfId="0" applyFont="1" applyFill="1" applyBorder="1" applyAlignment="1">
      <alignment horizontal="center" vertical="top" wrapText="1"/>
    </xf>
    <xf numFmtId="0" fontId="5" fillId="0" borderId="20" xfId="0" applyFont="1" applyBorder="1" applyAlignment="1">
      <alignment horizontal="center" vertical="top" wrapText="1"/>
    </xf>
    <xf numFmtId="167" fontId="39" fillId="35" borderId="20" xfId="25686" applyNumberFormat="1" applyFont="1" applyFill="1" applyBorder="1" applyAlignment="1" applyProtection="1">
      <alignment horizontal="right" vertical="top" wrapText="1"/>
      <protection locked="0"/>
    </xf>
    <xf numFmtId="0" fontId="6" fillId="0" borderId="16" xfId="0" applyFont="1" applyBorder="1" applyAlignment="1">
      <alignment horizontal="centerContinuous" vertical="top" wrapText="1"/>
    </xf>
    <xf numFmtId="0" fontId="4" fillId="0" borderId="16" xfId="0" applyFont="1" applyBorder="1" applyAlignment="1">
      <alignment horizontal="centerContinuous" vertical="top" wrapText="1"/>
    </xf>
    <xf numFmtId="0" fontId="4" fillId="0" borderId="10" xfId="0" applyFont="1" applyBorder="1" applyAlignment="1">
      <alignment horizontal="centerContinuous" vertical="top" wrapText="1"/>
    </xf>
    <xf numFmtId="0" fontId="49" fillId="0" borderId="7" xfId="0" applyFont="1" applyBorder="1" applyAlignment="1">
      <alignment vertical="top" wrapText="1"/>
    </xf>
    <xf numFmtId="0" fontId="49" fillId="0" borderId="0" xfId="0" applyFont="1" applyAlignment="1">
      <alignment vertical="top" wrapText="1"/>
    </xf>
    <xf numFmtId="167" fontId="39" fillId="35" borderId="20" xfId="25686" applyNumberFormat="1" applyFont="1" applyFill="1" applyBorder="1" applyAlignment="1" applyProtection="1">
      <alignment horizontal="right" vertical="top"/>
      <protection locked="0"/>
    </xf>
    <xf numFmtId="167" fontId="40" fillId="36" borderId="20" xfId="25686" applyNumberFormat="1" applyFont="1" applyFill="1" applyBorder="1" applyAlignment="1" applyProtection="1">
      <alignment horizontal="right" vertical="center" wrapText="1"/>
    </xf>
    <xf numFmtId="167" fontId="40" fillId="36" borderId="23" xfId="25686" applyNumberFormat="1" applyFont="1" applyFill="1" applyBorder="1" applyAlignment="1" applyProtection="1">
      <alignment horizontal="right" vertical="center" wrapText="1"/>
    </xf>
    <xf numFmtId="0" fontId="7" fillId="38" borderId="31" xfId="0" applyFont="1" applyFill="1" applyBorder="1" applyAlignment="1">
      <alignment horizontal="center" vertical="top" wrapText="1"/>
    </xf>
    <xf numFmtId="167" fontId="39" fillId="35" borderId="20" xfId="25686" applyNumberFormat="1" applyFont="1" applyFill="1" applyBorder="1" applyAlignment="1" applyProtection="1">
      <alignment horizontal="right" vertical="center" wrapText="1"/>
      <protection locked="0"/>
    </xf>
    <xf numFmtId="167" fontId="39" fillId="35" borderId="31" xfId="25686" applyNumberFormat="1" applyFont="1" applyFill="1" applyBorder="1" applyAlignment="1" applyProtection="1">
      <alignment horizontal="right" vertical="center" wrapText="1"/>
      <protection locked="0"/>
    </xf>
    <xf numFmtId="0" fontId="5" fillId="0" borderId="0" xfId="0" applyFont="1" applyAlignment="1">
      <alignment horizontal="right" vertical="top" indent="1"/>
    </xf>
    <xf numFmtId="1" fontId="39" fillId="36" borderId="20" xfId="183" applyNumberFormat="1" applyFont="1" applyFill="1" applyBorder="1" applyAlignment="1" applyProtection="1">
      <alignment horizontal="center" vertical="top" wrapText="1"/>
    </xf>
    <xf numFmtId="0" fontId="38" fillId="0" borderId="0" xfId="0" applyFont="1" applyAlignment="1">
      <alignment vertical="top"/>
    </xf>
    <xf numFmtId="0" fontId="40" fillId="0" borderId="0" xfId="183" applyNumberFormat="1" applyFont="1" applyFill="1" applyBorder="1" applyAlignment="1" applyProtection="1">
      <alignment horizontal="right" vertical="center"/>
    </xf>
    <xf numFmtId="14" fontId="4" fillId="0" borderId="0" xfId="0" applyNumberFormat="1" applyFont="1" applyAlignment="1">
      <alignment vertical="top"/>
    </xf>
    <xf numFmtId="0" fontId="4" fillId="0" borderId="0" xfId="0" quotePrefix="1" applyFont="1" applyAlignment="1">
      <alignment vertical="top"/>
    </xf>
    <xf numFmtId="9" fontId="39" fillId="35" borderId="20" xfId="25687" applyFont="1" applyFill="1" applyBorder="1" applyAlignment="1" applyProtection="1">
      <alignment horizontal="center" vertical="center" wrapText="1"/>
      <protection locked="0"/>
    </xf>
    <xf numFmtId="165" fontId="39" fillId="36" borderId="20" xfId="25686" applyFont="1" applyFill="1" applyBorder="1" applyAlignment="1" applyProtection="1">
      <alignment horizontal="right" vertical="top"/>
    </xf>
    <xf numFmtId="165" fontId="39" fillId="36" borderId="20" xfId="25686" applyFont="1" applyFill="1" applyBorder="1" applyAlignment="1" applyProtection="1">
      <alignment horizontal="right" vertical="center" wrapText="1"/>
    </xf>
    <xf numFmtId="165" fontId="39" fillId="36" borderId="31" xfId="25686" applyFont="1" applyFill="1" applyBorder="1" applyAlignment="1" applyProtection="1">
      <alignment horizontal="right" vertical="center" wrapText="1"/>
    </xf>
    <xf numFmtId="0" fontId="54" fillId="0" borderId="0" xfId="0" applyFont="1" applyAlignment="1">
      <alignment vertical="top"/>
    </xf>
    <xf numFmtId="0" fontId="54" fillId="0" borderId="0" xfId="0" applyFont="1" applyAlignment="1">
      <alignment horizontal="left" vertical="top"/>
    </xf>
    <xf numFmtId="0" fontId="36" fillId="33" borderId="7" xfId="0" applyFont="1" applyFill="1" applyBorder="1" applyAlignment="1">
      <alignment vertical="top" wrapText="1"/>
    </xf>
    <xf numFmtId="0" fontId="36" fillId="33" borderId="0" xfId="0" applyFont="1" applyFill="1" applyAlignment="1">
      <alignment vertical="top" wrapText="1"/>
    </xf>
    <xf numFmtId="0" fontId="36" fillId="33" borderId="8" xfId="0" applyFont="1" applyFill="1" applyBorder="1" applyAlignment="1">
      <alignment vertical="top" wrapText="1"/>
    </xf>
    <xf numFmtId="0" fontId="41" fillId="33" borderId="7" xfId="0" applyFont="1" applyFill="1" applyBorder="1" applyAlignment="1">
      <alignment horizontal="left" vertical="top" wrapText="1"/>
    </xf>
    <xf numFmtId="0" fontId="41" fillId="33" borderId="0" xfId="0" applyFont="1" applyFill="1" applyAlignment="1">
      <alignment horizontal="left" vertical="top" wrapText="1"/>
    </xf>
    <xf numFmtId="0" fontId="2" fillId="34" borderId="0" xfId="0" applyFont="1" applyFill="1" applyAlignment="1">
      <alignment vertical="top" wrapText="1"/>
    </xf>
    <xf numFmtId="0" fontId="4" fillId="34" borderId="8" xfId="0" applyFont="1" applyFill="1" applyBorder="1" applyAlignment="1">
      <alignment vertical="top" wrapText="1"/>
    </xf>
    <xf numFmtId="0" fontId="4" fillId="0" borderId="16" xfId="0" applyFont="1" applyBorder="1"/>
    <xf numFmtId="0" fontId="4" fillId="0" borderId="10" xfId="0" applyFont="1" applyBorder="1"/>
    <xf numFmtId="15" fontId="4" fillId="0" borderId="0" xfId="0" quotePrefix="1" applyNumberFormat="1" applyFont="1" applyAlignment="1">
      <alignment horizontal="left" vertical="top"/>
    </xf>
    <xf numFmtId="15" fontId="4" fillId="37" borderId="0" xfId="0" quotePrefix="1" applyNumberFormat="1" applyFont="1" applyFill="1" applyAlignment="1">
      <alignment horizontal="left" vertical="top"/>
    </xf>
    <xf numFmtId="0" fontId="4" fillId="37" borderId="0" xfId="0" quotePrefix="1" applyFont="1" applyFill="1" applyAlignment="1">
      <alignment horizontal="left" vertical="top"/>
    </xf>
    <xf numFmtId="14" fontId="4" fillId="37" borderId="0" xfId="0" quotePrefix="1" applyNumberFormat="1" applyFont="1" applyFill="1" applyAlignment="1">
      <alignment horizontal="left" vertical="top"/>
    </xf>
    <xf numFmtId="0" fontId="48" fillId="37" borderId="0" xfId="0" applyFont="1" applyFill="1" applyAlignment="1">
      <alignment vertical="top"/>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7" fillId="38" borderId="22" xfId="0" applyFont="1" applyFill="1" applyBorder="1" applyAlignment="1">
      <alignment horizontal="center" vertical="center" wrapText="1"/>
    </xf>
    <xf numFmtId="0" fontId="7" fillId="38" borderId="20" xfId="0" applyFont="1" applyFill="1" applyBorder="1" applyAlignment="1">
      <alignment horizontal="center" vertical="center" wrapText="1"/>
    </xf>
    <xf numFmtId="15" fontId="7" fillId="38" borderId="20" xfId="0" applyNumberFormat="1" applyFont="1" applyFill="1" applyBorder="1" applyAlignment="1">
      <alignment horizontal="center" vertical="center" wrapText="1"/>
    </xf>
    <xf numFmtId="167" fontId="39" fillId="36" borderId="20" xfId="25686" applyNumberFormat="1" applyFont="1" applyFill="1" applyBorder="1" applyAlignment="1" applyProtection="1">
      <alignment horizontal="right" vertical="center"/>
    </xf>
    <xf numFmtId="167" fontId="39" fillId="35" borderId="20" xfId="25686" applyNumberFormat="1" applyFont="1" applyFill="1" applyBorder="1" applyAlignment="1" applyProtection="1">
      <alignment horizontal="right" vertical="center"/>
      <protection locked="0"/>
    </xf>
    <xf numFmtId="167" fontId="39" fillId="35" borderId="20" xfId="25686" applyNumberFormat="1" applyFont="1" applyFill="1" applyBorder="1" applyAlignment="1" applyProtection="1">
      <alignment vertical="center"/>
      <protection locked="0"/>
    </xf>
    <xf numFmtId="167" fontId="39" fillId="36" borderId="20" xfId="25686" applyNumberFormat="1" applyFont="1" applyFill="1" applyBorder="1" applyAlignment="1" applyProtection="1">
      <alignment vertical="center"/>
    </xf>
    <xf numFmtId="167" fontId="39" fillId="36" borderId="46" xfId="25686" applyNumberFormat="1" applyFont="1" applyFill="1" applyBorder="1" applyAlignment="1" applyProtection="1">
      <alignment vertical="center"/>
    </xf>
    <xf numFmtId="167" fontId="39" fillId="35" borderId="48" xfId="25686" applyNumberFormat="1" applyFont="1" applyFill="1" applyBorder="1" applyAlignment="1" applyProtection="1">
      <alignment vertical="center"/>
      <protection locked="0"/>
    </xf>
    <xf numFmtId="167" fontId="39" fillId="35" borderId="23" xfId="25686" applyNumberFormat="1" applyFont="1" applyFill="1" applyBorder="1" applyAlignment="1" applyProtection="1">
      <alignment vertical="center"/>
      <protection locked="0"/>
    </xf>
    <xf numFmtId="167" fontId="39" fillId="36" borderId="20" xfId="183" applyNumberFormat="1" applyFont="1" applyFill="1" applyBorder="1" applyAlignment="1" applyProtection="1">
      <alignment horizontal="center" vertical="center"/>
    </xf>
    <xf numFmtId="167" fontId="39" fillId="35" borderId="20" xfId="25686" applyNumberFormat="1" applyFont="1" applyFill="1" applyBorder="1" applyAlignment="1" applyProtection="1">
      <alignment horizontal="center" vertical="top"/>
      <protection locked="0"/>
    </xf>
    <xf numFmtId="167" fontId="39" fillId="35" borderId="20" xfId="25686" applyNumberFormat="1" applyFont="1" applyFill="1" applyBorder="1" applyAlignment="1" applyProtection="1">
      <alignment vertical="top"/>
      <protection locked="0"/>
    </xf>
    <xf numFmtId="167" fontId="39" fillId="36" borderId="20" xfId="25686" applyNumberFormat="1" applyFont="1" applyFill="1" applyBorder="1" applyAlignment="1" applyProtection="1">
      <alignment vertical="top" wrapText="1"/>
    </xf>
    <xf numFmtId="167" fontId="39" fillId="36" borderId="22" xfId="183" applyNumberFormat="1" applyFont="1" applyFill="1" applyBorder="1" applyAlignment="1" applyProtection="1">
      <alignment horizontal="center" vertical="center"/>
    </xf>
    <xf numFmtId="0" fontId="4" fillId="34" borderId="7" xfId="0" applyFont="1" applyFill="1" applyBorder="1" applyAlignment="1">
      <alignment vertical="top" wrapText="1"/>
    </xf>
    <xf numFmtId="0" fontId="6" fillId="0" borderId="0" xfId="0" applyFont="1" applyAlignment="1">
      <alignment horizontal="center" vertical="top"/>
    </xf>
    <xf numFmtId="0" fontId="3" fillId="0" borderId="7" xfId="0" applyFont="1" applyBorder="1" applyAlignment="1">
      <alignment vertical="top" wrapText="1"/>
    </xf>
    <xf numFmtId="49" fontId="4" fillId="34" borderId="8" xfId="0" applyNumberFormat="1" applyFont="1" applyFill="1" applyBorder="1" applyAlignment="1">
      <alignment vertical="top" wrapText="1"/>
    </xf>
    <xf numFmtId="1" fontId="4" fillId="0" borderId="0" xfId="0" applyNumberFormat="1" applyFont="1" applyAlignment="1">
      <alignment horizontal="left" vertical="top"/>
    </xf>
    <xf numFmtId="0" fontId="7" fillId="0" borderId="0" xfId="0" applyFont="1" applyAlignment="1">
      <alignment horizontal="center" vertical="top"/>
    </xf>
    <xf numFmtId="0" fontId="5" fillId="0" borderId="7" xfId="0" applyFont="1" applyBorder="1" applyAlignment="1">
      <alignment horizontal="left" vertical="center" indent="1"/>
    </xf>
    <xf numFmtId="0" fontId="7" fillId="34" borderId="0" xfId="0" applyFont="1" applyFill="1" applyAlignment="1">
      <alignment horizontal="center" vertical="center"/>
    </xf>
    <xf numFmtId="0" fontId="4" fillId="0" borderId="0" xfId="0" applyFont="1" applyAlignment="1">
      <alignment vertical="center"/>
    </xf>
    <xf numFmtId="0" fontId="6" fillId="0" borderId="0" xfId="0" applyFont="1" applyAlignment="1">
      <alignment horizontal="center" vertical="center" wrapText="1"/>
    </xf>
    <xf numFmtId="167" fontId="39" fillId="36" borderId="65" xfId="25686" applyNumberFormat="1" applyFont="1" applyFill="1" applyBorder="1" applyAlignment="1" applyProtection="1">
      <alignment horizontal="right" vertical="center"/>
    </xf>
    <xf numFmtId="167" fontId="39" fillId="36" borderId="46" xfId="25686" applyNumberFormat="1" applyFont="1" applyFill="1" applyBorder="1" applyAlignment="1" applyProtection="1">
      <alignment horizontal="right" vertical="center"/>
    </xf>
    <xf numFmtId="168" fontId="4" fillId="0" borderId="0" xfId="0" quotePrefix="1" applyNumberFormat="1" applyFont="1" applyAlignment="1">
      <alignment vertical="top"/>
    </xf>
    <xf numFmtId="15" fontId="4" fillId="0" borderId="0" xfId="0" quotePrefix="1" applyNumberFormat="1" applyFont="1"/>
    <xf numFmtId="15" fontId="4" fillId="0" borderId="0" xfId="0" quotePrefix="1" applyNumberFormat="1" applyFont="1" applyAlignment="1">
      <alignment wrapText="1"/>
    </xf>
    <xf numFmtId="15" fontId="4" fillId="0" borderId="0" xfId="0" applyNumberFormat="1" applyFont="1"/>
    <xf numFmtId="0" fontId="5" fillId="0" borderId="19" xfId="0" applyFont="1" applyBorder="1" applyAlignment="1">
      <alignment horizontal="left" vertical="top" wrapText="1"/>
    </xf>
    <xf numFmtId="0" fontId="7" fillId="38" borderId="19" xfId="0" applyFont="1" applyFill="1" applyBorder="1" applyAlignment="1">
      <alignment horizontal="center" vertical="center" wrapText="1"/>
    </xf>
    <xf numFmtId="0" fontId="6" fillId="38" borderId="19" xfId="0" applyFont="1" applyFill="1" applyBorder="1" applyAlignment="1">
      <alignment horizontal="center" vertical="top" wrapText="1"/>
    </xf>
    <xf numFmtId="0" fontId="58" fillId="0" borderId="0" xfId="0" applyFont="1" applyAlignment="1">
      <alignment vertical="center"/>
    </xf>
    <xf numFmtId="0" fontId="5" fillId="0" borderId="58" xfId="0" applyFont="1" applyBorder="1" applyAlignment="1">
      <alignment horizontal="center" wrapText="1"/>
    </xf>
    <xf numFmtId="0" fontId="60" fillId="0" borderId="0" xfId="0" applyFont="1"/>
    <xf numFmtId="0" fontId="60" fillId="0" borderId="71" xfId="0" applyFont="1" applyBorder="1" applyAlignment="1">
      <alignment horizontal="center"/>
    </xf>
    <xf numFmtId="0" fontId="62" fillId="0" borderId="0" xfId="0" applyFont="1"/>
    <xf numFmtId="0" fontId="62" fillId="0" borderId="72" xfId="0" applyFont="1" applyBorder="1" applyAlignment="1">
      <alignment horizontal="left"/>
    </xf>
    <xf numFmtId="0" fontId="61" fillId="0" borderId="73" xfId="0" applyFont="1" applyBorder="1"/>
    <xf numFmtId="0" fontId="61" fillId="0" borderId="74" xfId="0" applyFont="1" applyBorder="1"/>
    <xf numFmtId="0" fontId="60" fillId="0" borderId="75" xfId="0" applyFont="1" applyBorder="1" applyAlignment="1">
      <alignment horizontal="center"/>
    </xf>
    <xf numFmtId="0" fontId="60" fillId="0" borderId="72" xfId="0" applyFont="1" applyBorder="1"/>
    <xf numFmtId="0" fontId="62" fillId="0" borderId="69" xfId="0" applyFont="1" applyBorder="1"/>
    <xf numFmtId="0" fontId="62" fillId="0" borderId="70" xfId="0" applyFont="1" applyBorder="1"/>
    <xf numFmtId="0" fontId="60" fillId="0" borderId="71" xfId="0" applyFont="1" applyBorder="1"/>
    <xf numFmtId="0" fontId="62" fillId="0" borderId="76" xfId="0" applyFont="1" applyBorder="1"/>
    <xf numFmtId="0" fontId="62" fillId="0" borderId="77" xfId="0" applyFont="1" applyBorder="1"/>
    <xf numFmtId="0" fontId="60" fillId="0" borderId="78" xfId="0" applyFont="1" applyBorder="1"/>
    <xf numFmtId="0" fontId="62" fillId="0" borderId="73" xfId="0" applyFont="1" applyBorder="1"/>
    <xf numFmtId="0" fontId="62" fillId="0" borderId="74" xfId="0" applyFont="1" applyBorder="1"/>
    <xf numFmtId="0" fontId="60" fillId="0" borderId="75" xfId="0" applyFont="1" applyBorder="1"/>
    <xf numFmtId="0" fontId="61" fillId="0" borderId="0" xfId="0" applyFont="1"/>
    <xf numFmtId="0" fontId="63" fillId="0" borderId="0" xfId="0" applyFont="1" applyAlignment="1">
      <alignment wrapText="1"/>
    </xf>
    <xf numFmtId="0" fontId="60" fillId="42" borderId="71" xfId="0" applyFont="1" applyFill="1" applyBorder="1"/>
    <xf numFmtId="0" fontId="61" fillId="0" borderId="80" xfId="0" applyFont="1" applyBorder="1" applyAlignment="1">
      <alignment horizontal="center"/>
    </xf>
    <xf numFmtId="0" fontId="60" fillId="42" borderId="80" xfId="0" applyFont="1" applyFill="1" applyBorder="1" applyAlignment="1">
      <alignment horizontal="right" wrapText="1"/>
    </xf>
    <xf numFmtId="0" fontId="60" fillId="42" borderId="81" xfId="0" applyFont="1" applyFill="1" applyBorder="1" applyAlignment="1">
      <alignment horizontal="right" wrapText="1"/>
    </xf>
    <xf numFmtId="0" fontId="62" fillId="0" borderId="78" xfId="0" applyFont="1" applyBorder="1" applyAlignment="1">
      <alignment horizontal="left" vertical="top"/>
    </xf>
    <xf numFmtId="0" fontId="62" fillId="0" borderId="82" xfId="0" applyFont="1" applyBorder="1"/>
    <xf numFmtId="0" fontId="61" fillId="0" borderId="82" xfId="0" applyFont="1" applyBorder="1" applyAlignment="1">
      <alignment horizontal="center"/>
    </xf>
    <xf numFmtId="1" fontId="62" fillId="0" borderId="82" xfId="0" applyNumberFormat="1" applyFont="1" applyBorder="1" applyAlignment="1">
      <alignment horizontal="center" wrapText="1"/>
    </xf>
    <xf numFmtId="1" fontId="62" fillId="0" borderId="70" xfId="0" applyNumberFormat="1" applyFont="1" applyBorder="1" applyAlignment="1">
      <alignment horizontal="center" wrapText="1"/>
    </xf>
    <xf numFmtId="0" fontId="61" fillId="0" borderId="0" xfId="0" applyFont="1" applyAlignment="1">
      <alignment horizontal="center"/>
    </xf>
    <xf numFmtId="1" fontId="62" fillId="0" borderId="0" xfId="0" applyNumberFormat="1" applyFont="1" applyAlignment="1">
      <alignment horizontal="center" wrapText="1"/>
    </xf>
    <xf numFmtId="1" fontId="62" fillId="0" borderId="77" xfId="0" applyNumberFormat="1" applyFont="1" applyBorder="1" applyAlignment="1">
      <alignment horizontal="center" wrapText="1"/>
    </xf>
    <xf numFmtId="0" fontId="64" fillId="0" borderId="0" xfId="0" applyFont="1"/>
    <xf numFmtId="0" fontId="62" fillId="0" borderId="75" xfId="0" applyFont="1" applyBorder="1" applyAlignment="1">
      <alignment horizontal="left" vertical="top"/>
    </xf>
    <xf numFmtId="169" fontId="62" fillId="0" borderId="0" xfId="25688" applyNumberFormat="1" applyFont="1" applyBorder="1" applyAlignment="1">
      <alignment horizontal="center"/>
    </xf>
    <xf numFmtId="169" fontId="62" fillId="0" borderId="77" xfId="25688" applyNumberFormat="1" applyFont="1" applyBorder="1" applyAlignment="1">
      <alignment horizontal="center"/>
    </xf>
    <xf numFmtId="0" fontId="62" fillId="0" borderId="83" xfId="0" applyFont="1" applyBorder="1"/>
    <xf numFmtId="169" fontId="65" fillId="0" borderId="83" xfId="25688" applyNumberFormat="1" applyFont="1" applyBorder="1" applyAlignment="1">
      <alignment horizontal="center"/>
    </xf>
    <xf numFmtId="169" fontId="65" fillId="0" borderId="74" xfId="25688" applyNumberFormat="1" applyFont="1" applyBorder="1" applyAlignment="1">
      <alignment horizontal="center"/>
    </xf>
    <xf numFmtId="0" fontId="60" fillId="42" borderId="78" xfId="0" applyFont="1" applyFill="1" applyBorder="1"/>
    <xf numFmtId="0" fontId="60" fillId="42" borderId="0" xfId="0" applyFont="1" applyFill="1"/>
    <xf numFmtId="0" fontId="62" fillId="0" borderId="75" xfId="0" applyFont="1" applyBorder="1"/>
    <xf numFmtId="49" fontId="62" fillId="0" borderId="0" xfId="0" applyNumberFormat="1" applyFont="1"/>
    <xf numFmtId="49" fontId="62" fillId="0" borderId="0" xfId="0" applyNumberFormat="1" applyFont="1" applyAlignment="1">
      <alignment wrapText="1"/>
    </xf>
    <xf numFmtId="0" fontId="60" fillId="43" borderId="80" xfId="0" applyFont="1" applyFill="1" applyBorder="1"/>
    <xf numFmtId="0" fontId="60" fillId="43" borderId="81" xfId="0" applyFont="1" applyFill="1" applyBorder="1"/>
    <xf numFmtId="0" fontId="63" fillId="0" borderId="83" xfId="0" applyFont="1" applyBorder="1"/>
    <xf numFmtId="0" fontId="63" fillId="0" borderId="0" xfId="0" applyFont="1"/>
    <xf numFmtId="0" fontId="63" fillId="0" borderId="0" xfId="0" applyFont="1" applyAlignment="1">
      <alignment horizontal="center"/>
    </xf>
    <xf numFmtId="0" fontId="61" fillId="0" borderId="82" xfId="0" applyFont="1" applyBorder="1"/>
    <xf numFmtId="0" fontId="63" fillId="0" borderId="0" xfId="0" applyFont="1" applyAlignment="1">
      <alignment horizontal="right" wrapText="1"/>
    </xf>
    <xf numFmtId="0" fontId="63" fillId="0" borderId="82" xfId="0" applyFont="1" applyBorder="1" applyAlignment="1">
      <alignment horizontal="right" wrapText="1"/>
    </xf>
    <xf numFmtId="0" fontId="63" fillId="0" borderId="70" xfId="0" applyFont="1" applyBorder="1" applyAlignment="1">
      <alignment horizontal="right" wrapText="1"/>
    </xf>
    <xf numFmtId="0" fontId="60" fillId="0" borderId="78" xfId="0" applyFont="1" applyBorder="1" applyAlignment="1">
      <alignment horizontal="left" vertical="top"/>
    </xf>
    <xf numFmtId="0" fontId="61" fillId="0" borderId="83" xfId="0" applyFont="1" applyBorder="1"/>
    <xf numFmtId="0" fontId="61" fillId="0" borderId="83" xfId="0" applyFont="1" applyBorder="1" applyAlignment="1">
      <alignment horizontal="center"/>
    </xf>
    <xf numFmtId="0" fontId="62" fillId="42" borderId="83" xfId="0" applyFont="1" applyFill="1" applyBorder="1"/>
    <xf numFmtId="0" fontId="62" fillId="42" borderId="74" xfId="0" applyFont="1" applyFill="1" applyBorder="1"/>
    <xf numFmtId="0" fontId="62" fillId="43" borderId="83" xfId="0" applyFont="1" applyFill="1" applyBorder="1"/>
    <xf numFmtId="0" fontId="62" fillId="43" borderId="74" xfId="0" applyFont="1" applyFill="1" applyBorder="1"/>
    <xf numFmtId="0" fontId="60" fillId="0" borderId="69" xfId="0" applyFont="1" applyBorder="1"/>
    <xf numFmtId="0" fontId="60" fillId="0" borderId="82" xfId="0" applyFont="1" applyBorder="1"/>
    <xf numFmtId="0" fontId="60" fillId="0" borderId="70" xfId="0" applyFont="1" applyBorder="1" applyAlignment="1">
      <alignment horizontal="center" vertical="center"/>
    </xf>
    <xf numFmtId="169" fontId="60" fillId="44" borderId="84" xfId="601" applyNumberFormat="1" applyFont="1" applyFill="1" applyBorder="1" applyAlignment="1">
      <alignment wrapText="1"/>
    </xf>
    <xf numFmtId="169" fontId="60" fillId="44" borderId="85" xfId="601" applyNumberFormat="1" applyFont="1" applyFill="1" applyBorder="1" applyAlignment="1">
      <alignment wrapText="1"/>
    </xf>
    <xf numFmtId="169" fontId="60" fillId="44" borderId="86" xfId="601" applyNumberFormat="1" applyFont="1" applyFill="1" applyBorder="1" applyAlignment="1">
      <alignment wrapText="1"/>
    </xf>
    <xf numFmtId="169" fontId="60" fillId="0" borderId="69" xfId="25688" applyNumberFormat="1" applyFont="1" applyFill="1" applyBorder="1"/>
    <xf numFmtId="169" fontId="60" fillId="0" borderId="82" xfId="25688" applyNumberFormat="1" applyFont="1" applyFill="1" applyBorder="1"/>
    <xf numFmtId="169" fontId="60" fillId="0" borderId="70" xfId="25688" applyNumberFormat="1" applyFont="1" applyFill="1" applyBorder="1"/>
    <xf numFmtId="0" fontId="62" fillId="0" borderId="77" xfId="0" applyFont="1" applyBorder="1" applyAlignment="1">
      <alignment horizontal="center" vertical="center"/>
    </xf>
    <xf numFmtId="169" fontId="62" fillId="0" borderId="87" xfId="601" applyNumberFormat="1" applyFont="1" applyBorder="1" applyAlignment="1">
      <alignment wrapText="1"/>
    </xf>
    <xf numFmtId="169" fontId="62" fillId="0" borderId="88" xfId="601" applyNumberFormat="1" applyFont="1" applyBorder="1" applyAlignment="1">
      <alignment wrapText="1"/>
    </xf>
    <xf numFmtId="169" fontId="62" fillId="0" borderId="89" xfId="601" applyNumberFormat="1" applyFont="1" applyBorder="1" applyAlignment="1">
      <alignment wrapText="1"/>
    </xf>
    <xf numFmtId="169" fontId="62" fillId="0" borderId="76" xfId="25688" applyNumberFormat="1" applyFont="1" applyFill="1" applyBorder="1"/>
    <xf numFmtId="169" fontId="62" fillId="0" borderId="0" xfId="25688" applyNumberFormat="1" applyFont="1" applyFill="1" applyBorder="1"/>
    <xf numFmtId="169" fontId="62" fillId="0" borderId="77" xfId="25688" applyNumberFormat="1" applyFont="1" applyFill="1" applyBorder="1"/>
    <xf numFmtId="0" fontId="60" fillId="0" borderId="75" xfId="0" applyFont="1" applyBorder="1" applyAlignment="1">
      <alignment horizontal="left" vertical="top"/>
    </xf>
    <xf numFmtId="169" fontId="62" fillId="44" borderId="87" xfId="601" applyNumberFormat="1" applyFont="1" applyFill="1" applyBorder="1" applyAlignment="1">
      <alignment wrapText="1"/>
    </xf>
    <xf numFmtId="169" fontId="62" fillId="44" borderId="88" xfId="601" applyNumberFormat="1" applyFont="1" applyFill="1" applyBorder="1" applyAlignment="1">
      <alignment wrapText="1"/>
    </xf>
    <xf numFmtId="169" fontId="62" fillId="44" borderId="89" xfId="601" applyNumberFormat="1" applyFont="1" applyFill="1" applyBorder="1" applyAlignment="1">
      <alignment wrapText="1"/>
    </xf>
    <xf numFmtId="0" fontId="60" fillId="0" borderId="0" xfId="0" applyFont="1" applyAlignment="1">
      <alignment vertical="top"/>
    </xf>
    <xf numFmtId="0" fontId="60" fillId="0" borderId="76" xfId="0" applyFont="1" applyBorder="1"/>
    <xf numFmtId="0" fontId="60" fillId="0" borderId="77" xfId="0" applyFont="1" applyBorder="1" applyAlignment="1">
      <alignment horizontal="center" vertical="center"/>
    </xf>
    <xf numFmtId="169" fontId="60" fillId="0" borderId="87" xfId="601" applyNumberFormat="1" applyFont="1" applyBorder="1" applyAlignment="1">
      <alignment wrapText="1"/>
    </xf>
    <xf numFmtId="169" fontId="60" fillId="0" borderId="88" xfId="601" applyNumberFormat="1" applyFont="1" applyBorder="1" applyAlignment="1">
      <alignment wrapText="1"/>
    </xf>
    <xf numFmtId="169" fontId="60" fillId="0" borderId="89" xfId="601" applyNumberFormat="1" applyFont="1" applyBorder="1" applyAlignment="1">
      <alignment wrapText="1"/>
    </xf>
    <xf numFmtId="169" fontId="60" fillId="0" borderId="76" xfId="25688" applyNumberFormat="1" applyFont="1" applyFill="1" applyBorder="1"/>
    <xf numFmtId="169" fontId="60" fillId="0" borderId="0" xfId="25688" applyNumberFormat="1" applyFont="1" applyFill="1" applyBorder="1"/>
    <xf numFmtId="169" fontId="60" fillId="0" borderId="77" xfId="25688" applyNumberFormat="1" applyFont="1" applyFill="1" applyBorder="1"/>
    <xf numFmtId="0" fontId="62" fillId="0" borderId="0" xfId="0" applyFont="1" applyAlignment="1">
      <alignment vertical="top"/>
    </xf>
    <xf numFmtId="169" fontId="60" fillId="0" borderId="90" xfId="601" applyNumberFormat="1" applyFont="1" applyBorder="1" applyAlignment="1">
      <alignment wrapText="1"/>
    </xf>
    <xf numFmtId="169" fontId="60" fillId="44" borderId="87" xfId="601" applyNumberFormat="1" applyFont="1" applyFill="1" applyBorder="1" applyAlignment="1">
      <alignment wrapText="1"/>
    </xf>
    <xf numFmtId="169" fontId="60" fillId="44" borderId="88" xfId="601" applyNumberFormat="1" applyFont="1" applyFill="1" applyBorder="1" applyAlignment="1">
      <alignment wrapText="1"/>
    </xf>
    <xf numFmtId="169" fontId="60" fillId="44" borderId="89" xfId="601" applyNumberFormat="1" applyFont="1" applyFill="1" applyBorder="1" applyAlignment="1">
      <alignment wrapText="1"/>
    </xf>
    <xf numFmtId="169" fontId="62" fillId="44" borderId="90" xfId="601" applyNumberFormat="1" applyFont="1" applyFill="1" applyBorder="1" applyAlignment="1">
      <alignment wrapText="1"/>
    </xf>
    <xf numFmtId="169" fontId="62" fillId="0" borderId="90" xfId="601" applyNumberFormat="1" applyFont="1" applyBorder="1" applyAlignment="1">
      <alignment wrapText="1"/>
    </xf>
    <xf numFmtId="0" fontId="60" fillId="37" borderId="0" xfId="0" applyFont="1" applyFill="1"/>
    <xf numFmtId="169" fontId="60" fillId="0" borderId="76" xfId="25688" applyNumberFormat="1" applyFont="1" applyBorder="1"/>
    <xf numFmtId="169" fontId="60" fillId="0" borderId="0" xfId="25688" applyNumberFormat="1" applyFont="1" applyBorder="1"/>
    <xf numFmtId="169" fontId="60" fillId="0" borderId="77" xfId="25688" applyNumberFormat="1" applyFont="1" applyBorder="1"/>
    <xf numFmtId="0" fontId="62" fillId="37" borderId="0" xfId="0" applyFont="1" applyFill="1"/>
    <xf numFmtId="169" fontId="62" fillId="44" borderId="91" xfId="601" applyNumberFormat="1" applyFont="1" applyFill="1" applyBorder="1" applyAlignment="1">
      <alignment wrapText="1"/>
    </xf>
    <xf numFmtId="169" fontId="62" fillId="0" borderId="76" xfId="25688" applyNumberFormat="1" applyFont="1" applyBorder="1"/>
    <xf numFmtId="169" fontId="62" fillId="0" borderId="0" xfId="25688" applyNumberFormat="1" applyFont="1" applyBorder="1"/>
    <xf numFmtId="169" fontId="62" fillId="0" borderId="77" xfId="25688" applyNumberFormat="1" applyFont="1" applyBorder="1"/>
    <xf numFmtId="0" fontId="62" fillId="37" borderId="83" xfId="0" applyFont="1" applyFill="1" applyBorder="1"/>
    <xf numFmtId="0" fontId="62" fillId="0" borderId="74" xfId="0" applyFont="1" applyBorder="1" applyAlignment="1">
      <alignment horizontal="center" vertical="center"/>
    </xf>
    <xf numFmtId="169" fontId="62" fillId="44" borderId="92" xfId="601" applyNumberFormat="1" applyFont="1" applyFill="1" applyBorder="1" applyAlignment="1">
      <alignment wrapText="1"/>
    </xf>
    <xf numFmtId="169" fontId="62" fillId="44" borderId="93" xfId="601" applyNumberFormat="1" applyFont="1" applyFill="1" applyBorder="1" applyAlignment="1">
      <alignment wrapText="1"/>
    </xf>
    <xf numFmtId="169" fontId="62" fillId="44" borderId="94" xfId="601" applyNumberFormat="1" applyFont="1" applyFill="1" applyBorder="1" applyAlignment="1">
      <alignment wrapText="1"/>
    </xf>
    <xf numFmtId="169" fontId="62" fillId="0" borderId="73" xfId="25688" applyNumberFormat="1" applyFont="1" applyBorder="1"/>
    <xf numFmtId="169" fontId="62" fillId="0" borderId="83" xfId="25688" applyNumberFormat="1" applyFont="1" applyBorder="1"/>
    <xf numFmtId="169" fontId="62" fillId="0" borderId="74" xfId="25688" applyNumberFormat="1" applyFont="1" applyBorder="1"/>
    <xf numFmtId="0" fontId="60" fillId="42" borderId="76" xfId="0" applyFont="1" applyFill="1" applyBorder="1"/>
    <xf numFmtId="169" fontId="62" fillId="0" borderId="0" xfId="601" applyNumberFormat="1" applyFont="1" applyFill="1" applyBorder="1" applyAlignment="1">
      <alignment wrapText="1"/>
    </xf>
    <xf numFmtId="0" fontId="62" fillId="0" borderId="73" xfId="0" applyFont="1" applyBorder="1" applyAlignment="1">
      <alignment horizontal="left" vertical="top"/>
    </xf>
    <xf numFmtId="49" fontId="62" fillId="0" borderId="83" xfId="0" applyNumberFormat="1" applyFont="1" applyBorder="1"/>
    <xf numFmtId="49" fontId="62" fillId="0" borderId="83" xfId="0" applyNumberFormat="1" applyFont="1" applyBorder="1" applyAlignment="1">
      <alignment wrapText="1"/>
    </xf>
    <xf numFmtId="0" fontId="62" fillId="0" borderId="0" xfId="0" applyFont="1" applyAlignment="1">
      <alignment horizontal="left" vertical="top"/>
    </xf>
    <xf numFmtId="0" fontId="63" fillId="0" borderId="76" xfId="0" applyFont="1" applyBorder="1" applyAlignment="1">
      <alignment wrapText="1"/>
    </xf>
    <xf numFmtId="0" fontId="63" fillId="0" borderId="77" xfId="0" applyFont="1" applyBorder="1" applyAlignment="1">
      <alignment wrapText="1"/>
    </xf>
    <xf numFmtId="0" fontId="62" fillId="42" borderId="76" xfId="0" applyFont="1" applyFill="1" applyBorder="1"/>
    <xf numFmtId="0" fontId="62" fillId="42" borderId="0" xfId="0" applyFont="1" applyFill="1"/>
    <xf numFmtId="0" fontId="62" fillId="42" borderId="77" xfId="0" applyFont="1" applyFill="1" applyBorder="1"/>
    <xf numFmtId="169" fontId="62" fillId="44" borderId="76" xfId="601" applyNumberFormat="1" applyFont="1" applyFill="1" applyBorder="1" applyAlignment="1">
      <alignment wrapText="1"/>
    </xf>
    <xf numFmtId="169" fontId="62" fillId="44" borderId="0" xfId="601" applyNumberFormat="1" applyFont="1" applyFill="1" applyBorder="1" applyAlignment="1">
      <alignment wrapText="1"/>
    </xf>
    <xf numFmtId="169" fontId="62" fillId="44" borderId="77" xfId="601" applyNumberFormat="1" applyFont="1" applyFill="1" applyBorder="1" applyAlignment="1">
      <alignment wrapText="1"/>
    </xf>
    <xf numFmtId="169" fontId="62" fillId="0" borderId="76" xfId="601" applyNumberFormat="1" applyFont="1" applyBorder="1" applyAlignment="1">
      <alignment wrapText="1"/>
    </xf>
    <xf numFmtId="169" fontId="62" fillId="0" borderId="0" xfId="601" applyNumberFormat="1" applyFont="1" applyBorder="1" applyAlignment="1">
      <alignment wrapText="1"/>
    </xf>
    <xf numFmtId="169" fontId="62" fillId="0" borderId="77" xfId="601" applyNumberFormat="1" applyFont="1" applyBorder="1" applyAlignment="1">
      <alignment wrapText="1"/>
    </xf>
    <xf numFmtId="169" fontId="62" fillId="44" borderId="73" xfId="601" applyNumberFormat="1" applyFont="1" applyFill="1" applyBorder="1" applyAlignment="1">
      <alignment wrapText="1"/>
    </xf>
    <xf numFmtId="169" fontId="62" fillId="44" borderId="83" xfId="601" applyNumberFormat="1" applyFont="1" applyFill="1" applyBorder="1" applyAlignment="1">
      <alignment wrapText="1"/>
    </xf>
    <xf numFmtId="169" fontId="62" fillId="44" borderId="74" xfId="601" applyNumberFormat="1" applyFont="1" applyFill="1" applyBorder="1" applyAlignment="1">
      <alignment wrapText="1"/>
    </xf>
    <xf numFmtId="169" fontId="62" fillId="0" borderId="69" xfId="601" applyNumberFormat="1" applyFont="1" applyBorder="1" applyAlignment="1">
      <alignment wrapText="1"/>
    </xf>
    <xf numFmtId="169" fontId="62" fillId="0" borderId="82" xfId="601" applyNumberFormat="1" applyFont="1" applyBorder="1" applyAlignment="1">
      <alignment wrapText="1"/>
    </xf>
    <xf numFmtId="169" fontId="62" fillId="0" borderId="70" xfId="601" applyNumberFormat="1" applyFont="1" applyBorder="1" applyAlignment="1">
      <alignment wrapText="1"/>
    </xf>
    <xf numFmtId="169" fontId="65" fillId="0" borderId="76" xfId="601" applyNumberFormat="1" applyFont="1" applyBorder="1" applyAlignment="1">
      <alignment wrapText="1"/>
    </xf>
    <xf numFmtId="169" fontId="65" fillId="0" borderId="0" xfId="601" applyNumberFormat="1" applyFont="1" applyBorder="1" applyAlignment="1">
      <alignment wrapText="1"/>
    </xf>
    <xf numFmtId="169" fontId="60" fillId="0" borderId="73" xfId="25688" applyNumberFormat="1" applyFont="1" applyBorder="1"/>
    <xf numFmtId="169" fontId="60" fillId="0" borderId="83" xfId="25688" applyNumberFormat="1" applyFont="1" applyBorder="1"/>
    <xf numFmtId="169" fontId="60" fillId="0" borderId="74" xfId="25688" applyNumberFormat="1" applyFont="1" applyBorder="1"/>
    <xf numFmtId="0" fontId="66" fillId="0" borderId="0" xfId="0" applyFont="1"/>
    <xf numFmtId="0" fontId="62" fillId="43" borderId="0" xfId="0" applyFont="1" applyFill="1"/>
    <xf numFmtId="0" fontId="62" fillId="43" borderId="77" xfId="0" applyFont="1" applyFill="1" applyBorder="1"/>
    <xf numFmtId="0" fontId="67" fillId="0" borderId="82" xfId="0" applyFont="1" applyBorder="1"/>
    <xf numFmtId="0" fontId="67" fillId="0" borderId="69" xfId="0" applyFont="1" applyBorder="1"/>
    <xf numFmtId="0" fontId="59" fillId="0" borderId="82" xfId="0" applyFont="1" applyBorder="1" applyAlignment="1">
      <alignment horizontal="right" wrapText="1"/>
    </xf>
    <xf numFmtId="0" fontId="59" fillId="0" borderId="70" xfId="0" applyFont="1" applyBorder="1" applyAlignment="1">
      <alignment horizontal="right" wrapText="1"/>
    </xf>
    <xf numFmtId="0" fontId="0" fillId="0" borderId="76" xfId="0" applyBorder="1"/>
    <xf numFmtId="43" fontId="0" fillId="0" borderId="0" xfId="0" applyNumberFormat="1"/>
    <xf numFmtId="0" fontId="0" fillId="0" borderId="77" xfId="0" applyBorder="1"/>
    <xf numFmtId="0" fontId="0" fillId="0" borderId="73" xfId="0" applyBorder="1"/>
    <xf numFmtId="43" fontId="0" fillId="0" borderId="83" xfId="0" applyNumberFormat="1" applyBorder="1"/>
    <xf numFmtId="0" fontId="0" fillId="0" borderId="83" xfId="0" applyBorder="1"/>
    <xf numFmtId="0" fontId="0" fillId="0" borderId="74" xfId="0" applyBorder="1"/>
    <xf numFmtId="0" fontId="0" fillId="0" borderId="69" xfId="0" applyBorder="1"/>
    <xf numFmtId="167" fontId="0" fillId="0" borderId="82" xfId="25686" applyNumberFormat="1" applyFont="1" applyBorder="1"/>
    <xf numFmtId="167" fontId="0" fillId="0" borderId="70" xfId="25686" applyNumberFormat="1" applyFont="1" applyBorder="1"/>
    <xf numFmtId="167" fontId="0" fillId="0" borderId="0" xfId="25686" applyNumberFormat="1" applyFont="1" applyBorder="1"/>
    <xf numFmtId="167" fontId="0" fillId="0" borderId="77" xfId="25686" applyNumberFormat="1" applyFont="1" applyBorder="1"/>
    <xf numFmtId="0" fontId="59" fillId="42" borderId="79" xfId="0" applyFont="1" applyFill="1" applyBorder="1"/>
    <xf numFmtId="0" fontId="59" fillId="42" borderId="80" xfId="0" applyFont="1" applyFill="1" applyBorder="1"/>
    <xf numFmtId="0" fontId="68" fillId="0" borderId="69" xfId="0" applyFont="1" applyBorder="1" applyAlignment="1">
      <alignment wrapText="1"/>
    </xf>
    <xf numFmtId="0" fontId="68" fillId="0" borderId="82" xfId="0" applyFont="1" applyBorder="1" applyAlignment="1">
      <alignment wrapText="1"/>
    </xf>
    <xf numFmtId="0" fontId="68" fillId="0" borderId="69" xfId="0" applyFont="1" applyBorder="1" applyAlignment="1">
      <alignment horizontal="right" wrapText="1"/>
    </xf>
    <xf numFmtId="0" fontId="68" fillId="0" borderId="82" xfId="0" applyFont="1" applyBorder="1" applyAlignment="1">
      <alignment horizontal="right" wrapText="1"/>
    </xf>
    <xf numFmtId="0" fontId="68" fillId="0" borderId="70" xfId="0" applyFont="1" applyBorder="1" applyAlignment="1">
      <alignment horizontal="right" wrapText="1"/>
    </xf>
    <xf numFmtId="0" fontId="67" fillId="0" borderId="73" xfId="0" applyFont="1" applyBorder="1"/>
    <xf numFmtId="0" fontId="67" fillId="0" borderId="83" xfId="0" applyFont="1" applyBorder="1"/>
    <xf numFmtId="0" fontId="0" fillId="42" borderId="76" xfId="0" applyFill="1" applyBorder="1"/>
    <xf numFmtId="0" fontId="0" fillId="42" borderId="0" xfId="0" applyFill="1"/>
    <xf numFmtId="0" fontId="0" fillId="43" borderId="76" xfId="0" applyFill="1" applyBorder="1"/>
    <xf numFmtId="0" fontId="0" fillId="43" borderId="0" xfId="0" applyFill="1"/>
    <xf numFmtId="0" fontId="0" fillId="43" borderId="77" xfId="0" applyFill="1" applyBorder="1"/>
    <xf numFmtId="0" fontId="59" fillId="0" borderId="71" xfId="0" applyFont="1" applyBorder="1"/>
    <xf numFmtId="0" fontId="0" fillId="0" borderId="82" xfId="0" applyBorder="1"/>
    <xf numFmtId="0" fontId="0" fillId="0" borderId="70" xfId="0" applyBorder="1"/>
    <xf numFmtId="169" fontId="62" fillId="0" borderId="76" xfId="601" applyNumberFormat="1" applyFont="1" applyFill="1" applyBorder="1" applyAlignment="1">
      <alignment wrapText="1"/>
    </xf>
    <xf numFmtId="169" fontId="0" fillId="0" borderId="76" xfId="25688" applyNumberFormat="1" applyFont="1" applyFill="1" applyBorder="1"/>
    <xf numFmtId="169" fontId="0" fillId="0" borderId="0" xfId="25688" applyNumberFormat="1" applyFont="1" applyFill="1" applyBorder="1"/>
    <xf numFmtId="169" fontId="0" fillId="0" borderId="77" xfId="25688" applyNumberFormat="1" applyFont="1" applyFill="1" applyBorder="1"/>
    <xf numFmtId="0" fontId="59" fillId="0" borderId="78" xfId="0" applyFont="1" applyBorder="1"/>
    <xf numFmtId="0" fontId="0" fillId="45" borderId="76" xfId="0" applyFill="1" applyBorder="1"/>
    <xf numFmtId="0" fontId="0" fillId="45" borderId="0" xfId="0" applyFill="1"/>
    <xf numFmtId="0" fontId="0" fillId="45" borderId="77" xfId="0" applyFill="1" applyBorder="1"/>
    <xf numFmtId="0" fontId="59" fillId="0" borderId="75" xfId="0" applyFont="1" applyBorder="1"/>
    <xf numFmtId="0" fontId="0" fillId="45" borderId="83" xfId="0" applyFill="1" applyBorder="1"/>
    <xf numFmtId="0" fontId="67" fillId="0" borderId="76" xfId="0" applyFont="1" applyBorder="1"/>
    <xf numFmtId="0" fontId="67" fillId="0" borderId="0" xfId="0" applyFont="1"/>
    <xf numFmtId="0" fontId="0" fillId="45" borderId="69" xfId="0" applyFill="1" applyBorder="1"/>
    <xf numFmtId="0" fontId="0" fillId="45" borderId="82" xfId="0" applyFill="1" applyBorder="1"/>
    <xf numFmtId="0" fontId="0" fillId="45" borderId="82" xfId="0" applyFill="1" applyBorder="1" applyAlignment="1">
      <alignment horizontal="left"/>
    </xf>
    <xf numFmtId="169" fontId="0" fillId="0" borderId="69" xfId="25688" applyNumberFormat="1" applyFont="1" applyFill="1" applyBorder="1"/>
    <xf numFmtId="169" fontId="0" fillId="0" borderId="82" xfId="25688" applyNumberFormat="1" applyFont="1" applyFill="1" applyBorder="1"/>
    <xf numFmtId="169" fontId="0" fillId="0" borderId="70" xfId="25688" applyNumberFormat="1" applyFont="1" applyFill="1" applyBorder="1"/>
    <xf numFmtId="0" fontId="0" fillId="0" borderId="0" xfId="0" applyAlignment="1">
      <alignment horizontal="left"/>
    </xf>
    <xf numFmtId="0" fontId="0" fillId="45" borderId="0" xfId="0" applyFill="1" applyAlignment="1">
      <alignment horizontal="left"/>
    </xf>
    <xf numFmtId="0" fontId="0" fillId="0" borderId="83" xfId="0" applyBorder="1" applyAlignment="1">
      <alignment horizontal="left"/>
    </xf>
    <xf numFmtId="169" fontId="0" fillId="0" borderId="73" xfId="25688" applyNumberFormat="1" applyFont="1" applyFill="1" applyBorder="1"/>
    <xf numFmtId="169" fontId="0" fillId="0" borderId="83" xfId="25688" applyNumberFormat="1" applyFont="1" applyFill="1" applyBorder="1"/>
    <xf numFmtId="169" fontId="0" fillId="0" borderId="74" xfId="25688" applyNumberFormat="1" applyFont="1" applyFill="1" applyBorder="1"/>
    <xf numFmtId="0" fontId="14" fillId="33" borderId="0" xfId="0" applyFont="1" applyFill="1"/>
    <xf numFmtId="0" fontId="9" fillId="0" borderId="0" xfId="0" applyFont="1"/>
    <xf numFmtId="0" fontId="49" fillId="0" borderId="0" xfId="0" applyFont="1"/>
    <xf numFmtId="0" fontId="69" fillId="0" borderId="0" xfId="0" applyFont="1"/>
    <xf numFmtId="0" fontId="70" fillId="0" borderId="0" xfId="0" applyFont="1"/>
    <xf numFmtId="49" fontId="9" fillId="0" borderId="0" xfId="0" applyNumberFormat="1" applyFont="1"/>
    <xf numFmtId="0" fontId="9" fillId="0" borderId="0" xfId="0" applyFont="1" applyAlignment="1">
      <alignment horizontal="left"/>
    </xf>
    <xf numFmtId="9" fontId="9" fillId="0" borderId="0" xfId="0" applyNumberFormat="1" applyFont="1" applyAlignment="1">
      <alignment horizontal="left"/>
    </xf>
    <xf numFmtId="0" fontId="71" fillId="0" borderId="0" xfId="0" applyFont="1"/>
    <xf numFmtId="0" fontId="59" fillId="0" borderId="0" xfId="0" applyFont="1" applyAlignment="1">
      <alignment wrapText="1"/>
    </xf>
    <xf numFmtId="0" fontId="0" fillId="0" borderId="0" xfId="0" applyAlignment="1">
      <alignment wrapText="1"/>
    </xf>
    <xf numFmtId="4" fontId="0" fillId="0" borderId="0" xfId="0" applyNumberFormat="1"/>
    <xf numFmtId="3" fontId="0" fillId="0" borderId="0" xfId="0" applyNumberFormat="1"/>
    <xf numFmtId="0" fontId="5" fillId="0" borderId="7" xfId="0" applyFont="1" applyBorder="1" applyAlignment="1">
      <alignment horizontal="right" vertical="center" wrapText="1" indent="1"/>
    </xf>
    <xf numFmtId="0" fontId="5" fillId="0" borderId="0" xfId="0" applyFont="1" applyAlignment="1">
      <alignment horizontal="right" vertical="center" wrapText="1" indent="1"/>
    </xf>
    <xf numFmtId="0" fontId="4" fillId="0" borderId="0" xfId="0" applyFont="1" applyAlignment="1">
      <alignment horizontal="left" vertical="center" wrapText="1" indent="1"/>
    </xf>
    <xf numFmtId="0" fontId="4" fillId="0" borderId="8" xfId="0" applyFont="1" applyBorder="1" applyAlignment="1">
      <alignment horizontal="left" vertical="center" wrapText="1" indent="1"/>
    </xf>
    <xf numFmtId="0" fontId="5" fillId="0" borderId="35" xfId="0" applyFont="1" applyBorder="1" applyAlignment="1">
      <alignment horizontal="left" vertical="center" wrapText="1"/>
    </xf>
    <xf numFmtId="0" fontId="4" fillId="0" borderId="20" xfId="0" applyFont="1" applyBorder="1" applyAlignment="1">
      <alignment horizontal="left" vertical="center" wrapText="1"/>
    </xf>
    <xf numFmtId="0" fontId="0" fillId="0" borderId="35" xfId="0" applyBorder="1" applyAlignment="1">
      <alignment horizontal="left" vertical="center" wrapText="1"/>
    </xf>
    <xf numFmtId="0" fontId="0" fillId="0" borderId="20" xfId="0" applyBorder="1" applyAlignment="1">
      <alignment horizontal="left" vertical="center" wrapText="1"/>
    </xf>
    <xf numFmtId="0" fontId="39" fillId="35" borderId="20" xfId="183" applyNumberFormat="1" applyFont="1" applyFill="1" applyBorder="1" applyAlignment="1" applyProtection="1">
      <alignment horizontal="left" vertical="center" wrapText="1"/>
      <protection locked="0"/>
    </xf>
    <xf numFmtId="0" fontId="39" fillId="35" borderId="31" xfId="183" applyNumberFormat="1" applyFont="1" applyFill="1"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39" fillId="35" borderId="7" xfId="183" applyNumberFormat="1" applyFont="1" applyFill="1" applyBorder="1" applyAlignment="1" applyProtection="1">
      <alignment horizontal="left" vertical="center" wrapText="1"/>
      <protection locked="0"/>
    </xf>
    <xf numFmtId="0" fontId="39" fillId="35" borderId="0" xfId="183" applyNumberFormat="1" applyFont="1" applyFill="1" applyBorder="1" applyAlignment="1" applyProtection="1">
      <alignment horizontal="left" vertical="center" wrapText="1"/>
      <protection locked="0"/>
    </xf>
    <xf numFmtId="0" fontId="39" fillId="35" borderId="8" xfId="183" applyNumberFormat="1" applyFont="1" applyFill="1" applyBorder="1" applyAlignment="1" applyProtection="1">
      <alignment horizontal="left" vertical="center" wrapText="1"/>
      <protection locked="0"/>
    </xf>
    <xf numFmtId="0" fontId="44" fillId="38" borderId="24" xfId="0" applyFont="1" applyFill="1" applyBorder="1" applyAlignment="1">
      <alignment horizontal="center" vertical="center"/>
    </xf>
    <xf numFmtId="0" fontId="44" fillId="38" borderId="25" xfId="0" applyFont="1" applyFill="1" applyBorder="1" applyAlignment="1">
      <alignment horizontal="center" vertical="center"/>
    </xf>
    <xf numFmtId="0" fontId="44" fillId="38" borderId="26" xfId="0" applyFont="1" applyFill="1" applyBorder="1" applyAlignment="1">
      <alignment horizontal="center" vertical="center"/>
    </xf>
    <xf numFmtId="0" fontId="44" fillId="38" borderId="28" xfId="0" applyFont="1" applyFill="1" applyBorder="1" applyAlignment="1">
      <alignment horizontal="center" vertical="center"/>
    </xf>
    <xf numFmtId="0" fontId="44" fillId="38" borderId="29" xfId="0" applyFont="1" applyFill="1" applyBorder="1" applyAlignment="1">
      <alignment horizontal="center" vertical="center"/>
    </xf>
    <xf numFmtId="0" fontId="44" fillId="38" borderId="30" xfId="0" applyFont="1" applyFill="1" applyBorder="1" applyAlignment="1">
      <alignment horizontal="center" vertical="center"/>
    </xf>
    <xf numFmtId="0" fontId="41" fillId="33" borderId="11" xfId="0" applyFont="1" applyFill="1" applyBorder="1" applyAlignment="1">
      <alignment horizontal="center" vertical="top"/>
    </xf>
    <xf numFmtId="0" fontId="41" fillId="33" borderId="15" xfId="0" applyFont="1" applyFill="1" applyBorder="1" applyAlignment="1">
      <alignment horizontal="center" vertical="top"/>
    </xf>
    <xf numFmtId="0" fontId="41" fillId="33" borderId="12" xfId="0" applyFont="1" applyFill="1" applyBorder="1" applyAlignment="1">
      <alignment horizontal="center" vertical="top"/>
    </xf>
    <xf numFmtId="0" fontId="41" fillId="33" borderId="13" xfId="0" applyFont="1" applyFill="1" applyBorder="1" applyAlignment="1">
      <alignment horizontal="center" vertical="top"/>
    </xf>
    <xf numFmtId="0" fontId="41" fillId="33" borderId="17" xfId="0" applyFont="1" applyFill="1" applyBorder="1" applyAlignment="1">
      <alignment horizontal="center" vertical="top"/>
    </xf>
    <xf numFmtId="0" fontId="41" fillId="33" borderId="14" xfId="0" applyFont="1" applyFill="1" applyBorder="1" applyAlignment="1">
      <alignment horizontal="center" vertical="top"/>
    </xf>
    <xf numFmtId="0" fontId="39" fillId="35" borderId="22" xfId="183" applyNumberFormat="1" applyFont="1" applyFill="1" applyBorder="1" applyAlignment="1" applyProtection="1">
      <alignment horizontal="center" vertical="center" wrapText="1"/>
      <protection locked="0"/>
    </xf>
    <xf numFmtId="0" fontId="39" fillId="35" borderId="38" xfId="183" applyNumberFormat="1" applyFont="1" applyFill="1" applyBorder="1" applyAlignment="1" applyProtection="1">
      <alignment horizontal="center" vertical="center" wrapText="1"/>
      <protection locked="0"/>
    </xf>
    <xf numFmtId="0" fontId="39" fillId="35" borderId="23" xfId="183" applyNumberFormat="1" applyFont="1" applyFill="1" applyBorder="1" applyAlignment="1" applyProtection="1">
      <alignment horizontal="center" vertical="center" wrapText="1"/>
      <protection locked="0"/>
    </xf>
    <xf numFmtId="0" fontId="41" fillId="33" borderId="13" xfId="0" applyFont="1" applyFill="1" applyBorder="1" applyAlignment="1">
      <alignment horizontal="center" vertical="top" wrapText="1"/>
    </xf>
    <xf numFmtId="0" fontId="41" fillId="33" borderId="17" xfId="0" applyFont="1" applyFill="1" applyBorder="1" applyAlignment="1">
      <alignment horizontal="center" vertical="top" wrapText="1"/>
    </xf>
    <xf numFmtId="0" fontId="41" fillId="33" borderId="14" xfId="0" applyFont="1" applyFill="1" applyBorder="1" applyAlignment="1">
      <alignment horizontal="center" vertical="top" wrapText="1"/>
    </xf>
    <xf numFmtId="0" fontId="5" fillId="0" borderId="51"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49"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39" fillId="35" borderId="24" xfId="183" applyNumberFormat="1" applyFont="1" applyFill="1" applyBorder="1" applyAlignment="1" applyProtection="1">
      <alignment horizontal="left" vertical="center" wrapText="1"/>
      <protection locked="0"/>
    </xf>
    <xf numFmtId="0" fontId="39" fillId="35" borderId="25" xfId="183" applyNumberFormat="1" applyFont="1" applyFill="1" applyBorder="1" applyAlignment="1" applyProtection="1">
      <alignment horizontal="left" vertical="center" wrapText="1"/>
      <protection locked="0"/>
    </xf>
    <xf numFmtId="0" fontId="39" fillId="35" borderId="52" xfId="183" applyNumberFormat="1" applyFont="1" applyFill="1" applyBorder="1" applyAlignment="1" applyProtection="1">
      <alignment horizontal="left" vertical="center" wrapText="1"/>
      <protection locked="0"/>
    </xf>
    <xf numFmtId="0" fontId="39" fillId="35" borderId="28" xfId="183" applyNumberFormat="1" applyFont="1" applyFill="1" applyBorder="1" applyAlignment="1" applyProtection="1">
      <alignment horizontal="left" vertical="center" wrapText="1"/>
      <protection locked="0"/>
    </xf>
    <xf numFmtId="0" fontId="39" fillId="35" borderId="29" xfId="183" applyNumberFormat="1" applyFont="1" applyFill="1" applyBorder="1" applyAlignment="1" applyProtection="1">
      <alignment horizontal="left" vertical="center" wrapText="1"/>
      <protection locked="0"/>
    </xf>
    <xf numFmtId="0" fontId="39" fillId="35" borderId="53" xfId="183" applyNumberFormat="1" applyFont="1" applyFill="1" applyBorder="1" applyAlignment="1" applyProtection="1">
      <alignment horizontal="left" vertical="center" wrapText="1"/>
      <protection locked="0"/>
    </xf>
    <xf numFmtId="0" fontId="5" fillId="0" borderId="21" xfId="0" applyFont="1" applyBorder="1" applyAlignment="1">
      <alignment horizontal="left" vertical="center" wrapText="1"/>
    </xf>
    <xf numFmtId="0" fontId="5" fillId="38" borderId="35" xfId="0" applyFont="1" applyFill="1" applyBorder="1" applyAlignment="1">
      <alignment horizontal="center" vertical="top" wrapText="1"/>
    </xf>
    <xf numFmtId="0" fontId="5" fillId="38" borderId="20" xfId="0" applyFont="1" applyFill="1" applyBorder="1" applyAlignment="1">
      <alignment horizontal="center" vertical="top" wrapText="1"/>
    </xf>
    <xf numFmtId="0" fontId="5" fillId="38" borderId="31" xfId="0" applyFont="1" applyFill="1" applyBorder="1" applyAlignment="1">
      <alignment horizontal="center" vertical="top"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41" fillId="33" borderId="11" xfId="0" applyFont="1" applyFill="1" applyBorder="1" applyAlignment="1">
      <alignment horizontal="center" vertical="top" wrapText="1"/>
    </xf>
    <xf numFmtId="0" fontId="41" fillId="33" borderId="15" xfId="0" applyFont="1" applyFill="1" applyBorder="1" applyAlignment="1">
      <alignment horizontal="center" vertical="top" wrapText="1"/>
    </xf>
    <xf numFmtId="0" fontId="41" fillId="33" borderId="12" xfId="0" applyFont="1" applyFill="1" applyBorder="1" applyAlignment="1">
      <alignment horizontal="center" vertical="top" wrapText="1"/>
    </xf>
    <xf numFmtId="0" fontId="43" fillId="0" borderId="7" xfId="0" applyFont="1" applyBorder="1" applyAlignment="1" applyProtection="1">
      <alignment horizontal="left" vertical="top" wrapText="1"/>
      <protection locked="0"/>
    </xf>
    <xf numFmtId="0" fontId="43" fillId="0" borderId="0" xfId="0" applyFont="1" applyAlignment="1" applyProtection="1">
      <alignment horizontal="left" vertical="top" wrapText="1"/>
      <protection locked="0"/>
    </xf>
    <xf numFmtId="0" fontId="43" fillId="0" borderId="8" xfId="0" applyFont="1" applyBorder="1" applyAlignment="1" applyProtection="1">
      <alignment horizontal="left" vertical="top" wrapText="1"/>
      <protection locked="0"/>
    </xf>
    <xf numFmtId="0" fontId="5" fillId="34" borderId="7" xfId="0" applyFont="1" applyFill="1" applyBorder="1" applyAlignment="1">
      <alignment horizontal="left" vertical="top" wrapText="1"/>
    </xf>
    <xf numFmtId="0" fontId="5" fillId="34" borderId="0" xfId="0" applyFont="1" applyFill="1" applyAlignment="1">
      <alignment horizontal="left" vertical="top" wrapText="1"/>
    </xf>
    <xf numFmtId="0" fontId="5" fillId="34" borderId="8" xfId="0" applyFont="1" applyFill="1" applyBorder="1" applyAlignment="1">
      <alignment horizontal="left" vertical="top" wrapText="1"/>
    </xf>
    <xf numFmtId="0" fontId="5" fillId="0" borderId="36" xfId="0" applyFont="1" applyBorder="1" applyAlignment="1">
      <alignment horizontal="left" vertical="center" wrapText="1"/>
    </xf>
    <xf numFmtId="0" fontId="5" fillId="0" borderId="22" xfId="0" applyFont="1" applyBorder="1" applyAlignment="1">
      <alignment horizontal="left" vertical="center" wrapText="1"/>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0" fontId="5" fillId="0" borderId="40" xfId="0" applyFont="1" applyBorder="1" applyAlignment="1">
      <alignment horizontal="left" vertical="center" wrapText="1"/>
    </xf>
    <xf numFmtId="0" fontId="5" fillId="0" borderId="23" xfId="0" applyFont="1" applyBorder="1" applyAlignment="1">
      <alignment horizontal="left" vertical="center" wrapText="1"/>
    </xf>
    <xf numFmtId="0" fontId="39" fillId="35" borderId="22" xfId="183" applyNumberFormat="1" applyFont="1" applyFill="1" applyBorder="1" applyAlignment="1" applyProtection="1">
      <alignment horizontal="left" vertical="center" wrapText="1"/>
      <protection locked="0"/>
    </xf>
    <xf numFmtId="0" fontId="39" fillId="35" borderId="32" xfId="183" applyNumberFormat="1" applyFont="1" applyFill="1" applyBorder="1" applyAlignment="1" applyProtection="1">
      <alignment horizontal="left" vertical="center" wrapText="1"/>
      <protection locked="0"/>
    </xf>
    <xf numFmtId="0" fontId="39" fillId="35" borderId="38" xfId="183" applyNumberFormat="1" applyFont="1" applyFill="1" applyBorder="1" applyAlignment="1" applyProtection="1">
      <alignment horizontal="left" vertical="center" wrapText="1"/>
      <protection locked="0"/>
    </xf>
    <xf numFmtId="0" fontId="39" fillId="35" borderId="39" xfId="183" applyNumberFormat="1" applyFont="1" applyFill="1" applyBorder="1" applyAlignment="1" applyProtection="1">
      <alignment horizontal="left" vertical="center" wrapText="1"/>
      <protection locked="0"/>
    </xf>
    <xf numFmtId="0" fontId="39" fillId="35" borderId="23" xfId="183" applyNumberFormat="1" applyFont="1" applyFill="1" applyBorder="1" applyAlignment="1" applyProtection="1">
      <alignment horizontal="left" vertical="center" wrapText="1"/>
      <protection locked="0"/>
    </xf>
    <xf numFmtId="0" fontId="39" fillId="35" borderId="33" xfId="183" applyNumberFormat="1" applyFont="1" applyFill="1" applyBorder="1" applyAlignment="1" applyProtection="1">
      <alignment horizontal="left" vertical="center" wrapText="1"/>
      <protection locked="0"/>
    </xf>
    <xf numFmtId="0" fontId="5" fillId="0" borderId="20" xfId="0" applyFont="1" applyBorder="1" applyAlignment="1">
      <alignment horizontal="left" vertical="center" wrapText="1"/>
    </xf>
    <xf numFmtId="0" fontId="5" fillId="0" borderId="7" xfId="0" applyFont="1" applyBorder="1" applyAlignment="1">
      <alignment horizontal="left" vertical="top" wrapText="1" indent="1"/>
    </xf>
    <xf numFmtId="0" fontId="5" fillId="0" borderId="0" xfId="0" applyFont="1" applyAlignment="1">
      <alignment horizontal="left" vertical="top" wrapText="1" indent="1"/>
    </xf>
    <xf numFmtId="0" fontId="5" fillId="0" borderId="8" xfId="0" applyFont="1" applyBorder="1" applyAlignment="1">
      <alignment horizontal="left" vertical="top" wrapText="1" indent="1"/>
    </xf>
    <xf numFmtId="0" fontId="41" fillId="33" borderId="7" xfId="0" applyFont="1" applyFill="1" applyBorder="1" applyAlignment="1">
      <alignment horizontal="center" vertical="top" wrapText="1"/>
    </xf>
    <xf numFmtId="0" fontId="41" fillId="33" borderId="0" xfId="0" applyFont="1" applyFill="1" applyAlignment="1">
      <alignment horizontal="center" vertical="top" wrapText="1"/>
    </xf>
    <xf numFmtId="0" fontId="41" fillId="33" borderId="8" xfId="0" applyFont="1" applyFill="1" applyBorder="1" applyAlignment="1">
      <alignment horizontal="center" vertical="top" wrapText="1"/>
    </xf>
    <xf numFmtId="0" fontId="41" fillId="33" borderId="9" xfId="0" applyFont="1" applyFill="1" applyBorder="1" applyAlignment="1">
      <alignment horizontal="center" vertical="top" wrapText="1"/>
    </xf>
    <xf numFmtId="0" fontId="41" fillId="33" borderId="16" xfId="0" applyFont="1" applyFill="1" applyBorder="1" applyAlignment="1">
      <alignment horizontal="center" vertical="top" wrapText="1"/>
    </xf>
    <xf numFmtId="0" fontId="41" fillId="33" borderId="10" xfId="0" applyFont="1" applyFill="1" applyBorder="1" applyAlignment="1">
      <alignment horizontal="center"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53" fillId="34" borderId="0" xfId="0" applyFont="1" applyFill="1" applyAlignment="1">
      <alignment horizontal="left" vertical="top" wrapText="1"/>
    </xf>
    <xf numFmtId="0" fontId="4" fillId="35" borderId="22" xfId="0" applyFont="1" applyFill="1" applyBorder="1" applyAlignment="1" applyProtection="1">
      <alignment horizontal="center" vertical="center" wrapText="1"/>
      <protection locked="0"/>
    </xf>
    <xf numFmtId="0" fontId="4" fillId="35" borderId="23" xfId="0" applyFont="1" applyFill="1" applyBorder="1" applyAlignment="1" applyProtection="1">
      <alignment horizontal="center" vertical="center" wrapText="1"/>
      <protection locked="0"/>
    </xf>
    <xf numFmtId="0" fontId="5" fillId="38" borderId="24" xfId="0" applyFont="1" applyFill="1" applyBorder="1" applyAlignment="1">
      <alignment horizontal="left" vertical="center" wrapText="1"/>
    </xf>
    <xf numFmtId="0" fontId="5" fillId="38" borderId="25" xfId="0" applyFont="1" applyFill="1" applyBorder="1" applyAlignment="1">
      <alignment horizontal="left" vertical="center" wrapText="1"/>
    </xf>
    <xf numFmtId="0" fontId="5" fillId="38" borderId="26" xfId="0" applyFont="1" applyFill="1" applyBorder="1" applyAlignment="1">
      <alignment horizontal="left" vertical="center" wrapText="1"/>
    </xf>
    <xf numFmtId="0" fontId="5" fillId="38" borderId="27" xfId="0" applyFont="1" applyFill="1" applyBorder="1" applyAlignment="1">
      <alignment horizontal="left" vertical="center" wrapText="1"/>
    </xf>
    <xf numFmtId="0" fontId="5" fillId="38" borderId="0" xfId="0" applyFont="1" applyFill="1" applyAlignment="1">
      <alignment horizontal="left" vertical="center" wrapText="1"/>
    </xf>
    <xf numFmtId="0" fontId="5" fillId="38" borderId="21" xfId="0" applyFont="1" applyFill="1" applyBorder="1" applyAlignment="1">
      <alignment horizontal="left" vertical="center" wrapText="1"/>
    </xf>
    <xf numFmtId="0" fontId="5" fillId="38" borderId="28" xfId="0" applyFont="1" applyFill="1" applyBorder="1" applyAlignment="1">
      <alignment horizontal="left" vertical="center" wrapText="1"/>
    </xf>
    <xf numFmtId="0" fontId="5" fillId="38" borderId="29" xfId="0" applyFont="1" applyFill="1" applyBorder="1" applyAlignment="1">
      <alignment horizontal="left" vertical="center" wrapText="1"/>
    </xf>
    <xf numFmtId="0" fontId="5" fillId="38" borderId="30" xfId="0" applyFont="1" applyFill="1" applyBorder="1" applyAlignment="1">
      <alignment horizontal="left" vertical="center" wrapText="1"/>
    </xf>
    <xf numFmtId="0" fontId="4" fillId="0" borderId="7" xfId="0" applyFont="1" applyBorder="1" applyAlignment="1">
      <alignment horizontal="right" vertical="center" wrapText="1" indent="1"/>
    </xf>
    <xf numFmtId="0" fontId="4" fillId="0" borderId="0" xfId="0" applyFont="1" applyAlignment="1">
      <alignment horizontal="right" vertical="center" wrapText="1" indent="1"/>
    </xf>
    <xf numFmtId="0" fontId="39" fillId="38" borderId="24" xfId="183" applyNumberFormat="1" applyFont="1" applyFill="1" applyBorder="1" applyAlignment="1" applyProtection="1">
      <alignment horizontal="left" vertical="center" wrapText="1" indent="2"/>
    </xf>
    <xf numFmtId="0" fontId="39" fillId="38" borderId="25" xfId="183" applyNumberFormat="1" applyFont="1" applyFill="1" applyBorder="1" applyAlignment="1" applyProtection="1">
      <alignment horizontal="left" vertical="center" wrapText="1" indent="2"/>
    </xf>
    <xf numFmtId="0" fontId="39" fillId="38" borderId="26" xfId="183" applyNumberFormat="1" applyFont="1" applyFill="1" applyBorder="1" applyAlignment="1" applyProtection="1">
      <alignment horizontal="left" vertical="center" wrapText="1" indent="2"/>
    </xf>
    <xf numFmtId="0" fontId="39" fillId="38" borderId="28" xfId="183" applyNumberFormat="1" applyFont="1" applyFill="1" applyBorder="1" applyAlignment="1" applyProtection="1">
      <alignment horizontal="left" vertical="center" wrapText="1" indent="2"/>
    </xf>
    <xf numFmtId="0" fontId="39" fillId="38" borderId="29" xfId="183" applyNumberFormat="1" applyFont="1" applyFill="1" applyBorder="1" applyAlignment="1" applyProtection="1">
      <alignment horizontal="left" vertical="center" wrapText="1" indent="2"/>
    </xf>
    <xf numFmtId="0" fontId="39" fillId="38" borderId="30" xfId="183" applyNumberFormat="1" applyFont="1" applyFill="1" applyBorder="1" applyAlignment="1" applyProtection="1">
      <alignment horizontal="left" vertical="center" wrapText="1" indent="2"/>
    </xf>
    <xf numFmtId="0" fontId="48" fillId="41" borderId="0" xfId="0" applyFont="1" applyFill="1" applyAlignment="1">
      <alignment horizontal="center" vertical="top"/>
    </xf>
    <xf numFmtId="0" fontId="48" fillId="37" borderId="0" xfId="0" applyFont="1" applyFill="1" applyAlignment="1">
      <alignment horizontal="center" vertical="top" wrapText="1"/>
    </xf>
    <xf numFmtId="0" fontId="48" fillId="37" borderId="0" xfId="0" applyFont="1" applyFill="1" applyAlignment="1">
      <alignment horizontal="center" vertical="top"/>
    </xf>
    <xf numFmtId="0" fontId="6" fillId="38" borderId="24" xfId="0" applyFont="1" applyFill="1" applyBorder="1" applyAlignment="1">
      <alignment horizontal="center" vertical="center" wrapText="1"/>
    </xf>
    <xf numFmtId="0" fontId="6" fillId="38" borderId="25" xfId="0" applyFont="1" applyFill="1" applyBorder="1" applyAlignment="1">
      <alignment horizontal="center" vertical="center" wrapText="1"/>
    </xf>
    <xf numFmtId="0" fontId="6" fillId="38" borderId="26" xfId="0" applyFont="1" applyFill="1" applyBorder="1" applyAlignment="1">
      <alignment horizontal="center" vertical="center" wrapText="1"/>
    </xf>
    <xf numFmtId="0" fontId="6" fillId="38" borderId="27" xfId="0" applyFont="1" applyFill="1" applyBorder="1" applyAlignment="1">
      <alignment horizontal="center" vertical="center" wrapText="1"/>
    </xf>
    <xf numFmtId="0" fontId="6" fillId="38" borderId="0" xfId="0" applyFont="1" applyFill="1" applyAlignment="1">
      <alignment horizontal="center" vertical="center" wrapText="1"/>
    </xf>
    <xf numFmtId="0" fontId="6" fillId="38" borderId="21" xfId="0" applyFont="1" applyFill="1" applyBorder="1" applyAlignment="1">
      <alignment horizontal="center" vertical="center" wrapText="1"/>
    </xf>
    <xf numFmtId="0" fontId="6" fillId="38" borderId="28" xfId="0" applyFont="1" applyFill="1" applyBorder="1" applyAlignment="1">
      <alignment horizontal="center" vertical="center" wrapText="1"/>
    </xf>
    <xf numFmtId="0" fontId="6" fillId="38" borderId="29" xfId="0" applyFont="1" applyFill="1" applyBorder="1" applyAlignment="1">
      <alignment horizontal="center" vertical="center" wrapText="1"/>
    </xf>
    <xf numFmtId="0" fontId="6" fillId="38" borderId="30" xfId="0" applyFont="1" applyFill="1" applyBorder="1" applyAlignment="1">
      <alignment horizontal="center" vertical="center" wrapText="1"/>
    </xf>
    <xf numFmtId="0" fontId="56" fillId="0" borderId="7" xfId="0" applyFont="1" applyBorder="1" applyAlignment="1" applyProtection="1">
      <alignment horizontal="left" vertical="top" wrapText="1"/>
      <protection locked="0"/>
    </xf>
    <xf numFmtId="0" fontId="56" fillId="0" borderId="0" xfId="0" applyFont="1" applyAlignment="1" applyProtection="1">
      <alignment horizontal="left" vertical="top" wrapText="1"/>
      <protection locked="0"/>
    </xf>
    <xf numFmtId="0" fontId="56" fillId="0" borderId="8" xfId="0" applyFont="1" applyBorder="1" applyAlignment="1" applyProtection="1">
      <alignment horizontal="left" vertical="top" wrapText="1"/>
      <protection locked="0"/>
    </xf>
    <xf numFmtId="0" fontId="5" fillId="0" borderId="31" xfId="0" applyFont="1" applyBorder="1" applyAlignment="1">
      <alignment horizontal="left" vertical="center" wrapText="1"/>
    </xf>
    <xf numFmtId="0" fontId="5" fillId="0" borderId="42" xfId="0" applyFont="1" applyBorder="1" applyAlignment="1">
      <alignment horizontal="left" vertical="center" wrapText="1"/>
    </xf>
    <xf numFmtId="0" fontId="5" fillId="0" borderId="43" xfId="0" applyFont="1" applyBorder="1" applyAlignment="1">
      <alignment horizontal="left" vertical="center" wrapText="1"/>
    </xf>
    <xf numFmtId="0" fontId="6" fillId="0" borderId="35" xfId="0" applyFont="1" applyBorder="1" applyAlignment="1">
      <alignment horizontal="left" vertical="center" wrapText="1"/>
    </xf>
    <xf numFmtId="0" fontId="6" fillId="0" borderId="20" xfId="0" applyFont="1" applyBorder="1" applyAlignment="1">
      <alignment horizontal="left" vertical="center" wrapText="1"/>
    </xf>
    <xf numFmtId="0" fontId="6" fillId="0" borderId="41" xfId="0" applyFont="1" applyBorder="1" applyAlignment="1">
      <alignment horizontal="left" vertical="center" wrapText="1"/>
    </xf>
    <xf numFmtId="0" fontId="6" fillId="0" borderId="42" xfId="0" applyFont="1" applyBorder="1" applyAlignment="1">
      <alignment horizontal="left" vertical="center" wrapText="1"/>
    </xf>
    <xf numFmtId="0" fontId="6" fillId="0" borderId="40" xfId="0" applyFont="1" applyBorder="1" applyAlignment="1">
      <alignment horizontal="left" vertical="center" wrapText="1"/>
    </xf>
    <xf numFmtId="0" fontId="6" fillId="0" borderId="23" xfId="0" applyFont="1" applyBorder="1" applyAlignment="1">
      <alignment horizontal="left" vertical="center" wrapText="1"/>
    </xf>
    <xf numFmtId="0" fontId="6" fillId="0" borderId="57" xfId="0" applyFont="1" applyBorder="1" applyAlignment="1">
      <alignment horizontal="left" vertical="center" wrapText="1"/>
    </xf>
    <xf numFmtId="0" fontId="6" fillId="0" borderId="58" xfId="0" applyFont="1" applyBorder="1" applyAlignment="1">
      <alignment horizontal="left" vertical="center" wrapText="1"/>
    </xf>
    <xf numFmtId="0" fontId="5" fillId="34" borderId="58" xfId="0" applyFont="1" applyFill="1" applyBorder="1" applyAlignment="1">
      <alignment horizontal="left" vertical="center" wrapText="1"/>
    </xf>
    <xf numFmtId="0" fontId="5" fillId="34" borderId="59" xfId="0" applyFont="1" applyFill="1" applyBorder="1" applyAlignment="1">
      <alignment horizontal="left" vertical="center" wrapText="1"/>
    </xf>
    <xf numFmtId="0" fontId="5" fillId="34" borderId="20" xfId="0" applyFont="1" applyFill="1" applyBorder="1" applyAlignment="1">
      <alignment horizontal="left" vertical="center" wrapText="1"/>
    </xf>
    <xf numFmtId="0" fontId="5" fillId="34" borderId="31" xfId="0" applyFont="1" applyFill="1" applyBorder="1" applyAlignment="1">
      <alignment horizontal="left" vertical="center" wrapText="1"/>
    </xf>
    <xf numFmtId="0" fontId="41" fillId="33" borderId="19" xfId="0" applyFont="1" applyFill="1" applyBorder="1" applyAlignment="1">
      <alignment horizontal="center" vertical="top" wrapText="1"/>
    </xf>
    <xf numFmtId="0" fontId="5" fillId="34" borderId="22" xfId="0" applyFont="1" applyFill="1" applyBorder="1" applyAlignment="1">
      <alignment horizontal="left" vertical="center" wrapText="1"/>
    </xf>
    <xf numFmtId="0" fontId="5" fillId="34" borderId="32" xfId="0" applyFont="1" applyFill="1" applyBorder="1" applyAlignment="1">
      <alignment horizontal="left" vertical="center" wrapText="1"/>
    </xf>
    <xf numFmtId="0" fontId="6" fillId="0" borderId="36" xfId="0" applyFont="1" applyBorder="1" applyAlignment="1">
      <alignment horizontal="left" vertical="center" wrapText="1"/>
    </xf>
    <xf numFmtId="0" fontId="6" fillId="0" borderId="22" xfId="0" applyFont="1" applyBorder="1" applyAlignment="1">
      <alignment horizontal="left" vertical="center" wrapText="1"/>
    </xf>
    <xf numFmtId="0" fontId="5" fillId="34" borderId="23" xfId="0" applyFont="1" applyFill="1" applyBorder="1" applyAlignment="1">
      <alignment horizontal="left" vertical="center" wrapText="1"/>
    </xf>
    <xf numFmtId="0" fontId="5" fillId="34" borderId="33" xfId="0" applyFont="1" applyFill="1" applyBorder="1" applyAlignment="1">
      <alignment horizontal="left" vertical="center" wrapText="1"/>
    </xf>
    <xf numFmtId="0" fontId="6" fillId="37" borderId="13" xfId="0" applyFont="1" applyFill="1" applyBorder="1" applyAlignment="1">
      <alignment horizontal="center" vertical="top" wrapText="1"/>
    </xf>
    <xf numFmtId="0" fontId="6" fillId="37" borderId="17" xfId="0" applyFont="1" applyFill="1" applyBorder="1" applyAlignment="1">
      <alignment horizontal="center" vertical="top" wrapText="1"/>
    </xf>
    <xf numFmtId="0" fontId="6" fillId="37" borderId="14" xfId="0" applyFont="1" applyFill="1" applyBorder="1" applyAlignment="1">
      <alignment horizontal="center" vertical="top" wrapText="1"/>
    </xf>
    <xf numFmtId="0" fontId="5" fillId="0" borderId="7"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39" fillId="35" borderId="44" xfId="183" applyNumberFormat="1" applyFont="1" applyFill="1" applyBorder="1" applyAlignment="1" applyProtection="1">
      <alignment horizontal="left" vertical="center" wrapText="1"/>
      <protection locked="0"/>
    </xf>
    <xf numFmtId="0" fontId="7" fillId="34" borderId="35" xfId="0" applyFont="1" applyFill="1" applyBorder="1" applyAlignment="1">
      <alignment horizontal="center" vertical="center"/>
    </xf>
    <xf numFmtId="0" fontId="6" fillId="37" borderId="7" xfId="0" applyFont="1" applyFill="1" applyBorder="1" applyAlignment="1">
      <alignment horizontal="center" vertical="top" wrapText="1"/>
    </xf>
    <xf numFmtId="0" fontId="6" fillId="37" borderId="0" xfId="0" applyFont="1" applyFill="1" applyAlignment="1">
      <alignment horizontal="center" vertical="top" wrapText="1"/>
    </xf>
    <xf numFmtId="0" fontId="6" fillId="37" borderId="8" xfId="0" applyFont="1" applyFill="1" applyBorder="1" applyAlignment="1">
      <alignment horizontal="center" vertical="top" wrapText="1"/>
    </xf>
    <xf numFmtId="0" fontId="6" fillId="38" borderId="20" xfId="0" applyFont="1" applyFill="1" applyBorder="1" applyAlignment="1">
      <alignment horizontal="center" vertical="center" wrapText="1"/>
    </xf>
    <xf numFmtId="0" fontId="6" fillId="38" borderId="31" xfId="0" applyFont="1" applyFill="1" applyBorder="1" applyAlignment="1">
      <alignment horizontal="center" vertical="center" wrapText="1"/>
    </xf>
    <xf numFmtId="0" fontId="4" fillId="35" borderId="7" xfId="0" applyFont="1" applyFill="1" applyBorder="1" applyAlignment="1" applyProtection="1">
      <alignment horizontal="left" vertical="top" wrapText="1"/>
      <protection locked="0"/>
    </xf>
    <xf numFmtId="0" fontId="4" fillId="35" borderId="0" xfId="0" applyFont="1" applyFill="1" applyAlignment="1" applyProtection="1">
      <alignment horizontal="left" vertical="top" wrapText="1"/>
      <protection locked="0"/>
    </xf>
    <xf numFmtId="0" fontId="4" fillId="35" borderId="8" xfId="0" applyFont="1" applyFill="1" applyBorder="1" applyAlignment="1" applyProtection="1">
      <alignment horizontal="left" vertical="top" wrapText="1"/>
      <protection locked="0"/>
    </xf>
    <xf numFmtId="0" fontId="4" fillId="0" borderId="51" xfId="0" applyFont="1" applyBorder="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49" xfId="0" applyFont="1" applyBorder="1" applyAlignment="1">
      <alignment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4" fillId="34" borderId="9" xfId="0" applyFont="1" applyFill="1" applyBorder="1" applyAlignment="1">
      <alignment horizontal="center" vertical="top" wrapText="1"/>
    </xf>
    <xf numFmtId="0" fontId="4" fillId="34" borderId="16" xfId="0" applyFont="1" applyFill="1" applyBorder="1" applyAlignment="1">
      <alignment horizontal="center" vertical="top" wrapText="1"/>
    </xf>
    <xf numFmtId="0" fontId="4" fillId="34" borderId="10" xfId="0" applyFont="1" applyFill="1" applyBorder="1" applyAlignment="1">
      <alignment horizontal="center" vertical="top" wrapText="1"/>
    </xf>
    <xf numFmtId="0" fontId="5" fillId="0" borderId="11" xfId="0" applyFont="1" applyBorder="1" applyAlignment="1">
      <alignment horizontal="left" vertical="top" wrapText="1"/>
    </xf>
    <xf numFmtId="0" fontId="5" fillId="0" borderId="15" xfId="0" applyFont="1" applyBorder="1" applyAlignment="1">
      <alignment horizontal="left" vertical="top" wrapText="1"/>
    </xf>
    <xf numFmtId="0" fontId="5" fillId="0" borderId="60" xfId="0" applyFont="1" applyBorder="1" applyAlignment="1">
      <alignment horizontal="left" vertical="top" wrapText="1"/>
    </xf>
    <xf numFmtId="0" fontId="47" fillId="39" borderId="13" xfId="0" applyFont="1" applyFill="1" applyBorder="1" applyAlignment="1">
      <alignment horizontal="center" vertical="top" wrapText="1"/>
    </xf>
    <xf numFmtId="0" fontId="47" fillId="39" borderId="17" xfId="0" applyFont="1" applyFill="1" applyBorder="1" applyAlignment="1">
      <alignment horizontal="center" vertical="top" wrapText="1"/>
    </xf>
    <xf numFmtId="0" fontId="4" fillId="0" borderId="17" xfId="0" applyFont="1" applyBorder="1" applyAlignment="1">
      <alignment vertical="top" wrapText="1"/>
    </xf>
    <xf numFmtId="0" fontId="4" fillId="0" borderId="14" xfId="0" applyFont="1" applyBorder="1" applyAlignment="1">
      <alignment vertical="top" wrapText="1"/>
    </xf>
    <xf numFmtId="0" fontId="4" fillId="0" borderId="7" xfId="0" applyFont="1" applyBorder="1" applyAlignment="1">
      <alignment horizontal="left" vertical="top" wrapText="1"/>
    </xf>
    <xf numFmtId="0" fontId="4" fillId="0" borderId="35" xfId="0" applyFont="1" applyBorder="1" applyAlignment="1">
      <alignment vertical="center" wrapText="1"/>
    </xf>
    <xf numFmtId="0" fontId="4" fillId="0" borderId="20" xfId="0" applyFont="1" applyBorder="1" applyAlignment="1">
      <alignment vertical="center" wrapText="1"/>
    </xf>
    <xf numFmtId="0" fontId="5" fillId="0" borderId="55" xfId="0" applyFont="1" applyBorder="1" applyAlignment="1">
      <alignment horizontal="left" vertical="top" wrapText="1"/>
    </xf>
    <xf numFmtId="0" fontId="5" fillId="0" borderId="56" xfId="0" applyFont="1" applyBorder="1" applyAlignment="1">
      <alignment horizontal="left" vertical="top" wrapText="1"/>
    </xf>
    <xf numFmtId="0" fontId="5" fillId="0" borderId="44" xfId="0" applyFont="1" applyBorder="1" applyAlignment="1">
      <alignment horizontal="left" vertical="top" wrapText="1"/>
    </xf>
    <xf numFmtId="0" fontId="41" fillId="33" borderId="7" xfId="0" applyFont="1" applyFill="1" applyBorder="1" applyAlignment="1">
      <alignment horizontal="center" vertical="top"/>
    </xf>
    <xf numFmtId="0" fontId="41" fillId="33" borderId="0" xfId="0" applyFont="1" applyFill="1" applyAlignment="1">
      <alignment horizontal="center" vertical="top"/>
    </xf>
    <xf numFmtId="0" fontId="41" fillId="33" borderId="8" xfId="0" applyFont="1" applyFill="1" applyBorder="1" applyAlignment="1">
      <alignment horizontal="center" vertical="top"/>
    </xf>
    <xf numFmtId="0" fontId="41" fillId="33" borderId="7" xfId="0" applyFont="1" applyFill="1" applyBorder="1" applyAlignment="1">
      <alignment horizontal="left" vertical="top" wrapText="1"/>
    </xf>
    <xf numFmtId="0" fontId="41" fillId="33" borderId="0" xfId="0" applyFont="1" applyFill="1" applyAlignment="1">
      <alignment horizontal="left" vertical="top" wrapText="1"/>
    </xf>
    <xf numFmtId="0" fontId="41" fillId="33" borderId="8" xfId="0" applyFont="1" applyFill="1" applyBorder="1" applyAlignment="1">
      <alignment horizontal="left" vertical="top" wrapText="1"/>
    </xf>
    <xf numFmtId="0" fontId="41" fillId="33" borderId="9" xfId="0" applyFont="1" applyFill="1" applyBorder="1" applyAlignment="1">
      <alignment horizontal="left" vertical="top" wrapText="1"/>
    </xf>
    <xf numFmtId="0" fontId="41" fillId="33" borderId="16" xfId="0" applyFont="1" applyFill="1" applyBorder="1" applyAlignment="1">
      <alignment horizontal="left" vertical="top" wrapText="1"/>
    </xf>
    <xf numFmtId="0" fontId="41" fillId="33" borderId="10" xfId="0" applyFont="1" applyFill="1" applyBorder="1" applyAlignment="1">
      <alignment horizontal="left" vertical="top" wrapText="1"/>
    </xf>
    <xf numFmtId="0" fontId="6" fillId="34" borderId="7" xfId="0" applyFont="1" applyFill="1" applyBorder="1" applyAlignment="1">
      <alignment horizontal="center" vertical="top" wrapText="1"/>
    </xf>
    <xf numFmtId="0" fontId="39" fillId="35" borderId="22" xfId="183" applyNumberFormat="1" applyFont="1" applyFill="1" applyBorder="1" applyAlignment="1" applyProtection="1">
      <alignment horizontal="left" vertical="top" wrapText="1"/>
      <protection locked="0"/>
    </xf>
    <xf numFmtId="0" fontId="39" fillId="35" borderId="38" xfId="183" applyNumberFormat="1" applyFont="1" applyFill="1" applyBorder="1" applyAlignment="1" applyProtection="1">
      <alignment horizontal="left" vertical="top" wrapText="1"/>
      <protection locked="0"/>
    </xf>
    <xf numFmtId="0" fontId="39" fillId="35" borderId="63" xfId="183" applyNumberFormat="1" applyFont="1" applyFill="1" applyBorder="1" applyAlignment="1" applyProtection="1">
      <alignment horizontal="left" vertical="top" wrapText="1"/>
      <protection locked="0"/>
    </xf>
    <xf numFmtId="0" fontId="39" fillId="35" borderId="24" xfId="183" applyNumberFormat="1" applyFont="1" applyFill="1" applyBorder="1" applyAlignment="1" applyProtection="1">
      <alignment horizontal="left" vertical="top" wrapText="1"/>
      <protection locked="0"/>
    </xf>
    <xf numFmtId="0" fontId="39" fillId="35" borderId="25" xfId="183" applyNumberFormat="1" applyFont="1" applyFill="1" applyBorder="1" applyAlignment="1" applyProtection="1">
      <alignment horizontal="left" vertical="top" wrapText="1"/>
      <protection locked="0"/>
    </xf>
    <xf numFmtId="0" fontId="39" fillId="35" borderId="52" xfId="183" applyNumberFormat="1" applyFont="1" applyFill="1" applyBorder="1" applyAlignment="1" applyProtection="1">
      <alignment horizontal="left" vertical="top" wrapText="1"/>
      <protection locked="0"/>
    </xf>
    <xf numFmtId="0" fontId="39" fillId="35" borderId="27" xfId="183" applyNumberFormat="1" applyFont="1" applyFill="1" applyBorder="1" applyAlignment="1" applyProtection="1">
      <alignment horizontal="left" vertical="top" wrapText="1"/>
      <protection locked="0"/>
    </xf>
    <xf numFmtId="0" fontId="39" fillId="35" borderId="0" xfId="183" applyNumberFormat="1" applyFont="1" applyFill="1" applyBorder="1" applyAlignment="1" applyProtection="1">
      <alignment horizontal="left" vertical="top" wrapText="1"/>
      <protection locked="0"/>
    </xf>
    <xf numFmtId="0" fontId="39" fillId="35" borderId="8" xfId="183" applyNumberFormat="1" applyFont="1" applyFill="1" applyBorder="1" applyAlignment="1" applyProtection="1">
      <alignment horizontal="left" vertical="top" wrapText="1"/>
      <protection locked="0"/>
    </xf>
    <xf numFmtId="0" fontId="39" fillId="35" borderId="64" xfId="183" applyNumberFormat="1" applyFont="1" applyFill="1" applyBorder="1" applyAlignment="1" applyProtection="1">
      <alignment horizontal="left" vertical="top" wrapText="1"/>
      <protection locked="0"/>
    </xf>
    <xf numFmtId="0" fontId="39" fillId="35" borderId="16" xfId="183" applyNumberFormat="1" applyFont="1" applyFill="1" applyBorder="1" applyAlignment="1" applyProtection="1">
      <alignment horizontal="left" vertical="top" wrapText="1"/>
      <protection locked="0"/>
    </xf>
    <xf numFmtId="0" fontId="39" fillId="35" borderId="10" xfId="183" applyNumberFormat="1" applyFont="1" applyFill="1" applyBorder="1" applyAlignment="1" applyProtection="1">
      <alignment horizontal="left" vertical="top" wrapText="1"/>
      <protection locked="0"/>
    </xf>
    <xf numFmtId="0" fontId="7" fillId="38" borderId="50" xfId="0" applyFont="1" applyFill="1" applyBorder="1" applyAlignment="1">
      <alignment horizontal="center" vertical="center" wrapText="1"/>
    </xf>
    <xf numFmtId="0" fontId="7" fillId="38" borderId="56" xfId="0" applyFont="1" applyFill="1" applyBorder="1" applyAlignment="1">
      <alignment horizontal="center" vertical="center" wrapText="1"/>
    </xf>
    <xf numFmtId="0" fontId="7" fillId="38" borderId="61" xfId="0" applyFont="1" applyFill="1" applyBorder="1" applyAlignment="1">
      <alignment horizontal="center" vertical="center" wrapText="1"/>
    </xf>
    <xf numFmtId="0" fontId="39" fillId="35" borderId="28" xfId="183" applyNumberFormat="1" applyFont="1" applyFill="1" applyBorder="1" applyAlignment="1" applyProtection="1">
      <alignment horizontal="left" vertical="top" wrapText="1"/>
      <protection locked="0"/>
    </xf>
    <xf numFmtId="0" fontId="39" fillId="35" borderId="29" xfId="183" applyNumberFormat="1" applyFont="1" applyFill="1" applyBorder="1" applyAlignment="1" applyProtection="1">
      <alignment horizontal="left" vertical="top" wrapText="1"/>
      <protection locked="0"/>
    </xf>
    <xf numFmtId="0" fontId="39" fillId="35" borderId="53" xfId="183" applyNumberFormat="1" applyFont="1" applyFill="1" applyBorder="1" applyAlignment="1" applyProtection="1">
      <alignment horizontal="left" vertical="top" wrapText="1"/>
      <protection locked="0"/>
    </xf>
    <xf numFmtId="0" fontId="39" fillId="35" borderId="23" xfId="183" applyNumberFormat="1" applyFont="1" applyFill="1" applyBorder="1" applyAlignment="1" applyProtection="1">
      <alignment horizontal="left" vertical="top" wrapText="1"/>
      <protection locked="0"/>
    </xf>
    <xf numFmtId="0" fontId="5" fillId="0" borderId="36" xfId="0" applyFont="1" applyBorder="1" applyAlignment="1">
      <alignment horizontal="left" vertical="top" wrapText="1"/>
    </xf>
    <xf numFmtId="0" fontId="5" fillId="0" borderId="37" xfId="0" applyFont="1" applyBorder="1" applyAlignment="1">
      <alignment horizontal="left" vertical="top" wrapText="1"/>
    </xf>
    <xf numFmtId="0" fontId="5" fillId="0" borderId="40" xfId="0" applyFont="1" applyBorder="1" applyAlignment="1">
      <alignment horizontal="left" vertical="top" wrapText="1"/>
    </xf>
    <xf numFmtId="0" fontId="5" fillId="0" borderId="62" xfId="0" applyFont="1" applyBorder="1" applyAlignment="1">
      <alignment horizontal="left" vertical="top" wrapText="1"/>
    </xf>
    <xf numFmtId="0" fontId="41" fillId="33" borderId="9" xfId="0" applyFont="1" applyFill="1" applyBorder="1" applyAlignment="1">
      <alignment horizontal="center" vertical="top"/>
    </xf>
    <xf numFmtId="0" fontId="41" fillId="33" borderId="16" xfId="0" applyFont="1" applyFill="1" applyBorder="1" applyAlignment="1">
      <alignment horizontal="center" vertical="top"/>
    </xf>
    <xf numFmtId="0" fontId="41" fillId="33" borderId="10" xfId="0" applyFont="1" applyFill="1" applyBorder="1" applyAlignment="1">
      <alignment horizontal="center" vertical="top"/>
    </xf>
    <xf numFmtId="0" fontId="7" fillId="38" borderId="22" xfId="0" applyFont="1" applyFill="1" applyBorder="1" applyAlignment="1">
      <alignment horizontal="center" vertical="center" wrapText="1"/>
    </xf>
    <xf numFmtId="0" fontId="7" fillId="38" borderId="23" xfId="0" applyFont="1" applyFill="1" applyBorder="1" applyAlignment="1">
      <alignment horizontal="center" vertical="center" wrapText="1"/>
    </xf>
    <xf numFmtId="0" fontId="7" fillId="38" borderId="20" xfId="0" applyFont="1" applyFill="1" applyBorder="1" applyAlignment="1">
      <alignment horizontal="center" vertical="center" wrapText="1"/>
    </xf>
    <xf numFmtId="0" fontId="5" fillId="0" borderId="35" xfId="0" applyFont="1" applyBorder="1" applyAlignment="1">
      <alignment horizontal="left" vertical="top" wrapText="1"/>
    </xf>
    <xf numFmtId="0" fontId="5" fillId="0" borderId="20" xfId="0" applyFont="1" applyBorder="1" applyAlignment="1">
      <alignment horizontal="left" vertical="top" wrapText="1"/>
    </xf>
    <xf numFmtId="0" fontId="41" fillId="33" borderId="7" xfId="0" applyFont="1" applyFill="1" applyBorder="1" applyAlignment="1">
      <alignment horizontal="left" wrapText="1"/>
    </xf>
    <xf numFmtId="0" fontId="41" fillId="33" borderId="0" xfId="0" applyFont="1" applyFill="1" applyAlignment="1">
      <alignment horizontal="left" wrapText="1"/>
    </xf>
    <xf numFmtId="0" fontId="41" fillId="33" borderId="8" xfId="0" applyFont="1" applyFill="1" applyBorder="1" applyAlignment="1">
      <alignment horizontal="left" wrapText="1"/>
    </xf>
    <xf numFmtId="0" fontId="5" fillId="0" borderId="7" xfId="0" applyFont="1" applyBorder="1" applyAlignment="1">
      <alignment horizontal="right" vertical="top" wrapText="1" indent="1"/>
    </xf>
    <xf numFmtId="0" fontId="4" fillId="0" borderId="0" xfId="0" applyFont="1" applyAlignment="1">
      <alignment horizontal="right" vertical="top" wrapText="1" indent="1"/>
    </xf>
    <xf numFmtId="0" fontId="5" fillId="0" borderId="0" xfId="0" applyFont="1" applyAlignment="1">
      <alignment horizontal="right" vertical="top" wrapText="1" indent="1"/>
    </xf>
    <xf numFmtId="0" fontId="39" fillId="35" borderId="31" xfId="183" applyNumberFormat="1" applyFont="1" applyFill="1" applyBorder="1" applyAlignment="1" applyProtection="1">
      <alignment horizontal="left" vertical="top" wrapText="1"/>
      <protection locked="0"/>
    </xf>
    <xf numFmtId="0" fontId="39" fillId="35" borderId="34" xfId="183" applyNumberFormat="1" applyFont="1" applyFill="1" applyBorder="1" applyAlignment="1" applyProtection="1">
      <alignment horizontal="left" vertical="top" wrapText="1"/>
      <protection locked="0"/>
    </xf>
    <xf numFmtId="0" fontId="5" fillId="0" borderId="35" xfId="0" applyFont="1" applyBorder="1" applyAlignment="1">
      <alignment horizontal="right" vertical="top" wrapText="1" indent="1"/>
    </xf>
    <xf numFmtId="0" fontId="5" fillId="0" borderId="20" xfId="0" applyFont="1" applyBorder="1" applyAlignment="1">
      <alignment horizontal="right" vertical="top" wrapText="1" indent="1"/>
    </xf>
    <xf numFmtId="0" fontId="5" fillId="0" borderId="55" xfId="0" applyFont="1" applyBorder="1" applyAlignment="1">
      <alignment horizontal="right" vertical="center" wrapText="1"/>
    </xf>
    <xf numFmtId="0" fontId="5" fillId="0" borderId="56" xfId="0" applyFont="1" applyBorder="1" applyAlignment="1">
      <alignment horizontal="right" vertical="center" wrapText="1"/>
    </xf>
    <xf numFmtId="0" fontId="5" fillId="0" borderId="44" xfId="0" applyFont="1" applyBorder="1" applyAlignment="1">
      <alignment horizontal="right" vertical="center" wrapText="1"/>
    </xf>
    <xf numFmtId="0" fontId="4" fillId="34" borderId="55" xfId="0" applyFont="1" applyFill="1" applyBorder="1" applyAlignment="1">
      <alignment horizontal="right" vertical="center" wrapText="1"/>
    </xf>
    <xf numFmtId="0" fontId="4" fillId="34" borderId="56" xfId="0" applyFont="1" applyFill="1" applyBorder="1" applyAlignment="1">
      <alignment horizontal="right" vertical="center" wrapText="1"/>
    </xf>
    <xf numFmtId="0" fontId="4" fillId="34" borderId="44" xfId="0" applyFont="1" applyFill="1" applyBorder="1" applyAlignment="1">
      <alignment horizontal="right" vertical="center" wrapText="1"/>
    </xf>
    <xf numFmtId="0" fontId="4" fillId="34" borderId="55" xfId="0" applyFont="1" applyFill="1" applyBorder="1" applyAlignment="1">
      <alignment horizontal="right" vertical="top" wrapText="1" indent="1"/>
    </xf>
    <xf numFmtId="0" fontId="4" fillId="34" borderId="56" xfId="0" applyFont="1" applyFill="1" applyBorder="1" applyAlignment="1">
      <alignment horizontal="right" vertical="top" wrapText="1" indent="1"/>
    </xf>
    <xf numFmtId="0" fontId="4" fillId="34" borderId="44" xfId="0" applyFont="1" applyFill="1" applyBorder="1" applyAlignment="1">
      <alignment horizontal="right" vertical="top" wrapText="1" indent="1"/>
    </xf>
    <xf numFmtId="0" fontId="6" fillId="38" borderId="55" xfId="0" applyFont="1" applyFill="1" applyBorder="1" applyAlignment="1">
      <alignment horizontal="center" vertical="center" wrapText="1"/>
    </xf>
    <xf numFmtId="0" fontId="6" fillId="38" borderId="56" xfId="0" applyFont="1" applyFill="1" applyBorder="1" applyAlignment="1">
      <alignment horizontal="center" vertical="center" wrapText="1"/>
    </xf>
    <xf numFmtId="0" fontId="6" fillId="38" borderId="44" xfId="0" applyFont="1" applyFill="1" applyBorder="1" applyAlignment="1">
      <alignment horizontal="center" vertical="center" wrapText="1"/>
    </xf>
    <xf numFmtId="0" fontId="5" fillId="0" borderId="55" xfId="0" applyFont="1" applyBorder="1" applyAlignment="1">
      <alignment horizontal="right" vertical="top" wrapText="1" indent="1"/>
    </xf>
    <xf numFmtId="0" fontId="5" fillId="0" borderId="56" xfId="0" applyFont="1" applyBorder="1" applyAlignment="1">
      <alignment horizontal="right" vertical="top" wrapText="1" indent="1"/>
    </xf>
    <xf numFmtId="0" fontId="5" fillId="0" borderId="44" xfId="0" applyFont="1" applyBorder="1" applyAlignment="1">
      <alignment horizontal="right" vertical="top" wrapText="1" inden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6" fillId="38" borderId="7" xfId="0" applyFont="1" applyFill="1" applyBorder="1" applyAlignment="1">
      <alignment horizontal="center" vertical="center" wrapText="1"/>
    </xf>
    <xf numFmtId="0" fontId="4" fillId="34" borderId="55" xfId="0" applyFont="1" applyFill="1" applyBorder="1" applyAlignment="1">
      <alignment horizontal="right" vertical="center" wrapText="1" indent="1"/>
    </xf>
    <xf numFmtId="0" fontId="4" fillId="34" borderId="56" xfId="0" applyFont="1" applyFill="1" applyBorder="1" applyAlignment="1">
      <alignment horizontal="right" vertical="center" wrapText="1" indent="1"/>
    </xf>
    <xf numFmtId="0" fontId="4" fillId="34" borderId="44" xfId="0" applyFont="1" applyFill="1" applyBorder="1" applyAlignment="1">
      <alignment horizontal="right" vertical="center" wrapText="1" indent="1"/>
    </xf>
    <xf numFmtId="0" fontId="5" fillId="38" borderId="35" xfId="0" applyFont="1" applyFill="1" applyBorder="1" applyAlignment="1">
      <alignment horizontal="center" vertical="center" wrapText="1"/>
    </xf>
    <xf numFmtId="0" fontId="5" fillId="38" borderId="20" xfId="0" applyFont="1" applyFill="1" applyBorder="1" applyAlignment="1">
      <alignment horizontal="center" vertical="center" wrapText="1"/>
    </xf>
    <xf numFmtId="0" fontId="5" fillId="38" borderId="31" xfId="0" applyFont="1" applyFill="1" applyBorder="1" applyAlignment="1">
      <alignment horizontal="center" vertical="center" wrapText="1"/>
    </xf>
    <xf numFmtId="0" fontId="5" fillId="0" borderId="35" xfId="0" applyFont="1" applyBorder="1" applyAlignment="1">
      <alignment vertical="center" wrapText="1"/>
    </xf>
    <xf numFmtId="0" fontId="5" fillId="0" borderId="20" xfId="0" applyFont="1" applyBorder="1" applyAlignment="1">
      <alignment vertical="center" wrapText="1"/>
    </xf>
    <xf numFmtId="0" fontId="5" fillId="0" borderId="55" xfId="0" applyFont="1" applyBorder="1" applyAlignment="1">
      <alignment horizontal="right" vertical="center" wrapText="1" indent="1"/>
    </xf>
    <xf numFmtId="0" fontId="5" fillId="0" borderId="56" xfId="0" applyFont="1" applyBorder="1" applyAlignment="1">
      <alignment horizontal="right" vertical="center" wrapText="1" indent="1"/>
    </xf>
    <xf numFmtId="0" fontId="5" fillId="0" borderId="44" xfId="0" applyFont="1" applyBorder="1" applyAlignment="1">
      <alignment horizontal="right" vertical="center" wrapText="1" indent="1"/>
    </xf>
    <xf numFmtId="0" fontId="5" fillId="0" borderId="50" xfId="0" applyFont="1" applyBorder="1" applyAlignment="1">
      <alignment horizontal="right" vertical="top" indent="1"/>
    </xf>
    <xf numFmtId="0" fontId="5" fillId="0" borderId="44" xfId="0" applyFont="1" applyBorder="1" applyAlignment="1">
      <alignment horizontal="right" vertical="top" indent="1"/>
    </xf>
    <xf numFmtId="0" fontId="6" fillId="38" borderId="51" xfId="0" applyFont="1" applyFill="1" applyBorder="1" applyAlignment="1">
      <alignment horizontal="center" vertical="center" wrapText="1"/>
    </xf>
    <xf numFmtId="0" fontId="6" fillId="38" borderId="52" xfId="0" applyFont="1" applyFill="1" applyBorder="1" applyAlignment="1">
      <alignment horizontal="center" vertical="center" wrapText="1"/>
    </xf>
    <xf numFmtId="0" fontId="6" fillId="38" borderId="49" xfId="0" applyFont="1" applyFill="1" applyBorder="1" applyAlignment="1">
      <alignment horizontal="center" vertical="center" wrapText="1"/>
    </xf>
    <xf numFmtId="0" fontId="6" fillId="38" borderId="53" xfId="0" applyFont="1" applyFill="1" applyBorder="1" applyAlignment="1">
      <alignment horizontal="center" vertical="center" wrapText="1"/>
    </xf>
    <xf numFmtId="0" fontId="5" fillId="0" borderId="49" xfId="0" applyFont="1" applyBorder="1" applyAlignment="1">
      <alignment horizontal="center" vertical="top" wrapText="1"/>
    </xf>
    <xf numFmtId="0" fontId="5" fillId="0" borderId="29" xfId="0" applyFont="1" applyBorder="1" applyAlignment="1">
      <alignment horizontal="center" vertical="top" wrapText="1"/>
    </xf>
    <xf numFmtId="0" fontId="5" fillId="0" borderId="30" xfId="0" applyFont="1" applyBorder="1" applyAlignment="1">
      <alignment horizontal="center" vertical="top" wrapText="1"/>
    </xf>
    <xf numFmtId="0" fontId="5" fillId="0" borderId="20" xfId="0" applyFont="1" applyBorder="1" applyAlignment="1">
      <alignment horizontal="right" vertical="top" indent="1"/>
    </xf>
    <xf numFmtId="0" fontId="6" fillId="38" borderId="35" xfId="0" applyFont="1" applyFill="1" applyBorder="1" applyAlignment="1">
      <alignment horizontal="left" vertical="top" wrapText="1"/>
    </xf>
    <xf numFmtId="0" fontId="6" fillId="38" borderId="20" xfId="0" applyFont="1" applyFill="1" applyBorder="1" applyAlignment="1">
      <alignment horizontal="left" vertical="top" wrapText="1"/>
    </xf>
    <xf numFmtId="0" fontId="6" fillId="0" borderId="23" xfId="0" applyFont="1" applyBorder="1" applyAlignment="1">
      <alignment horizontal="right" vertical="center" wrapText="1" indent="1"/>
    </xf>
    <xf numFmtId="0" fontId="6" fillId="0" borderId="20" xfId="0" applyFont="1" applyBorder="1" applyAlignment="1">
      <alignment horizontal="right" vertical="center" wrapText="1" indent="1"/>
    </xf>
    <xf numFmtId="0" fontId="6" fillId="38" borderId="35" xfId="0" applyFont="1" applyFill="1" applyBorder="1" applyAlignment="1">
      <alignment horizontal="left" vertical="top"/>
    </xf>
    <xf numFmtId="0" fontId="6" fillId="38" borderId="20" xfId="0" applyFont="1" applyFill="1" applyBorder="1" applyAlignment="1">
      <alignment horizontal="left" vertical="top"/>
    </xf>
    <xf numFmtId="0" fontId="5" fillId="0" borderId="35" xfId="0" applyFont="1" applyBorder="1" applyAlignment="1">
      <alignment horizontal="left" vertical="center"/>
    </xf>
    <xf numFmtId="0" fontId="5" fillId="0" borderId="20" xfId="0" applyFont="1" applyBorder="1" applyAlignment="1">
      <alignment horizontal="left" vertical="center"/>
    </xf>
    <xf numFmtId="0" fontId="45" fillId="38" borderId="20" xfId="0" applyFont="1" applyFill="1" applyBorder="1" applyAlignment="1">
      <alignment horizontal="center" vertical="top" wrapText="1"/>
    </xf>
    <xf numFmtId="0" fontId="5" fillId="0" borderId="46" xfId="0" applyFont="1" applyBorder="1" applyAlignment="1">
      <alignment horizontal="right" vertical="top" indent="1"/>
    </xf>
    <xf numFmtId="0" fontId="5" fillId="0" borderId="48" xfId="0" applyFont="1" applyBorder="1" applyAlignment="1">
      <alignment horizontal="right" vertical="top" indent="1"/>
    </xf>
    <xf numFmtId="0" fontId="46" fillId="35" borderId="20" xfId="183" applyNumberFormat="1" applyFont="1" applyFill="1" applyBorder="1" applyAlignment="1" applyProtection="1">
      <alignment horizontal="center" vertical="center" wrapText="1"/>
      <protection locked="0"/>
    </xf>
    <xf numFmtId="0" fontId="5" fillId="0" borderId="7" xfId="0" applyFont="1" applyBorder="1" applyAlignment="1">
      <alignment horizontal="right" vertical="top" indent="1"/>
    </xf>
    <xf numFmtId="0" fontId="5" fillId="0" borderId="0" xfId="0" applyFont="1" applyAlignment="1">
      <alignment horizontal="right" vertical="top" indent="1"/>
    </xf>
    <xf numFmtId="0" fontId="6" fillId="38" borderId="35" xfId="0" applyFont="1" applyFill="1" applyBorder="1" applyAlignment="1">
      <alignment horizontal="left" vertical="center" wrapText="1"/>
    </xf>
    <xf numFmtId="0" fontId="6" fillId="38" borderId="20" xfId="0" applyFont="1" applyFill="1" applyBorder="1" applyAlignment="1">
      <alignment horizontal="left" vertical="center" wrapText="1"/>
    </xf>
    <xf numFmtId="0" fontId="5" fillId="0" borderId="20" xfId="0" applyFont="1" applyBorder="1" applyAlignment="1">
      <alignment horizontal="right" vertical="center" wrapText="1" indent="1"/>
    </xf>
    <xf numFmtId="0" fontId="45" fillId="38" borderId="31" xfId="0" applyFont="1" applyFill="1" applyBorder="1" applyAlignment="1">
      <alignment horizontal="center" vertical="top" wrapText="1"/>
    </xf>
    <xf numFmtId="0" fontId="45" fillId="38" borderId="34" xfId="0" applyFont="1" applyFill="1" applyBorder="1" applyAlignment="1">
      <alignment horizontal="center" vertical="top" wrapText="1"/>
    </xf>
    <xf numFmtId="0" fontId="45" fillId="38" borderId="35" xfId="0" applyFont="1" applyFill="1" applyBorder="1" applyAlignment="1">
      <alignment horizontal="center" vertical="top" wrapText="1"/>
    </xf>
    <xf numFmtId="0" fontId="5" fillId="0" borderId="46" xfId="0" applyFont="1" applyBorder="1" applyAlignment="1">
      <alignment horizontal="right" vertical="center" wrapText="1" indent="1"/>
    </xf>
    <xf numFmtId="0" fontId="5" fillId="0" borderId="48" xfId="0" applyFont="1" applyBorder="1" applyAlignment="1">
      <alignment horizontal="right" vertical="center" wrapText="1" indent="1"/>
    </xf>
    <xf numFmtId="0" fontId="4" fillId="35" borderId="9" xfId="0" applyFont="1" applyFill="1" applyBorder="1" applyAlignment="1" applyProtection="1">
      <alignment horizontal="left" vertical="top" wrapText="1"/>
      <protection locked="0"/>
    </xf>
    <xf numFmtId="0" fontId="4" fillId="35" borderId="16" xfId="0" applyFont="1" applyFill="1" applyBorder="1" applyAlignment="1" applyProtection="1">
      <alignment horizontal="left" vertical="top" wrapText="1"/>
      <protection locked="0"/>
    </xf>
    <xf numFmtId="0" fontId="4" fillId="35" borderId="10" xfId="0" applyFont="1" applyFill="1" applyBorder="1" applyAlignment="1" applyProtection="1">
      <alignment horizontal="left" vertical="top" wrapText="1"/>
      <protection locked="0"/>
    </xf>
    <xf numFmtId="0" fontId="45" fillId="38" borderId="32" xfId="0" applyFont="1" applyFill="1" applyBorder="1" applyAlignment="1">
      <alignment horizontal="center" vertical="center" wrapText="1"/>
    </xf>
    <xf numFmtId="0" fontId="45" fillId="38" borderId="54" xfId="0" applyFont="1" applyFill="1" applyBorder="1" applyAlignment="1">
      <alignment horizontal="center" vertical="center" wrapText="1"/>
    </xf>
    <xf numFmtId="0" fontId="45" fillId="38" borderId="36" xfId="0" applyFont="1" applyFill="1" applyBorder="1" applyAlignment="1">
      <alignment horizontal="center" vertical="center" wrapText="1"/>
    </xf>
    <xf numFmtId="0" fontId="7" fillId="35" borderId="31" xfId="0" applyFont="1" applyFill="1" applyBorder="1" applyAlignment="1" applyProtection="1">
      <alignment horizontal="center" vertical="center" wrapText="1"/>
      <protection locked="0"/>
    </xf>
    <xf numFmtId="0" fontId="7" fillId="35" borderId="34" xfId="0" applyFont="1" applyFill="1" applyBorder="1" applyAlignment="1" applyProtection="1">
      <alignment horizontal="center" vertical="center" wrapText="1"/>
      <protection locked="0"/>
    </xf>
    <xf numFmtId="0" fontId="7" fillId="35" borderId="35" xfId="0" applyFont="1" applyFill="1" applyBorder="1" applyAlignment="1" applyProtection="1">
      <alignment horizontal="center" vertical="center" wrapText="1"/>
      <protection locked="0"/>
    </xf>
    <xf numFmtId="0" fontId="5" fillId="0" borderId="66" xfId="0" applyFont="1" applyBorder="1" applyAlignment="1">
      <alignment horizontal="left" vertical="center" wrapText="1" indent="1"/>
    </xf>
    <xf numFmtId="0" fontId="5" fillId="0" borderId="67" xfId="0" applyFont="1" applyBorder="1" applyAlignment="1">
      <alignment horizontal="left" vertical="center" wrapText="1" indent="1"/>
    </xf>
    <xf numFmtId="0" fontId="5" fillId="0" borderId="68" xfId="0" applyFont="1" applyBorder="1" applyAlignment="1">
      <alignment horizontal="left" vertical="center" wrapText="1" indent="1"/>
    </xf>
    <xf numFmtId="167" fontId="39" fillId="36" borderId="20" xfId="25686" applyNumberFormat="1" applyFont="1" applyFill="1" applyBorder="1" applyAlignment="1" applyProtection="1">
      <alignment horizontal="center" vertical="center"/>
    </xf>
    <xf numFmtId="0" fontId="5" fillId="0" borderId="22"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51" xfId="0" applyFont="1" applyBorder="1" applyAlignment="1">
      <alignment horizontal="left" vertical="center" wrapText="1" indent="1"/>
    </xf>
    <xf numFmtId="0" fontId="5" fillId="0" borderId="25" xfId="0" applyFont="1" applyBorder="1" applyAlignment="1">
      <alignment horizontal="left" vertical="center" wrapText="1" indent="1"/>
    </xf>
    <xf numFmtId="0" fontId="5" fillId="0" borderId="2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0" xfId="0" applyFont="1" applyAlignment="1">
      <alignment horizontal="left" vertical="center" wrapText="1" indent="1"/>
    </xf>
    <xf numFmtId="0" fontId="5" fillId="0" borderId="21" xfId="0" applyFont="1" applyBorder="1" applyAlignment="1">
      <alignment horizontal="left" vertical="center" wrapText="1" indent="1"/>
    </xf>
    <xf numFmtId="0" fontId="5" fillId="0" borderId="49" xfId="0" applyFont="1" applyBorder="1" applyAlignment="1">
      <alignment horizontal="left" vertical="center" wrapText="1" indent="1"/>
    </xf>
    <xf numFmtId="0" fontId="5" fillId="0" borderId="29" xfId="0" applyFont="1" applyBorder="1" applyAlignment="1">
      <alignment horizontal="left" vertical="center" wrapText="1" indent="1"/>
    </xf>
    <xf numFmtId="0" fontId="5" fillId="0" borderId="30" xfId="0" applyFont="1" applyBorder="1" applyAlignment="1">
      <alignment horizontal="left" vertical="center" wrapText="1" indent="1"/>
    </xf>
    <xf numFmtId="0" fontId="5" fillId="0" borderId="23" xfId="0" applyFont="1" applyBorder="1" applyAlignment="1">
      <alignment horizontal="right" vertical="center" wrapText="1" indent="1"/>
    </xf>
    <xf numFmtId="3" fontId="39" fillId="35" borderId="11" xfId="183" applyNumberFormat="1" applyFont="1" applyFill="1" applyBorder="1" applyAlignment="1" applyProtection="1">
      <alignment horizontal="center" vertical="top" wrapText="1"/>
      <protection locked="0"/>
    </xf>
    <xf numFmtId="3" fontId="39" fillId="35" borderId="12" xfId="183" applyNumberFormat="1" applyFont="1" applyFill="1" applyBorder="1" applyAlignment="1" applyProtection="1">
      <alignment horizontal="center" vertical="top" wrapText="1"/>
      <protection locked="0"/>
    </xf>
    <xf numFmtId="0" fontId="39" fillId="35" borderId="11" xfId="183" applyNumberFormat="1" applyFont="1" applyFill="1" applyBorder="1" applyAlignment="1" applyProtection="1">
      <alignment horizontal="center" vertical="top" wrapText="1"/>
      <protection locked="0"/>
    </xf>
    <xf numFmtId="0" fontId="39" fillId="35" borderId="12" xfId="183" applyNumberFormat="1" applyFont="1" applyFill="1" applyBorder="1" applyAlignment="1" applyProtection="1">
      <alignment horizontal="center" vertical="top" wrapText="1"/>
      <protection locked="0"/>
    </xf>
    <xf numFmtId="168" fontId="39" fillId="35" borderId="11" xfId="183" applyNumberFormat="1" applyFont="1" applyFill="1" applyBorder="1" applyAlignment="1" applyProtection="1">
      <alignment horizontal="center" vertical="top" wrapText="1"/>
      <protection locked="0"/>
    </xf>
    <xf numFmtId="168" fontId="39" fillId="35" borderId="12" xfId="183" applyNumberFormat="1" applyFont="1" applyFill="1" applyBorder="1" applyAlignment="1" applyProtection="1">
      <alignment horizontal="center" vertical="top" wrapText="1"/>
      <protection locked="0"/>
    </xf>
    <xf numFmtId="0" fontId="7" fillId="38" borderId="11" xfId="0" applyFont="1" applyFill="1" applyBorder="1" applyAlignment="1">
      <alignment horizontal="center" vertical="center" wrapText="1"/>
    </xf>
    <xf numFmtId="0" fontId="7" fillId="38" borderId="12" xfId="0" applyFont="1" applyFill="1" applyBorder="1" applyAlignment="1">
      <alignment horizontal="center" vertical="center" wrapText="1"/>
    </xf>
    <xf numFmtId="4" fontId="39" fillId="35" borderId="11" xfId="183" applyNumberFormat="1" applyFont="1" applyFill="1" applyBorder="1" applyAlignment="1" applyProtection="1">
      <alignment horizontal="center" vertical="top" wrapText="1"/>
      <protection locked="0"/>
    </xf>
    <xf numFmtId="4" fontId="39" fillId="35" borderId="12" xfId="183" applyNumberFormat="1" applyFont="1" applyFill="1" applyBorder="1" applyAlignment="1" applyProtection="1">
      <alignment horizontal="center" vertical="top" wrapText="1"/>
      <protection locked="0"/>
    </xf>
    <xf numFmtId="0" fontId="39" fillId="35" borderId="15" xfId="183" applyNumberFormat="1" applyFont="1" applyFill="1" applyBorder="1" applyAlignment="1" applyProtection="1">
      <alignment horizontal="center" vertical="top" wrapText="1"/>
      <protection locked="0"/>
    </xf>
    <xf numFmtId="0" fontId="40" fillId="38" borderId="11" xfId="183" applyNumberFormat="1" applyFont="1" applyFill="1" applyBorder="1" applyAlignment="1" applyProtection="1">
      <alignment horizontal="center" vertical="top" wrapText="1"/>
    </xf>
    <xf numFmtId="0" fontId="40" fillId="38" borderId="15" xfId="183" applyNumberFormat="1" applyFont="1" applyFill="1" applyBorder="1" applyAlignment="1" applyProtection="1">
      <alignment horizontal="center" vertical="top" wrapText="1"/>
    </xf>
    <xf numFmtId="0" fontId="40" fillId="38" borderId="12" xfId="183" applyNumberFormat="1" applyFont="1" applyFill="1" applyBorder="1" applyAlignment="1" applyProtection="1">
      <alignment horizontal="center" vertical="top" wrapText="1"/>
    </xf>
    <xf numFmtId="0" fontId="39" fillId="36" borderId="20" xfId="183" applyNumberFormat="1" applyFont="1" applyFill="1" applyBorder="1" applyAlignment="1" applyProtection="1">
      <alignment horizontal="left" vertical="top" wrapText="1"/>
    </xf>
    <xf numFmtId="0" fontId="63" fillId="0" borderId="0" xfId="0" applyFont="1" applyAlignment="1">
      <alignment horizontal="center"/>
    </xf>
    <xf numFmtId="0" fontId="61" fillId="0" borderId="69" xfId="0" applyFont="1" applyBorder="1" applyAlignment="1">
      <alignment horizontal="center"/>
    </xf>
    <xf numFmtId="0" fontId="61" fillId="0" borderId="82" xfId="0" applyFont="1" applyBorder="1" applyAlignment="1">
      <alignment horizontal="center"/>
    </xf>
    <xf numFmtId="0" fontId="61" fillId="0" borderId="76" xfId="0" applyFont="1" applyBorder="1" applyAlignment="1">
      <alignment horizontal="center"/>
    </xf>
    <xf numFmtId="0" fontId="61" fillId="0" borderId="0" xfId="0" applyFont="1" applyAlignment="1">
      <alignment horizontal="center"/>
    </xf>
    <xf numFmtId="0" fontId="61" fillId="0" borderId="70" xfId="0" applyFont="1" applyBorder="1" applyAlignment="1">
      <alignment horizontal="center"/>
    </xf>
    <xf numFmtId="0" fontId="61" fillId="0" borderId="79" xfId="0" applyFont="1" applyBorder="1" applyAlignment="1">
      <alignment horizontal="center"/>
    </xf>
    <xf numFmtId="0" fontId="61" fillId="0" borderId="80" xfId="0" applyFont="1" applyBorder="1" applyAlignment="1">
      <alignment horizontal="center"/>
    </xf>
    <xf numFmtId="0" fontId="60" fillId="42" borderId="79" xfId="0" applyFont="1" applyFill="1" applyBorder="1" applyAlignment="1">
      <alignment horizontal="center"/>
    </xf>
    <xf numFmtId="0" fontId="60" fillId="42" borderId="80" xfId="0" applyFont="1" applyFill="1" applyBorder="1" applyAlignment="1">
      <alignment horizontal="center"/>
    </xf>
    <xf numFmtId="0" fontId="60" fillId="0" borderId="69" xfId="0" applyFont="1" applyBorder="1" applyAlignment="1">
      <alignment horizontal="center"/>
    </xf>
    <xf numFmtId="0" fontId="60" fillId="0" borderId="82" xfId="0" applyFont="1" applyBorder="1" applyAlignment="1">
      <alignment horizontal="center"/>
    </xf>
    <xf numFmtId="0" fontId="60" fillId="0" borderId="70" xfId="0" applyFont="1" applyBorder="1" applyAlignment="1">
      <alignment horizontal="center"/>
    </xf>
    <xf numFmtId="0" fontId="67" fillId="0" borderId="69" xfId="0" applyFont="1" applyBorder="1" applyAlignment="1">
      <alignment horizontal="center"/>
    </xf>
    <xf numFmtId="0" fontId="67" fillId="0" borderId="82" xfId="0" applyFont="1" applyBorder="1" applyAlignment="1">
      <alignment horizontal="center"/>
    </xf>
    <xf numFmtId="0" fontId="67" fillId="0" borderId="0" xfId="0" applyFont="1" applyAlignment="1">
      <alignment horizontal="center"/>
    </xf>
    <xf numFmtId="0" fontId="59" fillId="43" borderId="80" xfId="0" applyFont="1" applyFill="1" applyBorder="1" applyAlignment="1">
      <alignment horizontal="center"/>
    </xf>
    <xf numFmtId="0" fontId="59" fillId="43" borderId="81" xfId="0" applyFont="1" applyFill="1" applyBorder="1" applyAlignment="1">
      <alignment horizontal="center"/>
    </xf>
    <xf numFmtId="0" fontId="59" fillId="43" borderId="82" xfId="0" applyFont="1" applyFill="1" applyBorder="1" applyAlignment="1">
      <alignment horizontal="center"/>
    </xf>
    <xf numFmtId="0" fontId="59" fillId="43" borderId="70" xfId="0" applyFont="1" applyFill="1" applyBorder="1" applyAlignment="1">
      <alignment horizontal="center"/>
    </xf>
  </cellXfs>
  <cellStyles count="25689">
    <cellStyle name="$ sign heading" xfId="1" xr:uid="{00000000-0005-0000-0000-000000000000}"/>
    <cellStyle name="20% - Accent1 2" xfId="2" xr:uid="{00000000-0005-0000-0000-000001000000}"/>
    <cellStyle name="20% - Accent1 3" xfId="3" xr:uid="{00000000-0005-0000-0000-000002000000}"/>
    <cellStyle name="20% - Accent1 3 2" xfId="4" xr:uid="{00000000-0005-0000-0000-000003000000}"/>
    <cellStyle name="20% - Accent1 4" xfId="5" xr:uid="{00000000-0005-0000-0000-000004000000}"/>
    <cellStyle name="20% - Accent1 4 2" xfId="6" xr:uid="{00000000-0005-0000-0000-000005000000}"/>
    <cellStyle name="20% - Accent1 5" xfId="7" xr:uid="{00000000-0005-0000-0000-000006000000}"/>
    <cellStyle name="20% - Accent1 6" xfId="8" xr:uid="{00000000-0005-0000-0000-000007000000}"/>
    <cellStyle name="20% - Accent2 2" xfId="9" xr:uid="{00000000-0005-0000-0000-000008000000}"/>
    <cellStyle name="20% - Accent2 3" xfId="10" xr:uid="{00000000-0005-0000-0000-000009000000}"/>
    <cellStyle name="20% - Accent2 3 2" xfId="11" xr:uid="{00000000-0005-0000-0000-00000A000000}"/>
    <cellStyle name="20% - Accent2 4" xfId="12" xr:uid="{00000000-0005-0000-0000-00000B000000}"/>
    <cellStyle name="20% - Accent2 4 2" xfId="13" xr:uid="{00000000-0005-0000-0000-00000C000000}"/>
    <cellStyle name="20% - Accent2 5" xfId="14" xr:uid="{00000000-0005-0000-0000-00000D000000}"/>
    <cellStyle name="20% - Accent2 6" xfId="15" xr:uid="{00000000-0005-0000-0000-00000E000000}"/>
    <cellStyle name="20% - Accent3 2" xfId="16" xr:uid="{00000000-0005-0000-0000-00000F000000}"/>
    <cellStyle name="20% - Accent3 3" xfId="17" xr:uid="{00000000-0005-0000-0000-000010000000}"/>
    <cellStyle name="20% - Accent3 3 2" xfId="18" xr:uid="{00000000-0005-0000-0000-000011000000}"/>
    <cellStyle name="20% - Accent3 4" xfId="19" xr:uid="{00000000-0005-0000-0000-000012000000}"/>
    <cellStyle name="20% - Accent3 4 2" xfId="20" xr:uid="{00000000-0005-0000-0000-000013000000}"/>
    <cellStyle name="20% - Accent3 5" xfId="21" xr:uid="{00000000-0005-0000-0000-000014000000}"/>
    <cellStyle name="20% - Accent3 6" xfId="22" xr:uid="{00000000-0005-0000-0000-000015000000}"/>
    <cellStyle name="20% - Accent4 2" xfId="23" xr:uid="{00000000-0005-0000-0000-000016000000}"/>
    <cellStyle name="20% - Accent4 3" xfId="24" xr:uid="{00000000-0005-0000-0000-000017000000}"/>
    <cellStyle name="20% - Accent4 3 2" xfId="25" xr:uid="{00000000-0005-0000-0000-000018000000}"/>
    <cellStyle name="20% - Accent4 4" xfId="26" xr:uid="{00000000-0005-0000-0000-000019000000}"/>
    <cellStyle name="20% - Accent4 4 2" xfId="27" xr:uid="{00000000-0005-0000-0000-00001A000000}"/>
    <cellStyle name="20% - Accent4 5" xfId="28" xr:uid="{00000000-0005-0000-0000-00001B000000}"/>
    <cellStyle name="20% - Accent4 6" xfId="29" xr:uid="{00000000-0005-0000-0000-00001C000000}"/>
    <cellStyle name="20% - Accent5 2" xfId="30" xr:uid="{00000000-0005-0000-0000-00001D000000}"/>
    <cellStyle name="20% - Accent5 3" xfId="31" xr:uid="{00000000-0005-0000-0000-00001E000000}"/>
    <cellStyle name="20% - Accent5 3 2" xfId="32" xr:uid="{00000000-0005-0000-0000-00001F000000}"/>
    <cellStyle name="20% - Accent5 4" xfId="33" xr:uid="{00000000-0005-0000-0000-000020000000}"/>
    <cellStyle name="20% - Accent5 4 2" xfId="34" xr:uid="{00000000-0005-0000-0000-000021000000}"/>
    <cellStyle name="20% - Accent5 5" xfId="35" xr:uid="{00000000-0005-0000-0000-000022000000}"/>
    <cellStyle name="20% - Accent5 6" xfId="36" xr:uid="{00000000-0005-0000-0000-000023000000}"/>
    <cellStyle name="20% - Accent6 2" xfId="37" xr:uid="{00000000-0005-0000-0000-000024000000}"/>
    <cellStyle name="20% - Accent6 3" xfId="38" xr:uid="{00000000-0005-0000-0000-000025000000}"/>
    <cellStyle name="20% - Accent6 3 2" xfId="39" xr:uid="{00000000-0005-0000-0000-000026000000}"/>
    <cellStyle name="20% - Accent6 4" xfId="40" xr:uid="{00000000-0005-0000-0000-000027000000}"/>
    <cellStyle name="20% - Accent6 4 2" xfId="41" xr:uid="{00000000-0005-0000-0000-000028000000}"/>
    <cellStyle name="20% - Accent6 5" xfId="42" xr:uid="{00000000-0005-0000-0000-000029000000}"/>
    <cellStyle name="20% - Accent6 6" xfId="43" xr:uid="{00000000-0005-0000-0000-00002A000000}"/>
    <cellStyle name="40% - Accent1 2" xfId="44" xr:uid="{00000000-0005-0000-0000-00002B000000}"/>
    <cellStyle name="40% - Accent1 3" xfId="45" xr:uid="{00000000-0005-0000-0000-00002C000000}"/>
    <cellStyle name="40% - Accent1 3 2" xfId="46" xr:uid="{00000000-0005-0000-0000-00002D000000}"/>
    <cellStyle name="40% - Accent1 4" xfId="47" xr:uid="{00000000-0005-0000-0000-00002E000000}"/>
    <cellStyle name="40% - Accent1 4 2" xfId="48" xr:uid="{00000000-0005-0000-0000-00002F000000}"/>
    <cellStyle name="40% - Accent1 5" xfId="49" xr:uid="{00000000-0005-0000-0000-000030000000}"/>
    <cellStyle name="40% - Accent1 6" xfId="50" xr:uid="{00000000-0005-0000-0000-000031000000}"/>
    <cellStyle name="40% - Accent2 2" xfId="51" xr:uid="{00000000-0005-0000-0000-000032000000}"/>
    <cellStyle name="40% - Accent2 3" xfId="52" xr:uid="{00000000-0005-0000-0000-000033000000}"/>
    <cellStyle name="40% - Accent2 3 2" xfId="53" xr:uid="{00000000-0005-0000-0000-000034000000}"/>
    <cellStyle name="40% - Accent2 4" xfId="54" xr:uid="{00000000-0005-0000-0000-000035000000}"/>
    <cellStyle name="40% - Accent2 4 2" xfId="55" xr:uid="{00000000-0005-0000-0000-000036000000}"/>
    <cellStyle name="40% - Accent2 5" xfId="56" xr:uid="{00000000-0005-0000-0000-000037000000}"/>
    <cellStyle name="40% - Accent2 6" xfId="57" xr:uid="{00000000-0005-0000-0000-000038000000}"/>
    <cellStyle name="40% - Accent3 2" xfId="58" xr:uid="{00000000-0005-0000-0000-000039000000}"/>
    <cellStyle name="40% - Accent3 3" xfId="59" xr:uid="{00000000-0005-0000-0000-00003A000000}"/>
    <cellStyle name="40% - Accent3 3 2" xfId="60" xr:uid="{00000000-0005-0000-0000-00003B000000}"/>
    <cellStyle name="40% - Accent3 4" xfId="61" xr:uid="{00000000-0005-0000-0000-00003C000000}"/>
    <cellStyle name="40% - Accent3 4 2" xfId="62" xr:uid="{00000000-0005-0000-0000-00003D000000}"/>
    <cellStyle name="40% - Accent3 5" xfId="63" xr:uid="{00000000-0005-0000-0000-00003E000000}"/>
    <cellStyle name="40% - Accent3 6" xfId="64" xr:uid="{00000000-0005-0000-0000-00003F000000}"/>
    <cellStyle name="40% - Accent4 2" xfId="65" xr:uid="{00000000-0005-0000-0000-000040000000}"/>
    <cellStyle name="40% - Accent4 3" xfId="66" xr:uid="{00000000-0005-0000-0000-000041000000}"/>
    <cellStyle name="40% - Accent4 3 2" xfId="67" xr:uid="{00000000-0005-0000-0000-000042000000}"/>
    <cellStyle name="40% - Accent4 4" xfId="68" xr:uid="{00000000-0005-0000-0000-000043000000}"/>
    <cellStyle name="40% - Accent4 4 2" xfId="69" xr:uid="{00000000-0005-0000-0000-000044000000}"/>
    <cellStyle name="40% - Accent4 5" xfId="70" xr:uid="{00000000-0005-0000-0000-000045000000}"/>
    <cellStyle name="40% - Accent4 6" xfId="71" xr:uid="{00000000-0005-0000-0000-000046000000}"/>
    <cellStyle name="40% - Accent5 2" xfId="72" xr:uid="{00000000-0005-0000-0000-000047000000}"/>
    <cellStyle name="40% - Accent5 3" xfId="73" xr:uid="{00000000-0005-0000-0000-000048000000}"/>
    <cellStyle name="40% - Accent5 3 2" xfId="74" xr:uid="{00000000-0005-0000-0000-000049000000}"/>
    <cellStyle name="40% - Accent5 4" xfId="75" xr:uid="{00000000-0005-0000-0000-00004A000000}"/>
    <cellStyle name="40% - Accent5 4 2" xfId="76" xr:uid="{00000000-0005-0000-0000-00004B000000}"/>
    <cellStyle name="40% - Accent5 5" xfId="77" xr:uid="{00000000-0005-0000-0000-00004C000000}"/>
    <cellStyle name="40% - Accent5 6" xfId="78" xr:uid="{00000000-0005-0000-0000-00004D000000}"/>
    <cellStyle name="40% - Accent6 2" xfId="79" xr:uid="{00000000-0005-0000-0000-00004E000000}"/>
    <cellStyle name="40% - Accent6 3" xfId="80" xr:uid="{00000000-0005-0000-0000-00004F000000}"/>
    <cellStyle name="40% - Accent6 3 2" xfId="81" xr:uid="{00000000-0005-0000-0000-000050000000}"/>
    <cellStyle name="40% - Accent6 4" xfId="82" xr:uid="{00000000-0005-0000-0000-000051000000}"/>
    <cellStyle name="40% - Accent6 4 2" xfId="83" xr:uid="{00000000-0005-0000-0000-000052000000}"/>
    <cellStyle name="40% - Accent6 5" xfId="84" xr:uid="{00000000-0005-0000-0000-000053000000}"/>
    <cellStyle name="40% - Accent6 6" xfId="85" xr:uid="{00000000-0005-0000-0000-000054000000}"/>
    <cellStyle name="60% - Accent1 2" xfId="86" xr:uid="{00000000-0005-0000-0000-000055000000}"/>
    <cellStyle name="60% - Accent2 2" xfId="87" xr:uid="{00000000-0005-0000-0000-000056000000}"/>
    <cellStyle name="60% - Accent3 2" xfId="88" xr:uid="{00000000-0005-0000-0000-000057000000}"/>
    <cellStyle name="60% - Accent4 2" xfId="89" xr:uid="{00000000-0005-0000-0000-000058000000}"/>
    <cellStyle name="60% - Accent5 2" xfId="90" xr:uid="{00000000-0005-0000-0000-000059000000}"/>
    <cellStyle name="60% - Accent6 2" xfId="91" xr:uid="{00000000-0005-0000-0000-00005A000000}"/>
    <cellStyle name="Accent1 2" xfId="92" xr:uid="{00000000-0005-0000-0000-00005B000000}"/>
    <cellStyle name="Accent2 2" xfId="93" xr:uid="{00000000-0005-0000-0000-00005C000000}"/>
    <cellStyle name="Accent3 2" xfId="94" xr:uid="{00000000-0005-0000-0000-00005D000000}"/>
    <cellStyle name="Accent4 2" xfId="95" xr:uid="{00000000-0005-0000-0000-00005E000000}"/>
    <cellStyle name="Accent5 2" xfId="96" xr:uid="{00000000-0005-0000-0000-00005F000000}"/>
    <cellStyle name="Accent6 2" xfId="97" xr:uid="{00000000-0005-0000-0000-000060000000}"/>
    <cellStyle name="Bad 2" xfId="98" xr:uid="{00000000-0005-0000-0000-000061000000}"/>
    <cellStyle name="Calculation 2" xfId="99" xr:uid="{00000000-0005-0000-0000-000062000000}"/>
    <cellStyle name="Check Cell 2" xfId="100" xr:uid="{00000000-0005-0000-0000-000063000000}"/>
    <cellStyle name="Co.Name" xfId="101" xr:uid="{00000000-0005-0000-0000-000064000000}"/>
    <cellStyle name="Comma" xfId="25686" builtinId="3"/>
    <cellStyle name="Comma 10" xfId="102" xr:uid="{00000000-0005-0000-0000-000066000000}"/>
    <cellStyle name="Comma 10 2" xfId="103" xr:uid="{00000000-0005-0000-0000-000067000000}"/>
    <cellStyle name="Comma 10 2 2" xfId="104" xr:uid="{00000000-0005-0000-0000-000068000000}"/>
    <cellStyle name="Comma 10 3" xfId="105" xr:uid="{00000000-0005-0000-0000-000069000000}"/>
    <cellStyle name="Comma 10 4" xfId="106" xr:uid="{00000000-0005-0000-0000-00006A000000}"/>
    <cellStyle name="Comma 11" xfId="107" xr:uid="{00000000-0005-0000-0000-00006B000000}"/>
    <cellStyle name="Comma 11 2" xfId="108" xr:uid="{00000000-0005-0000-0000-00006C000000}"/>
    <cellStyle name="Comma 11 2 2" xfId="109" xr:uid="{00000000-0005-0000-0000-00006D000000}"/>
    <cellStyle name="Comma 11 2 3" xfId="110" xr:uid="{00000000-0005-0000-0000-00006E000000}"/>
    <cellStyle name="Comma 11 3" xfId="111" xr:uid="{00000000-0005-0000-0000-00006F000000}"/>
    <cellStyle name="Comma 11 4" xfId="112" xr:uid="{00000000-0005-0000-0000-000070000000}"/>
    <cellStyle name="Comma 12" xfId="113" xr:uid="{00000000-0005-0000-0000-000071000000}"/>
    <cellStyle name="Comma 12 2" xfId="114" xr:uid="{00000000-0005-0000-0000-000072000000}"/>
    <cellStyle name="Comma 12 2 2" xfId="115" xr:uid="{00000000-0005-0000-0000-000073000000}"/>
    <cellStyle name="Comma 12 2 3" xfId="116" xr:uid="{00000000-0005-0000-0000-000074000000}"/>
    <cellStyle name="Comma 12 3" xfId="117" xr:uid="{00000000-0005-0000-0000-000075000000}"/>
    <cellStyle name="Comma 12 4" xfId="118" xr:uid="{00000000-0005-0000-0000-000076000000}"/>
    <cellStyle name="Comma 13" xfId="119" xr:uid="{00000000-0005-0000-0000-000077000000}"/>
    <cellStyle name="Comma 13 2" xfId="120" xr:uid="{00000000-0005-0000-0000-000078000000}"/>
    <cellStyle name="Comma 13 2 2" xfId="121" xr:uid="{00000000-0005-0000-0000-000079000000}"/>
    <cellStyle name="Comma 13 2 3" xfId="122" xr:uid="{00000000-0005-0000-0000-00007A000000}"/>
    <cellStyle name="Comma 13 3" xfId="123" xr:uid="{00000000-0005-0000-0000-00007B000000}"/>
    <cellStyle name="Comma 13 3 2" xfId="124" xr:uid="{00000000-0005-0000-0000-00007C000000}"/>
    <cellStyle name="Comma 13 3 3" xfId="125" xr:uid="{00000000-0005-0000-0000-00007D000000}"/>
    <cellStyle name="Comma 13 4" xfId="126" xr:uid="{00000000-0005-0000-0000-00007E000000}"/>
    <cellStyle name="Comma 13 4 2" xfId="127" xr:uid="{00000000-0005-0000-0000-00007F000000}"/>
    <cellStyle name="Comma 13 4 3" xfId="128" xr:uid="{00000000-0005-0000-0000-000080000000}"/>
    <cellStyle name="Comma 13 5" xfId="129" xr:uid="{00000000-0005-0000-0000-000081000000}"/>
    <cellStyle name="Comma 13 6" xfId="130" xr:uid="{00000000-0005-0000-0000-000082000000}"/>
    <cellStyle name="Comma 13 7" xfId="131" xr:uid="{00000000-0005-0000-0000-000083000000}"/>
    <cellStyle name="Comma 14" xfId="132" xr:uid="{00000000-0005-0000-0000-000084000000}"/>
    <cellStyle name="Comma 14 2" xfId="133" xr:uid="{00000000-0005-0000-0000-000085000000}"/>
    <cellStyle name="Comma 14 2 2" xfId="134" xr:uid="{00000000-0005-0000-0000-000086000000}"/>
    <cellStyle name="Comma 14 2 2 2" xfId="135" xr:uid="{00000000-0005-0000-0000-000087000000}"/>
    <cellStyle name="Comma 14 2 2 2 2" xfId="136" xr:uid="{00000000-0005-0000-0000-000088000000}"/>
    <cellStyle name="Comma 14 2 2 2 3" xfId="137" xr:uid="{00000000-0005-0000-0000-000089000000}"/>
    <cellStyle name="Comma 14 2 2 3" xfId="138" xr:uid="{00000000-0005-0000-0000-00008A000000}"/>
    <cellStyle name="Comma 14 2 2 4" xfId="139" xr:uid="{00000000-0005-0000-0000-00008B000000}"/>
    <cellStyle name="Comma 14 2 3" xfId="140" xr:uid="{00000000-0005-0000-0000-00008C000000}"/>
    <cellStyle name="Comma 14 2 3 2" xfId="141" xr:uid="{00000000-0005-0000-0000-00008D000000}"/>
    <cellStyle name="Comma 14 2 3 3" xfId="142" xr:uid="{00000000-0005-0000-0000-00008E000000}"/>
    <cellStyle name="Comma 14 2 4" xfId="143" xr:uid="{00000000-0005-0000-0000-00008F000000}"/>
    <cellStyle name="Comma 14 2 4 2" xfId="144" xr:uid="{00000000-0005-0000-0000-000090000000}"/>
    <cellStyle name="Comma 14 2 4 3" xfId="145" xr:uid="{00000000-0005-0000-0000-000091000000}"/>
    <cellStyle name="Comma 14 2 4 4" xfId="146" xr:uid="{00000000-0005-0000-0000-000092000000}"/>
    <cellStyle name="Comma 14 3" xfId="147" xr:uid="{00000000-0005-0000-0000-000093000000}"/>
    <cellStyle name="Comma 14 3 2" xfId="148" xr:uid="{00000000-0005-0000-0000-000094000000}"/>
    <cellStyle name="Comma 14 3 2 2" xfId="149" xr:uid="{00000000-0005-0000-0000-000095000000}"/>
    <cellStyle name="Comma 14 3 2 2 2" xfId="150" xr:uid="{00000000-0005-0000-0000-000096000000}"/>
    <cellStyle name="Comma 14 3 2 2 3" xfId="151" xr:uid="{00000000-0005-0000-0000-000097000000}"/>
    <cellStyle name="Comma 14 3 2 3" xfId="152" xr:uid="{00000000-0005-0000-0000-000098000000}"/>
    <cellStyle name="Comma 14 3 3" xfId="153" xr:uid="{00000000-0005-0000-0000-000099000000}"/>
    <cellStyle name="Comma 14 3 3 2" xfId="154" xr:uid="{00000000-0005-0000-0000-00009A000000}"/>
    <cellStyle name="Comma 14 3 3 2 2" xfId="155" xr:uid="{00000000-0005-0000-0000-00009B000000}"/>
    <cellStyle name="Comma 14 3 3 2 3" xfId="156" xr:uid="{00000000-0005-0000-0000-00009C000000}"/>
    <cellStyle name="Comma 14 3 3 3" xfId="157" xr:uid="{00000000-0005-0000-0000-00009D000000}"/>
    <cellStyle name="Comma 14 3 3 3 2" xfId="158" xr:uid="{00000000-0005-0000-0000-00009E000000}"/>
    <cellStyle name="Comma 14 3 3 3 3" xfId="159" xr:uid="{00000000-0005-0000-0000-00009F000000}"/>
    <cellStyle name="Comma 14 3 3 4" xfId="160" xr:uid="{00000000-0005-0000-0000-0000A0000000}"/>
    <cellStyle name="Comma 14 3 4" xfId="161" xr:uid="{00000000-0005-0000-0000-0000A1000000}"/>
    <cellStyle name="Comma 14 3 4 2" xfId="162" xr:uid="{00000000-0005-0000-0000-0000A2000000}"/>
    <cellStyle name="Comma 14 3 4 3" xfId="163" xr:uid="{00000000-0005-0000-0000-0000A3000000}"/>
    <cellStyle name="Comma 14 3 5" xfId="164" xr:uid="{00000000-0005-0000-0000-0000A4000000}"/>
    <cellStyle name="Comma 14 3 5 2" xfId="165" xr:uid="{00000000-0005-0000-0000-0000A5000000}"/>
    <cellStyle name="Comma 14 3 5 3" xfId="166" xr:uid="{00000000-0005-0000-0000-0000A6000000}"/>
    <cellStyle name="Comma 14 3 6" xfId="167" xr:uid="{00000000-0005-0000-0000-0000A7000000}"/>
    <cellStyle name="Comma 14 3 7" xfId="168" xr:uid="{00000000-0005-0000-0000-0000A8000000}"/>
    <cellStyle name="Comma 14 3 8" xfId="169" xr:uid="{00000000-0005-0000-0000-0000A9000000}"/>
    <cellStyle name="Comma 14 4" xfId="170" xr:uid="{00000000-0005-0000-0000-0000AA000000}"/>
    <cellStyle name="Comma 14 4 2" xfId="171" xr:uid="{00000000-0005-0000-0000-0000AB000000}"/>
    <cellStyle name="Comma 14 4 2 2" xfId="172" xr:uid="{00000000-0005-0000-0000-0000AC000000}"/>
    <cellStyle name="Comma 14 4 3" xfId="173" xr:uid="{00000000-0005-0000-0000-0000AD000000}"/>
    <cellStyle name="Comma 14 4 4" xfId="174" xr:uid="{00000000-0005-0000-0000-0000AE000000}"/>
    <cellStyle name="Comma 14 4 5" xfId="175" xr:uid="{00000000-0005-0000-0000-0000AF000000}"/>
    <cellStyle name="Comma 14 5" xfId="176" xr:uid="{00000000-0005-0000-0000-0000B0000000}"/>
    <cellStyle name="Comma 14 5 2" xfId="177" xr:uid="{00000000-0005-0000-0000-0000B1000000}"/>
    <cellStyle name="Comma 14 5 3" xfId="178" xr:uid="{00000000-0005-0000-0000-0000B2000000}"/>
    <cellStyle name="Comma 14 6" xfId="179" xr:uid="{00000000-0005-0000-0000-0000B3000000}"/>
    <cellStyle name="Comma 14 7" xfId="180" xr:uid="{00000000-0005-0000-0000-0000B4000000}"/>
    <cellStyle name="Comma 14 8" xfId="181" xr:uid="{00000000-0005-0000-0000-0000B5000000}"/>
    <cellStyle name="Comma 15" xfId="182" xr:uid="{00000000-0005-0000-0000-0000B6000000}"/>
    <cellStyle name="Comma 15 10" xfId="183" xr:uid="{00000000-0005-0000-0000-0000B7000000}"/>
    <cellStyle name="Comma 15 10 2" xfId="184" xr:uid="{00000000-0005-0000-0000-0000B8000000}"/>
    <cellStyle name="Comma 15 10 2 2" xfId="185" xr:uid="{00000000-0005-0000-0000-0000B9000000}"/>
    <cellStyle name="Comma 15 10 3" xfId="186" xr:uid="{00000000-0005-0000-0000-0000BA000000}"/>
    <cellStyle name="Comma 15 10 4" xfId="187" xr:uid="{00000000-0005-0000-0000-0000BB000000}"/>
    <cellStyle name="Comma 15 11" xfId="188" xr:uid="{00000000-0005-0000-0000-0000BC000000}"/>
    <cellStyle name="Comma 15 11 2" xfId="189" xr:uid="{00000000-0005-0000-0000-0000BD000000}"/>
    <cellStyle name="Comma 15 11 2 2" xfId="190" xr:uid="{00000000-0005-0000-0000-0000BE000000}"/>
    <cellStyle name="Comma 15 11 3" xfId="191" xr:uid="{00000000-0005-0000-0000-0000BF000000}"/>
    <cellStyle name="Comma 15 12" xfId="192" xr:uid="{00000000-0005-0000-0000-0000C0000000}"/>
    <cellStyle name="Comma 15 13" xfId="193" xr:uid="{00000000-0005-0000-0000-0000C1000000}"/>
    <cellStyle name="Comma 15 2" xfId="194" xr:uid="{00000000-0005-0000-0000-0000C2000000}"/>
    <cellStyle name="Comma 15 2 2" xfId="195" xr:uid="{00000000-0005-0000-0000-0000C3000000}"/>
    <cellStyle name="Comma 15 2 2 10" xfId="196" xr:uid="{00000000-0005-0000-0000-0000C4000000}"/>
    <cellStyle name="Comma 15 2 2 2" xfId="197" xr:uid="{00000000-0005-0000-0000-0000C5000000}"/>
    <cellStyle name="Comma 15 2 2 2 2" xfId="198" xr:uid="{00000000-0005-0000-0000-0000C6000000}"/>
    <cellStyle name="Comma 15 2 2 2 3" xfId="199" xr:uid="{00000000-0005-0000-0000-0000C7000000}"/>
    <cellStyle name="Comma 15 2 2 3" xfId="200" xr:uid="{00000000-0005-0000-0000-0000C8000000}"/>
    <cellStyle name="Comma 15 2 2 3 2" xfId="201" xr:uid="{00000000-0005-0000-0000-0000C9000000}"/>
    <cellStyle name="Comma 15 2 2 3 3" xfId="202" xr:uid="{00000000-0005-0000-0000-0000CA000000}"/>
    <cellStyle name="Comma 15 2 2 4" xfId="203" xr:uid="{00000000-0005-0000-0000-0000CB000000}"/>
    <cellStyle name="Comma 15 2 2 4 2" xfId="204" xr:uid="{00000000-0005-0000-0000-0000CC000000}"/>
    <cellStyle name="Comma 15 2 2 4 2 2" xfId="205" xr:uid="{00000000-0005-0000-0000-0000CD000000}"/>
    <cellStyle name="Comma 15 2 2 4 3" xfId="206" xr:uid="{00000000-0005-0000-0000-0000CE000000}"/>
    <cellStyle name="Comma 15 2 2 5" xfId="207" xr:uid="{00000000-0005-0000-0000-0000CF000000}"/>
    <cellStyle name="Comma 15 2 2 5 2" xfId="208" xr:uid="{00000000-0005-0000-0000-0000D0000000}"/>
    <cellStyle name="Comma 15 2 2 5 2 2" xfId="209" xr:uid="{00000000-0005-0000-0000-0000D1000000}"/>
    <cellStyle name="Comma 15 2 2 5 3" xfId="210" xr:uid="{00000000-0005-0000-0000-0000D2000000}"/>
    <cellStyle name="Comma 15 2 2 6" xfId="211" xr:uid="{00000000-0005-0000-0000-0000D3000000}"/>
    <cellStyle name="Comma 15 2 2 6 2" xfId="212" xr:uid="{00000000-0005-0000-0000-0000D4000000}"/>
    <cellStyle name="Comma 15 2 2 6 2 2" xfId="213" xr:uid="{00000000-0005-0000-0000-0000D5000000}"/>
    <cellStyle name="Comma 15 2 2 6 3" xfId="214" xr:uid="{00000000-0005-0000-0000-0000D6000000}"/>
    <cellStyle name="Comma 15 2 2 7" xfId="215" xr:uid="{00000000-0005-0000-0000-0000D7000000}"/>
    <cellStyle name="Comma 15 2 2 7 2" xfId="216" xr:uid="{00000000-0005-0000-0000-0000D8000000}"/>
    <cellStyle name="Comma 15 2 2 8" xfId="217" xr:uid="{00000000-0005-0000-0000-0000D9000000}"/>
    <cellStyle name="Comma 15 2 2 8 2" xfId="218" xr:uid="{00000000-0005-0000-0000-0000DA000000}"/>
    <cellStyle name="Comma 15 2 2 9" xfId="219" xr:uid="{00000000-0005-0000-0000-0000DB000000}"/>
    <cellStyle name="Comma 15 2 3" xfId="220" xr:uid="{00000000-0005-0000-0000-0000DC000000}"/>
    <cellStyle name="Comma 15 2 3 10" xfId="221" xr:uid="{00000000-0005-0000-0000-0000DD000000}"/>
    <cellStyle name="Comma 15 2 3 2" xfId="222" xr:uid="{00000000-0005-0000-0000-0000DE000000}"/>
    <cellStyle name="Comma 15 2 3 2 2" xfId="223" xr:uid="{00000000-0005-0000-0000-0000DF000000}"/>
    <cellStyle name="Comma 15 2 3 2 3" xfId="224" xr:uid="{00000000-0005-0000-0000-0000E0000000}"/>
    <cellStyle name="Comma 15 2 3 3" xfId="225" xr:uid="{00000000-0005-0000-0000-0000E1000000}"/>
    <cellStyle name="Comma 15 2 3 3 2" xfId="226" xr:uid="{00000000-0005-0000-0000-0000E2000000}"/>
    <cellStyle name="Comma 15 2 3 3 3" xfId="227" xr:uid="{00000000-0005-0000-0000-0000E3000000}"/>
    <cellStyle name="Comma 15 2 3 4" xfId="228" xr:uid="{00000000-0005-0000-0000-0000E4000000}"/>
    <cellStyle name="Comma 15 2 3 4 2" xfId="229" xr:uid="{00000000-0005-0000-0000-0000E5000000}"/>
    <cellStyle name="Comma 15 2 3 4 2 2" xfId="230" xr:uid="{00000000-0005-0000-0000-0000E6000000}"/>
    <cellStyle name="Comma 15 2 3 4 3" xfId="231" xr:uid="{00000000-0005-0000-0000-0000E7000000}"/>
    <cellStyle name="Comma 15 2 3 5" xfId="232" xr:uid="{00000000-0005-0000-0000-0000E8000000}"/>
    <cellStyle name="Comma 15 2 3 5 2" xfId="233" xr:uid="{00000000-0005-0000-0000-0000E9000000}"/>
    <cellStyle name="Comma 15 2 3 5 2 2" xfId="234" xr:uid="{00000000-0005-0000-0000-0000EA000000}"/>
    <cellStyle name="Comma 15 2 3 5 3" xfId="235" xr:uid="{00000000-0005-0000-0000-0000EB000000}"/>
    <cellStyle name="Comma 15 2 3 6" xfId="236" xr:uid="{00000000-0005-0000-0000-0000EC000000}"/>
    <cellStyle name="Comma 15 2 3 6 2" xfId="237" xr:uid="{00000000-0005-0000-0000-0000ED000000}"/>
    <cellStyle name="Comma 15 2 3 6 2 2" xfId="238" xr:uid="{00000000-0005-0000-0000-0000EE000000}"/>
    <cellStyle name="Comma 15 2 3 6 3" xfId="239" xr:uid="{00000000-0005-0000-0000-0000EF000000}"/>
    <cellStyle name="Comma 15 2 3 7" xfId="240" xr:uid="{00000000-0005-0000-0000-0000F0000000}"/>
    <cellStyle name="Comma 15 2 3 7 2" xfId="241" xr:uid="{00000000-0005-0000-0000-0000F1000000}"/>
    <cellStyle name="Comma 15 2 3 8" xfId="242" xr:uid="{00000000-0005-0000-0000-0000F2000000}"/>
    <cellStyle name="Comma 15 2 3 8 2" xfId="243" xr:uid="{00000000-0005-0000-0000-0000F3000000}"/>
    <cellStyle name="Comma 15 2 3 9" xfId="244" xr:uid="{00000000-0005-0000-0000-0000F4000000}"/>
    <cellStyle name="Comma 15 2 4" xfId="245" xr:uid="{00000000-0005-0000-0000-0000F5000000}"/>
    <cellStyle name="Comma 15 2 4 10" xfId="246" xr:uid="{00000000-0005-0000-0000-0000F6000000}"/>
    <cellStyle name="Comma 15 2 4 2" xfId="247" xr:uid="{00000000-0005-0000-0000-0000F7000000}"/>
    <cellStyle name="Comma 15 2 4 3" xfId="248" xr:uid="{00000000-0005-0000-0000-0000F8000000}"/>
    <cellStyle name="Comma 15 2 4 3 2" xfId="249" xr:uid="{00000000-0005-0000-0000-0000F9000000}"/>
    <cellStyle name="Comma 15 2 4 3 2 2" xfId="250" xr:uid="{00000000-0005-0000-0000-0000FA000000}"/>
    <cellStyle name="Comma 15 2 4 3 3" xfId="251" xr:uid="{00000000-0005-0000-0000-0000FB000000}"/>
    <cellStyle name="Comma 15 2 4 4" xfId="252" xr:uid="{00000000-0005-0000-0000-0000FC000000}"/>
    <cellStyle name="Comma 15 2 4 4 2" xfId="253" xr:uid="{00000000-0005-0000-0000-0000FD000000}"/>
    <cellStyle name="Comma 15 2 4 4 2 2" xfId="254" xr:uid="{00000000-0005-0000-0000-0000FE000000}"/>
    <cellStyle name="Comma 15 2 4 4 3" xfId="255" xr:uid="{00000000-0005-0000-0000-0000FF000000}"/>
    <cellStyle name="Comma 15 2 4 5" xfId="256" xr:uid="{00000000-0005-0000-0000-000000010000}"/>
    <cellStyle name="Comma 15 2 4 5 2" xfId="257" xr:uid="{00000000-0005-0000-0000-000001010000}"/>
    <cellStyle name="Comma 15 2 4 5 2 2" xfId="258" xr:uid="{00000000-0005-0000-0000-000002010000}"/>
    <cellStyle name="Comma 15 2 4 5 3" xfId="259" xr:uid="{00000000-0005-0000-0000-000003010000}"/>
    <cellStyle name="Comma 15 2 4 6" xfId="260" xr:uid="{00000000-0005-0000-0000-000004010000}"/>
    <cellStyle name="Comma 15 2 4 6 2" xfId="261" xr:uid="{00000000-0005-0000-0000-000005010000}"/>
    <cellStyle name="Comma 15 2 4 7" xfId="262" xr:uid="{00000000-0005-0000-0000-000006010000}"/>
    <cellStyle name="Comma 15 2 4 7 2" xfId="263" xr:uid="{00000000-0005-0000-0000-000007010000}"/>
    <cellStyle name="Comma 15 2 4 8" xfId="264" xr:uid="{00000000-0005-0000-0000-000008010000}"/>
    <cellStyle name="Comma 15 2 4 9" xfId="265" xr:uid="{00000000-0005-0000-0000-000009010000}"/>
    <cellStyle name="Comma 15 2 5" xfId="266" xr:uid="{00000000-0005-0000-0000-00000A010000}"/>
    <cellStyle name="Comma 15 2 5 2" xfId="267" xr:uid="{00000000-0005-0000-0000-00000B010000}"/>
    <cellStyle name="Comma 15 2 5 3" xfId="268" xr:uid="{00000000-0005-0000-0000-00000C010000}"/>
    <cellStyle name="Comma 15 2 5 4" xfId="269" xr:uid="{00000000-0005-0000-0000-00000D010000}"/>
    <cellStyle name="Comma 15 2 6" xfId="270" xr:uid="{00000000-0005-0000-0000-00000E010000}"/>
    <cellStyle name="Comma 15 2 6 2" xfId="271" xr:uid="{00000000-0005-0000-0000-00000F010000}"/>
    <cellStyle name="Comma 15 2 6 2 2" xfId="272" xr:uid="{00000000-0005-0000-0000-000010010000}"/>
    <cellStyle name="Comma 15 2 6 2 2 2" xfId="273" xr:uid="{00000000-0005-0000-0000-000011010000}"/>
    <cellStyle name="Comma 15 2 6 2 3" xfId="274" xr:uid="{00000000-0005-0000-0000-000012010000}"/>
    <cellStyle name="Comma 15 2 6 3" xfId="275" xr:uid="{00000000-0005-0000-0000-000013010000}"/>
    <cellStyle name="Comma 15 2 6 3 2" xfId="276" xr:uid="{00000000-0005-0000-0000-000014010000}"/>
    <cellStyle name="Comma 15 2 6 3 2 2" xfId="277" xr:uid="{00000000-0005-0000-0000-000015010000}"/>
    <cellStyle name="Comma 15 2 6 3 3" xfId="278" xr:uid="{00000000-0005-0000-0000-000016010000}"/>
    <cellStyle name="Comma 15 2 6 4" xfId="279" xr:uid="{00000000-0005-0000-0000-000017010000}"/>
    <cellStyle name="Comma 15 2 6 4 2" xfId="280" xr:uid="{00000000-0005-0000-0000-000018010000}"/>
    <cellStyle name="Comma 15 2 6 4 2 2" xfId="281" xr:uid="{00000000-0005-0000-0000-000019010000}"/>
    <cellStyle name="Comma 15 2 6 4 3" xfId="282" xr:uid="{00000000-0005-0000-0000-00001A010000}"/>
    <cellStyle name="Comma 15 2 6 5" xfId="283" xr:uid="{00000000-0005-0000-0000-00001B010000}"/>
    <cellStyle name="Comma 15 2 6 5 2" xfId="284" xr:uid="{00000000-0005-0000-0000-00001C010000}"/>
    <cellStyle name="Comma 15 2 6 6" xfId="285" xr:uid="{00000000-0005-0000-0000-00001D010000}"/>
    <cellStyle name="Comma 15 2 6 6 2" xfId="286" xr:uid="{00000000-0005-0000-0000-00001E010000}"/>
    <cellStyle name="Comma 15 2 6 7" xfId="287" xr:uid="{00000000-0005-0000-0000-00001F010000}"/>
    <cellStyle name="Comma 15 2 7" xfId="288" xr:uid="{00000000-0005-0000-0000-000020010000}"/>
    <cellStyle name="Comma 15 2 7 2" xfId="289" xr:uid="{00000000-0005-0000-0000-000021010000}"/>
    <cellStyle name="Comma 15 2 7 2 2" xfId="290" xr:uid="{00000000-0005-0000-0000-000022010000}"/>
    <cellStyle name="Comma 15 2 7 3" xfId="291" xr:uid="{00000000-0005-0000-0000-000023010000}"/>
    <cellStyle name="Comma 15 2 8" xfId="292" xr:uid="{00000000-0005-0000-0000-000024010000}"/>
    <cellStyle name="Comma 15 2 8 2" xfId="293" xr:uid="{00000000-0005-0000-0000-000025010000}"/>
    <cellStyle name="Comma 15 2 8 2 2" xfId="294" xr:uid="{00000000-0005-0000-0000-000026010000}"/>
    <cellStyle name="Comma 15 2 8 3" xfId="295" xr:uid="{00000000-0005-0000-0000-000027010000}"/>
    <cellStyle name="Comma 15 2 9" xfId="296" xr:uid="{00000000-0005-0000-0000-000028010000}"/>
    <cellStyle name="Comma 15 3" xfId="297" xr:uid="{00000000-0005-0000-0000-000029010000}"/>
    <cellStyle name="Comma 15 3 10" xfId="298" xr:uid="{00000000-0005-0000-0000-00002A010000}"/>
    <cellStyle name="Comma 15 3 11" xfId="299" xr:uid="{00000000-0005-0000-0000-00002B010000}"/>
    <cellStyle name="Comma 15 3 2" xfId="300" xr:uid="{00000000-0005-0000-0000-00002C010000}"/>
    <cellStyle name="Comma 15 3 2 10" xfId="301" xr:uid="{00000000-0005-0000-0000-00002D010000}"/>
    <cellStyle name="Comma 15 3 2 2" xfId="302" xr:uid="{00000000-0005-0000-0000-00002E010000}"/>
    <cellStyle name="Comma 15 3 2 2 2" xfId="303" xr:uid="{00000000-0005-0000-0000-00002F010000}"/>
    <cellStyle name="Comma 15 3 2 2 3" xfId="304" xr:uid="{00000000-0005-0000-0000-000030010000}"/>
    <cellStyle name="Comma 15 3 2 3" xfId="305" xr:uid="{00000000-0005-0000-0000-000031010000}"/>
    <cellStyle name="Comma 15 3 2 3 2" xfId="306" xr:uid="{00000000-0005-0000-0000-000032010000}"/>
    <cellStyle name="Comma 15 3 2 3 3" xfId="307" xr:uid="{00000000-0005-0000-0000-000033010000}"/>
    <cellStyle name="Comma 15 3 2 4" xfId="308" xr:uid="{00000000-0005-0000-0000-000034010000}"/>
    <cellStyle name="Comma 15 3 2 4 2" xfId="309" xr:uid="{00000000-0005-0000-0000-000035010000}"/>
    <cellStyle name="Comma 15 3 2 4 2 2" xfId="310" xr:uid="{00000000-0005-0000-0000-000036010000}"/>
    <cellStyle name="Comma 15 3 2 4 3" xfId="311" xr:uid="{00000000-0005-0000-0000-000037010000}"/>
    <cellStyle name="Comma 15 3 2 5" xfId="312" xr:uid="{00000000-0005-0000-0000-000038010000}"/>
    <cellStyle name="Comma 15 3 2 5 2" xfId="313" xr:uid="{00000000-0005-0000-0000-000039010000}"/>
    <cellStyle name="Comma 15 3 2 5 2 2" xfId="314" xr:uid="{00000000-0005-0000-0000-00003A010000}"/>
    <cellStyle name="Comma 15 3 2 5 3" xfId="315" xr:uid="{00000000-0005-0000-0000-00003B010000}"/>
    <cellStyle name="Comma 15 3 2 6" xfId="316" xr:uid="{00000000-0005-0000-0000-00003C010000}"/>
    <cellStyle name="Comma 15 3 2 6 2" xfId="317" xr:uid="{00000000-0005-0000-0000-00003D010000}"/>
    <cellStyle name="Comma 15 3 2 6 2 2" xfId="318" xr:uid="{00000000-0005-0000-0000-00003E010000}"/>
    <cellStyle name="Comma 15 3 2 6 3" xfId="319" xr:uid="{00000000-0005-0000-0000-00003F010000}"/>
    <cellStyle name="Comma 15 3 2 7" xfId="320" xr:uid="{00000000-0005-0000-0000-000040010000}"/>
    <cellStyle name="Comma 15 3 2 7 2" xfId="321" xr:uid="{00000000-0005-0000-0000-000041010000}"/>
    <cellStyle name="Comma 15 3 2 8" xfId="322" xr:uid="{00000000-0005-0000-0000-000042010000}"/>
    <cellStyle name="Comma 15 3 2 8 2" xfId="323" xr:uid="{00000000-0005-0000-0000-000043010000}"/>
    <cellStyle name="Comma 15 3 2 9" xfId="324" xr:uid="{00000000-0005-0000-0000-000044010000}"/>
    <cellStyle name="Comma 15 3 3" xfId="325" xr:uid="{00000000-0005-0000-0000-000045010000}"/>
    <cellStyle name="Comma 15 3 3 2" xfId="326" xr:uid="{00000000-0005-0000-0000-000046010000}"/>
    <cellStyle name="Comma 15 3 3 3" xfId="327" xr:uid="{00000000-0005-0000-0000-000047010000}"/>
    <cellStyle name="Comma 15 3 4" xfId="328" xr:uid="{00000000-0005-0000-0000-000048010000}"/>
    <cellStyle name="Comma 15 3 4 2" xfId="329" xr:uid="{00000000-0005-0000-0000-000049010000}"/>
    <cellStyle name="Comma 15 3 4 3" xfId="330" xr:uid="{00000000-0005-0000-0000-00004A010000}"/>
    <cellStyle name="Comma 15 3 5" xfId="331" xr:uid="{00000000-0005-0000-0000-00004B010000}"/>
    <cellStyle name="Comma 15 3 5 2" xfId="332" xr:uid="{00000000-0005-0000-0000-00004C010000}"/>
    <cellStyle name="Comma 15 3 5 2 2" xfId="333" xr:uid="{00000000-0005-0000-0000-00004D010000}"/>
    <cellStyle name="Comma 15 3 5 3" xfId="334" xr:uid="{00000000-0005-0000-0000-00004E010000}"/>
    <cellStyle name="Comma 15 3 6" xfId="335" xr:uid="{00000000-0005-0000-0000-00004F010000}"/>
    <cellStyle name="Comma 15 3 6 2" xfId="336" xr:uid="{00000000-0005-0000-0000-000050010000}"/>
    <cellStyle name="Comma 15 3 6 2 2" xfId="337" xr:uid="{00000000-0005-0000-0000-000051010000}"/>
    <cellStyle name="Comma 15 3 6 3" xfId="338" xr:uid="{00000000-0005-0000-0000-000052010000}"/>
    <cellStyle name="Comma 15 3 7" xfId="339" xr:uid="{00000000-0005-0000-0000-000053010000}"/>
    <cellStyle name="Comma 15 3 7 2" xfId="340" xr:uid="{00000000-0005-0000-0000-000054010000}"/>
    <cellStyle name="Comma 15 3 7 2 2" xfId="341" xr:uid="{00000000-0005-0000-0000-000055010000}"/>
    <cellStyle name="Comma 15 3 7 3" xfId="342" xr:uid="{00000000-0005-0000-0000-000056010000}"/>
    <cellStyle name="Comma 15 3 8" xfId="343" xr:uid="{00000000-0005-0000-0000-000057010000}"/>
    <cellStyle name="Comma 15 3 8 2" xfId="344" xr:uid="{00000000-0005-0000-0000-000058010000}"/>
    <cellStyle name="Comma 15 3 9" xfId="345" xr:uid="{00000000-0005-0000-0000-000059010000}"/>
    <cellStyle name="Comma 15 3 9 2" xfId="346" xr:uid="{00000000-0005-0000-0000-00005A010000}"/>
    <cellStyle name="Comma 15 4" xfId="347" xr:uid="{00000000-0005-0000-0000-00005B010000}"/>
    <cellStyle name="Comma 15 4 10" xfId="348" xr:uid="{00000000-0005-0000-0000-00005C010000}"/>
    <cellStyle name="Comma 15 4 2" xfId="349" xr:uid="{00000000-0005-0000-0000-00005D010000}"/>
    <cellStyle name="Comma 15 4 2 2" xfId="350" xr:uid="{00000000-0005-0000-0000-00005E010000}"/>
    <cellStyle name="Comma 15 4 2 3" xfId="351" xr:uid="{00000000-0005-0000-0000-00005F010000}"/>
    <cellStyle name="Comma 15 4 3" xfId="352" xr:uid="{00000000-0005-0000-0000-000060010000}"/>
    <cellStyle name="Comma 15 4 3 2" xfId="353" xr:uid="{00000000-0005-0000-0000-000061010000}"/>
    <cellStyle name="Comma 15 4 3 3" xfId="354" xr:uid="{00000000-0005-0000-0000-000062010000}"/>
    <cellStyle name="Comma 15 4 4" xfId="355" xr:uid="{00000000-0005-0000-0000-000063010000}"/>
    <cellStyle name="Comma 15 4 4 2" xfId="356" xr:uid="{00000000-0005-0000-0000-000064010000}"/>
    <cellStyle name="Comma 15 4 4 2 2" xfId="357" xr:uid="{00000000-0005-0000-0000-000065010000}"/>
    <cellStyle name="Comma 15 4 4 3" xfId="358" xr:uid="{00000000-0005-0000-0000-000066010000}"/>
    <cellStyle name="Comma 15 4 5" xfId="359" xr:uid="{00000000-0005-0000-0000-000067010000}"/>
    <cellStyle name="Comma 15 4 5 2" xfId="360" xr:uid="{00000000-0005-0000-0000-000068010000}"/>
    <cellStyle name="Comma 15 4 5 2 2" xfId="361" xr:uid="{00000000-0005-0000-0000-000069010000}"/>
    <cellStyle name="Comma 15 4 5 3" xfId="362" xr:uid="{00000000-0005-0000-0000-00006A010000}"/>
    <cellStyle name="Comma 15 4 6" xfId="363" xr:uid="{00000000-0005-0000-0000-00006B010000}"/>
    <cellStyle name="Comma 15 4 6 2" xfId="364" xr:uid="{00000000-0005-0000-0000-00006C010000}"/>
    <cellStyle name="Comma 15 4 6 2 2" xfId="365" xr:uid="{00000000-0005-0000-0000-00006D010000}"/>
    <cellStyle name="Comma 15 4 6 3" xfId="366" xr:uid="{00000000-0005-0000-0000-00006E010000}"/>
    <cellStyle name="Comma 15 4 7" xfId="367" xr:uid="{00000000-0005-0000-0000-00006F010000}"/>
    <cellStyle name="Comma 15 4 7 2" xfId="368" xr:uid="{00000000-0005-0000-0000-000070010000}"/>
    <cellStyle name="Comma 15 4 8" xfId="369" xr:uid="{00000000-0005-0000-0000-000071010000}"/>
    <cellStyle name="Comma 15 4 8 2" xfId="370" xr:uid="{00000000-0005-0000-0000-000072010000}"/>
    <cellStyle name="Comma 15 4 9" xfId="371" xr:uid="{00000000-0005-0000-0000-000073010000}"/>
    <cellStyle name="Comma 15 5" xfId="372" xr:uid="{00000000-0005-0000-0000-000074010000}"/>
    <cellStyle name="Comma 15 5 10" xfId="373" xr:uid="{00000000-0005-0000-0000-000075010000}"/>
    <cellStyle name="Comma 15 5 2" xfId="374" xr:uid="{00000000-0005-0000-0000-000076010000}"/>
    <cellStyle name="Comma 15 5 2 2" xfId="375" xr:uid="{00000000-0005-0000-0000-000077010000}"/>
    <cellStyle name="Comma 15 5 2 3" xfId="376" xr:uid="{00000000-0005-0000-0000-000078010000}"/>
    <cellStyle name="Comma 15 5 3" xfId="377" xr:uid="{00000000-0005-0000-0000-000079010000}"/>
    <cellStyle name="Comma 15 5 3 2" xfId="378" xr:uid="{00000000-0005-0000-0000-00007A010000}"/>
    <cellStyle name="Comma 15 5 3 3" xfId="379" xr:uid="{00000000-0005-0000-0000-00007B010000}"/>
    <cellStyle name="Comma 15 5 4" xfId="380" xr:uid="{00000000-0005-0000-0000-00007C010000}"/>
    <cellStyle name="Comma 15 5 4 2" xfId="381" xr:uid="{00000000-0005-0000-0000-00007D010000}"/>
    <cellStyle name="Comma 15 5 4 2 2" xfId="382" xr:uid="{00000000-0005-0000-0000-00007E010000}"/>
    <cellStyle name="Comma 15 5 4 3" xfId="383" xr:uid="{00000000-0005-0000-0000-00007F010000}"/>
    <cellStyle name="Comma 15 5 5" xfId="384" xr:uid="{00000000-0005-0000-0000-000080010000}"/>
    <cellStyle name="Comma 15 5 5 2" xfId="385" xr:uid="{00000000-0005-0000-0000-000081010000}"/>
    <cellStyle name="Comma 15 5 5 2 2" xfId="386" xr:uid="{00000000-0005-0000-0000-000082010000}"/>
    <cellStyle name="Comma 15 5 5 3" xfId="387" xr:uid="{00000000-0005-0000-0000-000083010000}"/>
    <cellStyle name="Comma 15 5 6" xfId="388" xr:uid="{00000000-0005-0000-0000-000084010000}"/>
    <cellStyle name="Comma 15 5 6 2" xfId="389" xr:uid="{00000000-0005-0000-0000-000085010000}"/>
    <cellStyle name="Comma 15 5 6 2 2" xfId="390" xr:uid="{00000000-0005-0000-0000-000086010000}"/>
    <cellStyle name="Comma 15 5 6 3" xfId="391" xr:uid="{00000000-0005-0000-0000-000087010000}"/>
    <cellStyle name="Comma 15 5 7" xfId="392" xr:uid="{00000000-0005-0000-0000-000088010000}"/>
    <cellStyle name="Comma 15 5 7 2" xfId="393" xr:uid="{00000000-0005-0000-0000-000089010000}"/>
    <cellStyle name="Comma 15 5 8" xfId="394" xr:uid="{00000000-0005-0000-0000-00008A010000}"/>
    <cellStyle name="Comma 15 5 8 2" xfId="395" xr:uid="{00000000-0005-0000-0000-00008B010000}"/>
    <cellStyle name="Comma 15 5 9" xfId="396" xr:uid="{00000000-0005-0000-0000-00008C010000}"/>
    <cellStyle name="Comma 15 6" xfId="397" xr:uid="{00000000-0005-0000-0000-00008D010000}"/>
    <cellStyle name="Comma 15 6 10" xfId="398" xr:uid="{00000000-0005-0000-0000-00008E010000}"/>
    <cellStyle name="Comma 15 6 2" xfId="399" xr:uid="{00000000-0005-0000-0000-00008F010000}"/>
    <cellStyle name="Comma 15 6 2 2" xfId="400" xr:uid="{00000000-0005-0000-0000-000090010000}"/>
    <cellStyle name="Comma 15 6 2 3" xfId="401" xr:uid="{00000000-0005-0000-0000-000091010000}"/>
    <cellStyle name="Comma 15 6 3" xfId="402" xr:uid="{00000000-0005-0000-0000-000092010000}"/>
    <cellStyle name="Comma 15 6 3 2" xfId="403" xr:uid="{00000000-0005-0000-0000-000093010000}"/>
    <cellStyle name="Comma 15 6 3 3" xfId="404" xr:uid="{00000000-0005-0000-0000-000094010000}"/>
    <cellStyle name="Comma 15 6 4" xfId="405" xr:uid="{00000000-0005-0000-0000-000095010000}"/>
    <cellStyle name="Comma 15 6 4 2" xfId="406" xr:uid="{00000000-0005-0000-0000-000096010000}"/>
    <cellStyle name="Comma 15 6 4 2 2" xfId="407" xr:uid="{00000000-0005-0000-0000-000097010000}"/>
    <cellStyle name="Comma 15 6 4 3" xfId="408" xr:uid="{00000000-0005-0000-0000-000098010000}"/>
    <cellStyle name="Comma 15 6 5" xfId="409" xr:uid="{00000000-0005-0000-0000-000099010000}"/>
    <cellStyle name="Comma 15 6 5 2" xfId="410" xr:uid="{00000000-0005-0000-0000-00009A010000}"/>
    <cellStyle name="Comma 15 6 5 2 2" xfId="411" xr:uid="{00000000-0005-0000-0000-00009B010000}"/>
    <cellStyle name="Comma 15 6 5 3" xfId="412" xr:uid="{00000000-0005-0000-0000-00009C010000}"/>
    <cellStyle name="Comma 15 6 6" xfId="413" xr:uid="{00000000-0005-0000-0000-00009D010000}"/>
    <cellStyle name="Comma 15 6 6 2" xfId="414" xr:uid="{00000000-0005-0000-0000-00009E010000}"/>
    <cellStyle name="Comma 15 6 6 2 2" xfId="415" xr:uid="{00000000-0005-0000-0000-00009F010000}"/>
    <cellStyle name="Comma 15 6 6 3" xfId="416" xr:uid="{00000000-0005-0000-0000-0000A0010000}"/>
    <cellStyle name="Comma 15 6 7" xfId="417" xr:uid="{00000000-0005-0000-0000-0000A1010000}"/>
    <cellStyle name="Comma 15 6 7 2" xfId="418" xr:uid="{00000000-0005-0000-0000-0000A2010000}"/>
    <cellStyle name="Comma 15 6 8" xfId="419" xr:uid="{00000000-0005-0000-0000-0000A3010000}"/>
    <cellStyle name="Comma 15 6 8 2" xfId="420" xr:uid="{00000000-0005-0000-0000-0000A4010000}"/>
    <cellStyle name="Comma 15 6 9" xfId="421" xr:uid="{00000000-0005-0000-0000-0000A5010000}"/>
    <cellStyle name="Comma 15 7" xfId="422" xr:uid="{00000000-0005-0000-0000-0000A6010000}"/>
    <cellStyle name="Comma 15 7 2" xfId="423" xr:uid="{00000000-0005-0000-0000-0000A7010000}"/>
    <cellStyle name="Comma 15 7 2 2" xfId="424" xr:uid="{00000000-0005-0000-0000-0000A8010000}"/>
    <cellStyle name="Comma 15 7 2 3" xfId="425" xr:uid="{00000000-0005-0000-0000-0000A9010000}"/>
    <cellStyle name="Comma 15 7 3" xfId="426" xr:uid="{00000000-0005-0000-0000-0000AA010000}"/>
    <cellStyle name="Comma 15 7 3 2" xfId="427" xr:uid="{00000000-0005-0000-0000-0000AB010000}"/>
    <cellStyle name="Comma 15 7 3 3" xfId="428" xr:uid="{00000000-0005-0000-0000-0000AC010000}"/>
    <cellStyle name="Comma 15 7 4" xfId="429" xr:uid="{00000000-0005-0000-0000-0000AD010000}"/>
    <cellStyle name="Comma 15 7 5" xfId="430" xr:uid="{00000000-0005-0000-0000-0000AE010000}"/>
    <cellStyle name="Comma 15 8" xfId="431" xr:uid="{00000000-0005-0000-0000-0000AF010000}"/>
    <cellStyle name="Comma 15 8 10" xfId="432" xr:uid="{00000000-0005-0000-0000-0000B0010000}"/>
    <cellStyle name="Comma 15 8 2" xfId="433" xr:uid="{00000000-0005-0000-0000-0000B1010000}"/>
    <cellStyle name="Comma 15 8 3" xfId="434" xr:uid="{00000000-0005-0000-0000-0000B2010000}"/>
    <cellStyle name="Comma 15 8 3 2" xfId="435" xr:uid="{00000000-0005-0000-0000-0000B3010000}"/>
    <cellStyle name="Comma 15 8 3 2 2" xfId="436" xr:uid="{00000000-0005-0000-0000-0000B4010000}"/>
    <cellStyle name="Comma 15 8 3 3" xfId="437" xr:uid="{00000000-0005-0000-0000-0000B5010000}"/>
    <cellStyle name="Comma 15 8 4" xfId="438" xr:uid="{00000000-0005-0000-0000-0000B6010000}"/>
    <cellStyle name="Comma 15 8 4 2" xfId="439" xr:uid="{00000000-0005-0000-0000-0000B7010000}"/>
    <cellStyle name="Comma 15 8 4 2 2" xfId="440" xr:uid="{00000000-0005-0000-0000-0000B8010000}"/>
    <cellStyle name="Comma 15 8 4 3" xfId="441" xr:uid="{00000000-0005-0000-0000-0000B9010000}"/>
    <cellStyle name="Comma 15 8 5" xfId="442" xr:uid="{00000000-0005-0000-0000-0000BA010000}"/>
    <cellStyle name="Comma 15 8 5 2" xfId="443" xr:uid="{00000000-0005-0000-0000-0000BB010000}"/>
    <cellStyle name="Comma 15 8 5 2 2" xfId="444" xr:uid="{00000000-0005-0000-0000-0000BC010000}"/>
    <cellStyle name="Comma 15 8 5 3" xfId="445" xr:uid="{00000000-0005-0000-0000-0000BD010000}"/>
    <cellStyle name="Comma 15 8 6" xfId="446" xr:uid="{00000000-0005-0000-0000-0000BE010000}"/>
    <cellStyle name="Comma 15 8 6 2" xfId="447" xr:uid="{00000000-0005-0000-0000-0000BF010000}"/>
    <cellStyle name="Comma 15 8 7" xfId="448" xr:uid="{00000000-0005-0000-0000-0000C0010000}"/>
    <cellStyle name="Comma 15 8 7 2" xfId="449" xr:uid="{00000000-0005-0000-0000-0000C1010000}"/>
    <cellStyle name="Comma 15 8 8" xfId="450" xr:uid="{00000000-0005-0000-0000-0000C2010000}"/>
    <cellStyle name="Comma 15 8 9" xfId="451" xr:uid="{00000000-0005-0000-0000-0000C3010000}"/>
    <cellStyle name="Comma 15 9" xfId="452" xr:uid="{00000000-0005-0000-0000-0000C4010000}"/>
    <cellStyle name="Comma 15 9 2" xfId="453" xr:uid="{00000000-0005-0000-0000-0000C5010000}"/>
    <cellStyle name="Comma 15 9 3" xfId="454" xr:uid="{00000000-0005-0000-0000-0000C6010000}"/>
    <cellStyle name="Comma 16" xfId="455" xr:uid="{00000000-0005-0000-0000-0000C7010000}"/>
    <cellStyle name="Comma 16 2" xfId="456" xr:uid="{00000000-0005-0000-0000-0000C8010000}"/>
    <cellStyle name="Comma 16 2 2" xfId="457" xr:uid="{00000000-0005-0000-0000-0000C9010000}"/>
    <cellStyle name="Comma 16 2 2 2" xfId="458" xr:uid="{00000000-0005-0000-0000-0000CA010000}"/>
    <cellStyle name="Comma 16 2 2 3" xfId="459" xr:uid="{00000000-0005-0000-0000-0000CB010000}"/>
    <cellStyle name="Comma 16 2 3" xfId="460" xr:uid="{00000000-0005-0000-0000-0000CC010000}"/>
    <cellStyle name="Comma 16 2 3 2" xfId="461" xr:uid="{00000000-0005-0000-0000-0000CD010000}"/>
    <cellStyle name="Comma 16 2 3 3" xfId="462" xr:uid="{00000000-0005-0000-0000-0000CE010000}"/>
    <cellStyle name="Comma 16 2 4" xfId="463" xr:uid="{00000000-0005-0000-0000-0000CF010000}"/>
    <cellStyle name="Comma 16 2 5" xfId="464" xr:uid="{00000000-0005-0000-0000-0000D0010000}"/>
    <cellStyle name="Comma 16 3" xfId="465" xr:uid="{00000000-0005-0000-0000-0000D1010000}"/>
    <cellStyle name="Comma 16 3 2" xfId="466" xr:uid="{00000000-0005-0000-0000-0000D2010000}"/>
    <cellStyle name="Comma 16 3 3" xfId="467" xr:uid="{00000000-0005-0000-0000-0000D3010000}"/>
    <cellStyle name="Comma 16 4" xfId="468" xr:uid="{00000000-0005-0000-0000-0000D4010000}"/>
    <cellStyle name="Comma 16 4 2" xfId="469" xr:uid="{00000000-0005-0000-0000-0000D5010000}"/>
    <cellStyle name="Comma 16 4 3" xfId="470" xr:uid="{00000000-0005-0000-0000-0000D6010000}"/>
    <cellStyle name="Comma 16 5" xfId="471" xr:uid="{00000000-0005-0000-0000-0000D7010000}"/>
    <cellStyle name="Comma 16 5 2" xfId="472" xr:uid="{00000000-0005-0000-0000-0000D8010000}"/>
    <cellStyle name="Comma 16 5 3" xfId="473" xr:uid="{00000000-0005-0000-0000-0000D9010000}"/>
    <cellStyle name="Comma 17" xfId="474" xr:uid="{00000000-0005-0000-0000-0000DA010000}"/>
    <cellStyle name="Comma 17 2" xfId="475" xr:uid="{00000000-0005-0000-0000-0000DB010000}"/>
    <cellStyle name="Comma 17 2 2" xfId="476" xr:uid="{00000000-0005-0000-0000-0000DC010000}"/>
    <cellStyle name="Comma 17 2 3" xfId="477" xr:uid="{00000000-0005-0000-0000-0000DD010000}"/>
    <cellStyle name="Comma 17 2 4" xfId="478" xr:uid="{00000000-0005-0000-0000-0000DE010000}"/>
    <cellStyle name="Comma 18" xfId="479" xr:uid="{00000000-0005-0000-0000-0000DF010000}"/>
    <cellStyle name="Comma 18 10" xfId="480" xr:uid="{00000000-0005-0000-0000-0000E0010000}"/>
    <cellStyle name="Comma 18 11" xfId="481" xr:uid="{00000000-0005-0000-0000-0000E1010000}"/>
    <cellStyle name="Comma 18 12" xfId="482" xr:uid="{00000000-0005-0000-0000-0000E2010000}"/>
    <cellStyle name="Comma 18 2" xfId="483" xr:uid="{00000000-0005-0000-0000-0000E3010000}"/>
    <cellStyle name="Comma 18 2 2" xfId="484" xr:uid="{00000000-0005-0000-0000-0000E4010000}"/>
    <cellStyle name="Comma 18 2 2 2" xfId="485" xr:uid="{00000000-0005-0000-0000-0000E5010000}"/>
    <cellStyle name="Comma 18 2 2 3" xfId="486" xr:uid="{00000000-0005-0000-0000-0000E6010000}"/>
    <cellStyle name="Comma 18 2 3" xfId="487" xr:uid="{00000000-0005-0000-0000-0000E7010000}"/>
    <cellStyle name="Comma 18 3" xfId="488" xr:uid="{00000000-0005-0000-0000-0000E8010000}"/>
    <cellStyle name="Comma 18 4" xfId="489" xr:uid="{00000000-0005-0000-0000-0000E9010000}"/>
    <cellStyle name="Comma 18 4 2" xfId="490" xr:uid="{00000000-0005-0000-0000-0000EA010000}"/>
    <cellStyle name="Comma 18 4 2 2" xfId="491" xr:uid="{00000000-0005-0000-0000-0000EB010000}"/>
    <cellStyle name="Comma 18 4 3" xfId="492" xr:uid="{00000000-0005-0000-0000-0000EC010000}"/>
    <cellStyle name="Comma 18 4 4" xfId="493" xr:uid="{00000000-0005-0000-0000-0000ED010000}"/>
    <cellStyle name="Comma 18 5" xfId="494" xr:uid="{00000000-0005-0000-0000-0000EE010000}"/>
    <cellStyle name="Comma 18 5 2" xfId="495" xr:uid="{00000000-0005-0000-0000-0000EF010000}"/>
    <cellStyle name="Comma 18 5 2 2" xfId="496" xr:uid="{00000000-0005-0000-0000-0000F0010000}"/>
    <cellStyle name="Comma 18 5 3" xfId="497" xr:uid="{00000000-0005-0000-0000-0000F1010000}"/>
    <cellStyle name="Comma 18 6" xfId="498" xr:uid="{00000000-0005-0000-0000-0000F2010000}"/>
    <cellStyle name="Comma 18 6 2" xfId="499" xr:uid="{00000000-0005-0000-0000-0000F3010000}"/>
    <cellStyle name="Comma 18 6 2 2" xfId="500" xr:uid="{00000000-0005-0000-0000-0000F4010000}"/>
    <cellStyle name="Comma 18 6 3" xfId="501" xr:uid="{00000000-0005-0000-0000-0000F5010000}"/>
    <cellStyle name="Comma 18 7" xfId="502" xr:uid="{00000000-0005-0000-0000-0000F6010000}"/>
    <cellStyle name="Comma 18 7 2" xfId="503" xr:uid="{00000000-0005-0000-0000-0000F7010000}"/>
    <cellStyle name="Comma 18 8" xfId="504" xr:uid="{00000000-0005-0000-0000-0000F8010000}"/>
    <cellStyle name="Comma 18 8 2" xfId="505" xr:uid="{00000000-0005-0000-0000-0000F9010000}"/>
    <cellStyle name="Comma 18 9" xfId="506" xr:uid="{00000000-0005-0000-0000-0000FA010000}"/>
    <cellStyle name="Comma 19" xfId="507" xr:uid="{00000000-0005-0000-0000-0000FB010000}"/>
    <cellStyle name="Comma 19 2" xfId="508" xr:uid="{00000000-0005-0000-0000-0000FC010000}"/>
    <cellStyle name="Comma 19 2 2" xfId="509" xr:uid="{00000000-0005-0000-0000-0000FD010000}"/>
    <cellStyle name="Comma 19 3" xfId="510" xr:uid="{00000000-0005-0000-0000-0000FE010000}"/>
    <cellStyle name="Comma 19 4" xfId="511" xr:uid="{00000000-0005-0000-0000-0000FF010000}"/>
    <cellStyle name="Comma 19 5" xfId="512" xr:uid="{00000000-0005-0000-0000-000000020000}"/>
    <cellStyle name="Comma 2" xfId="513" xr:uid="{00000000-0005-0000-0000-000001020000}"/>
    <cellStyle name="Comma 2 10" xfId="514" xr:uid="{00000000-0005-0000-0000-000002020000}"/>
    <cellStyle name="Comma 2 11" xfId="515" xr:uid="{00000000-0005-0000-0000-000003020000}"/>
    <cellStyle name="Comma 2 12" xfId="25688" xr:uid="{EEDE951C-D479-46AD-B01A-5FB57D97AB6D}"/>
    <cellStyle name="Comma 2 2" xfId="516" xr:uid="{00000000-0005-0000-0000-000004020000}"/>
    <cellStyle name="Comma 2 2 2" xfId="517" xr:uid="{00000000-0005-0000-0000-000005020000}"/>
    <cellStyle name="Comma 2 2 2 2" xfId="518" xr:uid="{00000000-0005-0000-0000-000006020000}"/>
    <cellStyle name="Comma 2 2 3" xfId="519" xr:uid="{00000000-0005-0000-0000-000007020000}"/>
    <cellStyle name="Comma 2 2 4" xfId="520" xr:uid="{00000000-0005-0000-0000-000008020000}"/>
    <cellStyle name="Comma 2 2 4 2" xfId="521" xr:uid="{00000000-0005-0000-0000-000009020000}"/>
    <cellStyle name="Comma 2 2 4 2 2" xfId="522" xr:uid="{00000000-0005-0000-0000-00000A020000}"/>
    <cellStyle name="Comma 2 2 4 3" xfId="523" xr:uid="{00000000-0005-0000-0000-00000B020000}"/>
    <cellStyle name="Comma 2 2 5" xfId="524" xr:uid="{00000000-0005-0000-0000-00000C020000}"/>
    <cellStyle name="Comma 2 2 5 2" xfId="525" xr:uid="{00000000-0005-0000-0000-00000D020000}"/>
    <cellStyle name="Comma 2 2 6" xfId="526" xr:uid="{00000000-0005-0000-0000-00000E020000}"/>
    <cellStyle name="Comma 2 2 6 2" xfId="527" xr:uid="{00000000-0005-0000-0000-00000F020000}"/>
    <cellStyle name="Comma 2 2 7" xfId="528" xr:uid="{00000000-0005-0000-0000-000010020000}"/>
    <cellStyle name="Comma 2 2 8" xfId="529" xr:uid="{00000000-0005-0000-0000-000011020000}"/>
    <cellStyle name="Comma 2 3" xfId="530" xr:uid="{00000000-0005-0000-0000-000012020000}"/>
    <cellStyle name="Comma 2 3 2" xfId="531" xr:uid="{00000000-0005-0000-0000-000013020000}"/>
    <cellStyle name="Comma 2 3 2 2" xfId="532" xr:uid="{00000000-0005-0000-0000-000014020000}"/>
    <cellStyle name="Comma 2 3 3" xfId="533" xr:uid="{00000000-0005-0000-0000-000015020000}"/>
    <cellStyle name="Comma 2 3 3 2" xfId="534" xr:uid="{00000000-0005-0000-0000-000016020000}"/>
    <cellStyle name="Comma 2 3 3 3" xfId="535" xr:uid="{00000000-0005-0000-0000-000017020000}"/>
    <cellStyle name="Comma 2 4" xfId="536" xr:uid="{00000000-0005-0000-0000-000018020000}"/>
    <cellStyle name="Comma 2 4 2" xfId="537" xr:uid="{00000000-0005-0000-0000-000019020000}"/>
    <cellStyle name="Comma 2 4 2 2" xfId="538" xr:uid="{00000000-0005-0000-0000-00001A020000}"/>
    <cellStyle name="Comma 2 4 2 2 2" xfId="539" xr:uid="{00000000-0005-0000-0000-00001B020000}"/>
    <cellStyle name="Comma 2 4 2 3" xfId="540" xr:uid="{00000000-0005-0000-0000-00001C020000}"/>
    <cellStyle name="Comma 2 4 2 4" xfId="541" xr:uid="{00000000-0005-0000-0000-00001D020000}"/>
    <cellStyle name="Comma 2 4 2 5" xfId="542" xr:uid="{00000000-0005-0000-0000-00001E020000}"/>
    <cellStyle name="Comma 2 5" xfId="543" xr:uid="{00000000-0005-0000-0000-00001F020000}"/>
    <cellStyle name="Comma 2 5 2" xfId="544" xr:uid="{00000000-0005-0000-0000-000020020000}"/>
    <cellStyle name="Comma 2 5 2 2" xfId="545" xr:uid="{00000000-0005-0000-0000-000021020000}"/>
    <cellStyle name="Comma 2 5 2 3" xfId="546" xr:uid="{00000000-0005-0000-0000-000022020000}"/>
    <cellStyle name="Comma 2 5 3" xfId="547" xr:uid="{00000000-0005-0000-0000-000023020000}"/>
    <cellStyle name="Comma 2 6" xfId="548" xr:uid="{00000000-0005-0000-0000-000024020000}"/>
    <cellStyle name="Comma 2 6 2" xfId="549" xr:uid="{00000000-0005-0000-0000-000025020000}"/>
    <cellStyle name="Comma 2 6 3" xfId="550" xr:uid="{00000000-0005-0000-0000-000026020000}"/>
    <cellStyle name="Comma 2 7" xfId="551" xr:uid="{00000000-0005-0000-0000-000027020000}"/>
    <cellStyle name="Comma 2 7 2" xfId="552" xr:uid="{00000000-0005-0000-0000-000028020000}"/>
    <cellStyle name="Comma 2 8" xfId="553" xr:uid="{00000000-0005-0000-0000-000029020000}"/>
    <cellStyle name="Comma 2 8 2" xfId="554" xr:uid="{00000000-0005-0000-0000-00002A020000}"/>
    <cellStyle name="Comma 2 9" xfId="555" xr:uid="{00000000-0005-0000-0000-00002B020000}"/>
    <cellStyle name="Comma 20" xfId="556" xr:uid="{00000000-0005-0000-0000-00002C020000}"/>
    <cellStyle name="Comma 20 2" xfId="557" xr:uid="{00000000-0005-0000-0000-00002D020000}"/>
    <cellStyle name="Comma 20 2 2" xfId="558" xr:uid="{00000000-0005-0000-0000-00002E020000}"/>
    <cellStyle name="Comma 20 2 2 2" xfId="559" xr:uid="{00000000-0005-0000-0000-00002F020000}"/>
    <cellStyle name="Comma 20 2 3" xfId="560" xr:uid="{00000000-0005-0000-0000-000030020000}"/>
    <cellStyle name="Comma 20 3" xfId="561" xr:uid="{00000000-0005-0000-0000-000031020000}"/>
    <cellStyle name="Comma 20 3 2" xfId="562" xr:uid="{00000000-0005-0000-0000-000032020000}"/>
    <cellStyle name="Comma 20 3 2 2" xfId="563" xr:uid="{00000000-0005-0000-0000-000033020000}"/>
    <cellStyle name="Comma 20 3 3" xfId="564" xr:uid="{00000000-0005-0000-0000-000034020000}"/>
    <cellStyle name="Comma 20 4" xfId="565" xr:uid="{00000000-0005-0000-0000-000035020000}"/>
    <cellStyle name="Comma 20 4 2" xfId="566" xr:uid="{00000000-0005-0000-0000-000036020000}"/>
    <cellStyle name="Comma 20 4 2 2" xfId="567" xr:uid="{00000000-0005-0000-0000-000037020000}"/>
    <cellStyle name="Comma 20 4 3" xfId="568" xr:uid="{00000000-0005-0000-0000-000038020000}"/>
    <cellStyle name="Comma 20 5" xfId="569" xr:uid="{00000000-0005-0000-0000-000039020000}"/>
    <cellStyle name="Comma 20 5 2" xfId="570" xr:uid="{00000000-0005-0000-0000-00003A020000}"/>
    <cellStyle name="Comma 20 5 2 2" xfId="571" xr:uid="{00000000-0005-0000-0000-00003B020000}"/>
    <cellStyle name="Comma 20 5 3" xfId="572" xr:uid="{00000000-0005-0000-0000-00003C020000}"/>
    <cellStyle name="Comma 20 6" xfId="573" xr:uid="{00000000-0005-0000-0000-00003D020000}"/>
    <cellStyle name="Comma 20 6 2" xfId="574" xr:uid="{00000000-0005-0000-0000-00003E020000}"/>
    <cellStyle name="Comma 20 7" xfId="575" xr:uid="{00000000-0005-0000-0000-00003F020000}"/>
    <cellStyle name="Comma 20 7 2" xfId="576" xr:uid="{00000000-0005-0000-0000-000040020000}"/>
    <cellStyle name="Comma 20 8" xfId="577" xr:uid="{00000000-0005-0000-0000-000041020000}"/>
    <cellStyle name="Comma 21" xfId="578" xr:uid="{00000000-0005-0000-0000-000042020000}"/>
    <cellStyle name="Comma 21 2" xfId="579" xr:uid="{00000000-0005-0000-0000-000043020000}"/>
    <cellStyle name="Comma 21 2 2" xfId="580" xr:uid="{00000000-0005-0000-0000-000044020000}"/>
    <cellStyle name="Comma 21 3" xfId="581" xr:uid="{00000000-0005-0000-0000-000045020000}"/>
    <cellStyle name="Comma 21 4" xfId="582" xr:uid="{00000000-0005-0000-0000-000046020000}"/>
    <cellStyle name="Comma 21 5" xfId="583" xr:uid="{00000000-0005-0000-0000-000047020000}"/>
    <cellStyle name="Comma 21 6" xfId="584" xr:uid="{00000000-0005-0000-0000-000048020000}"/>
    <cellStyle name="Comma 22" xfId="585" xr:uid="{00000000-0005-0000-0000-000049020000}"/>
    <cellStyle name="Comma 22 2" xfId="586" xr:uid="{00000000-0005-0000-0000-00004A020000}"/>
    <cellStyle name="Comma 22 2 2" xfId="587" xr:uid="{00000000-0005-0000-0000-00004B020000}"/>
    <cellStyle name="Comma 22 3" xfId="588" xr:uid="{00000000-0005-0000-0000-00004C020000}"/>
    <cellStyle name="Comma 23" xfId="589" xr:uid="{00000000-0005-0000-0000-00004D020000}"/>
    <cellStyle name="Comma 23 2" xfId="590" xr:uid="{00000000-0005-0000-0000-00004E020000}"/>
    <cellStyle name="Comma 23 2 2" xfId="591" xr:uid="{00000000-0005-0000-0000-00004F020000}"/>
    <cellStyle name="Comma 23 3" xfId="592" xr:uid="{00000000-0005-0000-0000-000050020000}"/>
    <cellStyle name="Comma 24" xfId="593" xr:uid="{00000000-0005-0000-0000-000051020000}"/>
    <cellStyle name="Comma 24 2" xfId="594" xr:uid="{00000000-0005-0000-0000-000052020000}"/>
    <cellStyle name="Comma 24 2 2" xfId="595" xr:uid="{00000000-0005-0000-0000-000053020000}"/>
    <cellStyle name="Comma 24 3" xfId="596" xr:uid="{00000000-0005-0000-0000-000054020000}"/>
    <cellStyle name="Comma 25" xfId="597" xr:uid="{00000000-0005-0000-0000-000055020000}"/>
    <cellStyle name="Comma 25 2" xfId="598" xr:uid="{00000000-0005-0000-0000-000056020000}"/>
    <cellStyle name="Comma 26" xfId="599" xr:uid="{00000000-0005-0000-0000-000057020000}"/>
    <cellStyle name="Comma 26 2" xfId="600" xr:uid="{00000000-0005-0000-0000-000058020000}"/>
    <cellStyle name="Comma 27" xfId="601" xr:uid="{00000000-0005-0000-0000-000059020000}"/>
    <cellStyle name="Comma 28" xfId="602" xr:uid="{00000000-0005-0000-0000-00005A020000}"/>
    <cellStyle name="Comma 29" xfId="603" xr:uid="{00000000-0005-0000-0000-00005B020000}"/>
    <cellStyle name="Comma 3" xfId="604" xr:uid="{00000000-0005-0000-0000-00005C020000}"/>
    <cellStyle name="Comma 3 2" xfId="605" xr:uid="{00000000-0005-0000-0000-00005D020000}"/>
    <cellStyle name="Comma 3 2 2" xfId="606" xr:uid="{00000000-0005-0000-0000-00005E020000}"/>
    <cellStyle name="Comma 3 2 2 2" xfId="607" xr:uid="{00000000-0005-0000-0000-00005F020000}"/>
    <cellStyle name="Comma 3 2 3" xfId="608" xr:uid="{00000000-0005-0000-0000-000060020000}"/>
    <cellStyle name="Comma 3 3" xfId="609" xr:uid="{00000000-0005-0000-0000-000061020000}"/>
    <cellStyle name="Comma 3 3 2" xfId="610" xr:uid="{00000000-0005-0000-0000-000062020000}"/>
    <cellStyle name="Comma 3 4" xfId="611" xr:uid="{00000000-0005-0000-0000-000063020000}"/>
    <cellStyle name="Comma 3 5" xfId="612" xr:uid="{00000000-0005-0000-0000-000064020000}"/>
    <cellStyle name="Comma 3 6" xfId="613" xr:uid="{00000000-0005-0000-0000-000065020000}"/>
    <cellStyle name="Comma 3 6 2" xfId="614" xr:uid="{00000000-0005-0000-0000-000066020000}"/>
    <cellStyle name="Comma 3 6 2 2" xfId="615" xr:uid="{00000000-0005-0000-0000-000067020000}"/>
    <cellStyle name="Comma 3 6 3" xfId="616" xr:uid="{00000000-0005-0000-0000-000068020000}"/>
    <cellStyle name="Comma 3 7" xfId="617" xr:uid="{00000000-0005-0000-0000-000069020000}"/>
    <cellStyle name="Comma 3_Preliminary financial statement_June 11_updated Aug  24_11" xfId="618" xr:uid="{00000000-0005-0000-0000-00006A020000}"/>
    <cellStyle name="Comma 30" xfId="619" xr:uid="{00000000-0005-0000-0000-00006B020000}"/>
    <cellStyle name="Comma 31" xfId="620" xr:uid="{00000000-0005-0000-0000-00006C020000}"/>
    <cellStyle name="Comma 32" xfId="621" xr:uid="{00000000-0005-0000-0000-00006D020000}"/>
    <cellStyle name="Comma 33" xfId="622" xr:uid="{00000000-0005-0000-0000-00006E020000}"/>
    <cellStyle name="Comma 34" xfId="623" xr:uid="{00000000-0005-0000-0000-00006F020000}"/>
    <cellStyle name="Comma 4" xfId="624" xr:uid="{00000000-0005-0000-0000-000070020000}"/>
    <cellStyle name="Comma 4 2" xfId="625" xr:uid="{00000000-0005-0000-0000-000071020000}"/>
    <cellStyle name="Comma 4 2 2" xfId="626" xr:uid="{00000000-0005-0000-0000-000072020000}"/>
    <cellStyle name="Comma 4 3" xfId="627" xr:uid="{00000000-0005-0000-0000-000073020000}"/>
    <cellStyle name="Comma 4 3 2" xfId="628" xr:uid="{00000000-0005-0000-0000-000074020000}"/>
    <cellStyle name="Comma 4 3 2 2" xfId="629" xr:uid="{00000000-0005-0000-0000-000075020000}"/>
    <cellStyle name="Comma 4 3 3" xfId="630" xr:uid="{00000000-0005-0000-0000-000076020000}"/>
    <cellStyle name="Comma 4 3 4" xfId="631" xr:uid="{00000000-0005-0000-0000-000077020000}"/>
    <cellStyle name="Comma 4 3 5" xfId="632" xr:uid="{00000000-0005-0000-0000-000078020000}"/>
    <cellStyle name="Comma 5" xfId="633" xr:uid="{00000000-0005-0000-0000-000079020000}"/>
    <cellStyle name="Comma 5 2" xfId="634" xr:uid="{00000000-0005-0000-0000-00007A020000}"/>
    <cellStyle name="Comma 5 2 2" xfId="635" xr:uid="{00000000-0005-0000-0000-00007B020000}"/>
    <cellStyle name="Comma 5 3" xfId="636" xr:uid="{00000000-0005-0000-0000-00007C020000}"/>
    <cellStyle name="Comma 6" xfId="637" xr:uid="{00000000-0005-0000-0000-00007D020000}"/>
    <cellStyle name="Comma 6 2" xfId="638" xr:uid="{00000000-0005-0000-0000-00007E020000}"/>
    <cellStyle name="Comma 6 2 2" xfId="639" xr:uid="{00000000-0005-0000-0000-00007F020000}"/>
    <cellStyle name="Comma 6 3" xfId="640" xr:uid="{00000000-0005-0000-0000-000080020000}"/>
    <cellStyle name="Comma 6 4" xfId="641" xr:uid="{00000000-0005-0000-0000-000081020000}"/>
    <cellStyle name="Comma 6_Preliminary financial statement_June 11_updated Aug  24_11" xfId="642" xr:uid="{00000000-0005-0000-0000-000082020000}"/>
    <cellStyle name="Comma 7" xfId="643" xr:uid="{00000000-0005-0000-0000-000083020000}"/>
    <cellStyle name="Comma 7 2" xfId="644" xr:uid="{00000000-0005-0000-0000-000084020000}"/>
    <cellStyle name="Comma 7 2 2" xfId="645" xr:uid="{00000000-0005-0000-0000-000085020000}"/>
    <cellStyle name="Comma 7 3" xfId="646" xr:uid="{00000000-0005-0000-0000-000086020000}"/>
    <cellStyle name="Comma 7 4" xfId="647" xr:uid="{00000000-0005-0000-0000-000087020000}"/>
    <cellStyle name="Comma 8" xfId="648" xr:uid="{00000000-0005-0000-0000-000088020000}"/>
    <cellStyle name="Comma 8 2" xfId="649" xr:uid="{00000000-0005-0000-0000-000089020000}"/>
    <cellStyle name="Comma 8 2 2" xfId="650" xr:uid="{00000000-0005-0000-0000-00008A020000}"/>
    <cellStyle name="Comma 8 3" xfId="651" xr:uid="{00000000-0005-0000-0000-00008B020000}"/>
    <cellStyle name="Comma 8 4" xfId="652" xr:uid="{00000000-0005-0000-0000-00008C020000}"/>
    <cellStyle name="Comma 9" xfId="653" xr:uid="{00000000-0005-0000-0000-00008D020000}"/>
    <cellStyle name="Comma 9 2" xfId="654" xr:uid="{00000000-0005-0000-0000-00008E020000}"/>
    <cellStyle name="Comma 9 2 2" xfId="655" xr:uid="{00000000-0005-0000-0000-00008F020000}"/>
    <cellStyle name="Comma 9 2 2 2" xfId="656" xr:uid="{00000000-0005-0000-0000-000090020000}"/>
    <cellStyle name="Comma 9 2 2 2 2" xfId="657" xr:uid="{00000000-0005-0000-0000-000091020000}"/>
    <cellStyle name="Comma 9 2 2 2 3" xfId="658" xr:uid="{00000000-0005-0000-0000-000092020000}"/>
    <cellStyle name="Comma 9 2 2 3" xfId="659" xr:uid="{00000000-0005-0000-0000-000093020000}"/>
    <cellStyle name="Comma 9 2 2 4" xfId="660" xr:uid="{00000000-0005-0000-0000-000094020000}"/>
    <cellStyle name="Comma 9 2 3" xfId="661" xr:uid="{00000000-0005-0000-0000-000095020000}"/>
    <cellStyle name="Comma 9 2 3 2" xfId="662" xr:uid="{00000000-0005-0000-0000-000096020000}"/>
    <cellStyle name="Comma 9 2 3 3" xfId="663" xr:uid="{00000000-0005-0000-0000-000097020000}"/>
    <cellStyle name="Comma 9 2 4" xfId="664" xr:uid="{00000000-0005-0000-0000-000098020000}"/>
    <cellStyle name="Comma 9 2 5" xfId="665" xr:uid="{00000000-0005-0000-0000-000099020000}"/>
    <cellStyle name="Comma 9 3" xfId="666" xr:uid="{00000000-0005-0000-0000-00009A020000}"/>
    <cellStyle name="Comma 9 3 2" xfId="667" xr:uid="{00000000-0005-0000-0000-00009B020000}"/>
    <cellStyle name="Comma 9 3 3" xfId="668" xr:uid="{00000000-0005-0000-0000-00009C020000}"/>
    <cellStyle name="Comma 9 4" xfId="669" xr:uid="{00000000-0005-0000-0000-00009D020000}"/>
    <cellStyle name="Comma 9 5" xfId="670" xr:uid="{00000000-0005-0000-0000-00009E020000}"/>
    <cellStyle name="Currency 10" xfId="671" xr:uid="{00000000-0005-0000-0000-00009F020000}"/>
    <cellStyle name="Currency 10 2" xfId="672" xr:uid="{00000000-0005-0000-0000-0000A0020000}"/>
    <cellStyle name="Currency 11" xfId="673" xr:uid="{00000000-0005-0000-0000-0000A1020000}"/>
    <cellStyle name="Currency 11 2" xfId="674" xr:uid="{00000000-0005-0000-0000-0000A2020000}"/>
    <cellStyle name="Currency 11 2 2" xfId="675" xr:uid="{00000000-0005-0000-0000-0000A3020000}"/>
    <cellStyle name="Currency 11 2 2 2" xfId="676" xr:uid="{00000000-0005-0000-0000-0000A4020000}"/>
    <cellStyle name="Currency 11 2 2 2 2" xfId="677" xr:uid="{00000000-0005-0000-0000-0000A5020000}"/>
    <cellStyle name="Currency 11 2 2 2 2 2" xfId="678" xr:uid="{00000000-0005-0000-0000-0000A6020000}"/>
    <cellStyle name="Currency 11 2 2 2 2 3" xfId="679" xr:uid="{00000000-0005-0000-0000-0000A7020000}"/>
    <cellStyle name="Currency 11 2 2 2 3" xfId="680" xr:uid="{00000000-0005-0000-0000-0000A8020000}"/>
    <cellStyle name="Currency 11 2 2 2 4" xfId="681" xr:uid="{00000000-0005-0000-0000-0000A9020000}"/>
    <cellStyle name="Currency 11 2 2 3" xfId="682" xr:uid="{00000000-0005-0000-0000-0000AA020000}"/>
    <cellStyle name="Currency 11 2 2 3 2" xfId="683" xr:uid="{00000000-0005-0000-0000-0000AB020000}"/>
    <cellStyle name="Currency 11 2 2 3 3" xfId="684" xr:uid="{00000000-0005-0000-0000-0000AC020000}"/>
    <cellStyle name="Currency 11 2 2 4" xfId="685" xr:uid="{00000000-0005-0000-0000-0000AD020000}"/>
    <cellStyle name="Currency 11 2 2 4 2" xfId="686" xr:uid="{00000000-0005-0000-0000-0000AE020000}"/>
    <cellStyle name="Currency 11 2 2 4 3" xfId="687" xr:uid="{00000000-0005-0000-0000-0000AF020000}"/>
    <cellStyle name="Currency 11 2 2 4 4" xfId="688" xr:uid="{00000000-0005-0000-0000-0000B0020000}"/>
    <cellStyle name="Currency 11 2 3" xfId="689" xr:uid="{00000000-0005-0000-0000-0000B1020000}"/>
    <cellStyle name="Currency 11 2 3 2" xfId="690" xr:uid="{00000000-0005-0000-0000-0000B2020000}"/>
    <cellStyle name="Currency 11 2 3 2 2" xfId="691" xr:uid="{00000000-0005-0000-0000-0000B3020000}"/>
    <cellStyle name="Currency 11 2 3 2 2 2" xfId="692" xr:uid="{00000000-0005-0000-0000-0000B4020000}"/>
    <cellStyle name="Currency 11 2 3 2 2 3" xfId="693" xr:uid="{00000000-0005-0000-0000-0000B5020000}"/>
    <cellStyle name="Currency 11 2 3 2 3" xfId="694" xr:uid="{00000000-0005-0000-0000-0000B6020000}"/>
    <cellStyle name="Currency 11 2 3 3" xfId="695" xr:uid="{00000000-0005-0000-0000-0000B7020000}"/>
    <cellStyle name="Currency 11 2 3 3 2" xfId="696" xr:uid="{00000000-0005-0000-0000-0000B8020000}"/>
    <cellStyle name="Currency 11 2 3 3 2 2" xfId="697" xr:uid="{00000000-0005-0000-0000-0000B9020000}"/>
    <cellStyle name="Currency 11 2 3 3 2 3" xfId="698" xr:uid="{00000000-0005-0000-0000-0000BA020000}"/>
    <cellStyle name="Currency 11 2 3 3 3" xfId="699" xr:uid="{00000000-0005-0000-0000-0000BB020000}"/>
    <cellStyle name="Currency 11 2 3 3 3 2" xfId="700" xr:uid="{00000000-0005-0000-0000-0000BC020000}"/>
    <cellStyle name="Currency 11 2 3 3 3 3" xfId="701" xr:uid="{00000000-0005-0000-0000-0000BD020000}"/>
    <cellStyle name="Currency 11 2 3 3 4" xfId="702" xr:uid="{00000000-0005-0000-0000-0000BE020000}"/>
    <cellStyle name="Currency 11 2 3 4" xfId="703" xr:uid="{00000000-0005-0000-0000-0000BF020000}"/>
    <cellStyle name="Currency 11 2 3 4 2" xfId="704" xr:uid="{00000000-0005-0000-0000-0000C0020000}"/>
    <cellStyle name="Currency 11 2 3 4 3" xfId="705" xr:uid="{00000000-0005-0000-0000-0000C1020000}"/>
    <cellStyle name="Currency 11 2 3 5" xfId="706" xr:uid="{00000000-0005-0000-0000-0000C2020000}"/>
    <cellStyle name="Currency 11 2 3 5 2" xfId="707" xr:uid="{00000000-0005-0000-0000-0000C3020000}"/>
    <cellStyle name="Currency 11 2 3 5 3" xfId="708" xr:uid="{00000000-0005-0000-0000-0000C4020000}"/>
    <cellStyle name="Currency 11 2 3 6" xfId="709" xr:uid="{00000000-0005-0000-0000-0000C5020000}"/>
    <cellStyle name="Currency 11 2 3 7" xfId="710" xr:uid="{00000000-0005-0000-0000-0000C6020000}"/>
    <cellStyle name="Currency 11 2 3 8" xfId="711" xr:uid="{00000000-0005-0000-0000-0000C7020000}"/>
    <cellStyle name="Currency 11 2 4" xfId="712" xr:uid="{00000000-0005-0000-0000-0000C8020000}"/>
    <cellStyle name="Currency 11 2 4 2" xfId="713" xr:uid="{00000000-0005-0000-0000-0000C9020000}"/>
    <cellStyle name="Currency 11 2 4 2 2" xfId="714" xr:uid="{00000000-0005-0000-0000-0000CA020000}"/>
    <cellStyle name="Currency 11 2 4 2 2 2" xfId="715" xr:uid="{00000000-0005-0000-0000-0000CB020000}"/>
    <cellStyle name="Currency 11 2 4 2 2 3" xfId="716" xr:uid="{00000000-0005-0000-0000-0000CC020000}"/>
    <cellStyle name="Currency 11 2 4 2 3" xfId="717" xr:uid="{00000000-0005-0000-0000-0000CD020000}"/>
    <cellStyle name="Currency 11 2 4 2 4" xfId="718" xr:uid="{00000000-0005-0000-0000-0000CE020000}"/>
    <cellStyle name="Currency 11 2 4 3" xfId="719" xr:uid="{00000000-0005-0000-0000-0000CF020000}"/>
    <cellStyle name="Currency 11 2 4 4" xfId="720" xr:uid="{00000000-0005-0000-0000-0000D0020000}"/>
    <cellStyle name="Currency 11 2 4 5" xfId="721" xr:uid="{00000000-0005-0000-0000-0000D1020000}"/>
    <cellStyle name="Currency 11 2 5" xfId="722" xr:uid="{00000000-0005-0000-0000-0000D2020000}"/>
    <cellStyle name="Currency 11 2 5 2" xfId="723" xr:uid="{00000000-0005-0000-0000-0000D3020000}"/>
    <cellStyle name="Currency 11 2 5 3" xfId="724" xr:uid="{00000000-0005-0000-0000-0000D4020000}"/>
    <cellStyle name="Currency 11 2 5 4" xfId="725" xr:uid="{00000000-0005-0000-0000-0000D5020000}"/>
    <cellStyle name="Currency 11 2 6" xfId="726" xr:uid="{00000000-0005-0000-0000-0000D6020000}"/>
    <cellStyle name="Currency 11 2 7" xfId="727" xr:uid="{00000000-0005-0000-0000-0000D7020000}"/>
    <cellStyle name="Currency 11 2 8" xfId="728" xr:uid="{00000000-0005-0000-0000-0000D8020000}"/>
    <cellStyle name="Currency 11 3" xfId="729" xr:uid="{00000000-0005-0000-0000-0000D9020000}"/>
    <cellStyle name="Currency 11 3 2" xfId="730" xr:uid="{00000000-0005-0000-0000-0000DA020000}"/>
    <cellStyle name="Currency 11 3 2 2" xfId="731" xr:uid="{00000000-0005-0000-0000-0000DB020000}"/>
    <cellStyle name="Currency 11 3 2 2 2" xfId="732" xr:uid="{00000000-0005-0000-0000-0000DC020000}"/>
    <cellStyle name="Currency 11 3 2 2 3" xfId="733" xr:uid="{00000000-0005-0000-0000-0000DD020000}"/>
    <cellStyle name="Currency 11 3 2 3" xfId="734" xr:uid="{00000000-0005-0000-0000-0000DE020000}"/>
    <cellStyle name="Currency 11 3 2 4" xfId="735" xr:uid="{00000000-0005-0000-0000-0000DF020000}"/>
    <cellStyle name="Currency 11 3 3" xfId="736" xr:uid="{00000000-0005-0000-0000-0000E0020000}"/>
    <cellStyle name="Currency 11 3 3 2" xfId="737" xr:uid="{00000000-0005-0000-0000-0000E1020000}"/>
    <cellStyle name="Currency 11 3 3 3" xfId="738" xr:uid="{00000000-0005-0000-0000-0000E2020000}"/>
    <cellStyle name="Currency 11 3 4" xfId="739" xr:uid="{00000000-0005-0000-0000-0000E3020000}"/>
    <cellStyle name="Currency 11 3 4 2" xfId="740" xr:uid="{00000000-0005-0000-0000-0000E4020000}"/>
    <cellStyle name="Currency 11 3 4 3" xfId="741" xr:uid="{00000000-0005-0000-0000-0000E5020000}"/>
    <cellStyle name="Currency 11 3 4 4" xfId="742" xr:uid="{00000000-0005-0000-0000-0000E6020000}"/>
    <cellStyle name="Currency 11 4" xfId="743" xr:uid="{00000000-0005-0000-0000-0000E7020000}"/>
    <cellStyle name="Currency 11 4 2" xfId="744" xr:uid="{00000000-0005-0000-0000-0000E8020000}"/>
    <cellStyle name="Currency 11 4 2 2" xfId="745" xr:uid="{00000000-0005-0000-0000-0000E9020000}"/>
    <cellStyle name="Currency 11 4 2 2 2" xfId="746" xr:uid="{00000000-0005-0000-0000-0000EA020000}"/>
    <cellStyle name="Currency 11 4 2 2 3" xfId="747" xr:uid="{00000000-0005-0000-0000-0000EB020000}"/>
    <cellStyle name="Currency 11 4 2 3" xfId="748" xr:uid="{00000000-0005-0000-0000-0000EC020000}"/>
    <cellStyle name="Currency 11 4 3" xfId="749" xr:uid="{00000000-0005-0000-0000-0000ED020000}"/>
    <cellStyle name="Currency 11 4 3 2" xfId="750" xr:uid="{00000000-0005-0000-0000-0000EE020000}"/>
    <cellStyle name="Currency 11 4 3 2 2" xfId="751" xr:uid="{00000000-0005-0000-0000-0000EF020000}"/>
    <cellStyle name="Currency 11 4 3 2 3" xfId="752" xr:uid="{00000000-0005-0000-0000-0000F0020000}"/>
    <cellStyle name="Currency 11 4 3 3" xfId="753" xr:uid="{00000000-0005-0000-0000-0000F1020000}"/>
    <cellStyle name="Currency 11 4 3 3 2" xfId="754" xr:uid="{00000000-0005-0000-0000-0000F2020000}"/>
    <cellStyle name="Currency 11 4 3 3 3" xfId="755" xr:uid="{00000000-0005-0000-0000-0000F3020000}"/>
    <cellStyle name="Currency 11 4 3 4" xfId="756" xr:uid="{00000000-0005-0000-0000-0000F4020000}"/>
    <cellStyle name="Currency 11 4 4" xfId="757" xr:uid="{00000000-0005-0000-0000-0000F5020000}"/>
    <cellStyle name="Currency 11 4 4 2" xfId="758" xr:uid="{00000000-0005-0000-0000-0000F6020000}"/>
    <cellStyle name="Currency 11 4 4 3" xfId="759" xr:uid="{00000000-0005-0000-0000-0000F7020000}"/>
    <cellStyle name="Currency 11 4 5" xfId="760" xr:uid="{00000000-0005-0000-0000-0000F8020000}"/>
    <cellStyle name="Currency 11 4 5 2" xfId="761" xr:uid="{00000000-0005-0000-0000-0000F9020000}"/>
    <cellStyle name="Currency 11 4 5 3" xfId="762" xr:uid="{00000000-0005-0000-0000-0000FA020000}"/>
    <cellStyle name="Currency 11 4 6" xfId="763" xr:uid="{00000000-0005-0000-0000-0000FB020000}"/>
    <cellStyle name="Currency 11 4 7" xfId="764" xr:uid="{00000000-0005-0000-0000-0000FC020000}"/>
    <cellStyle name="Currency 11 4 8" xfId="765" xr:uid="{00000000-0005-0000-0000-0000FD020000}"/>
    <cellStyle name="Currency 11 5" xfId="766" xr:uid="{00000000-0005-0000-0000-0000FE020000}"/>
    <cellStyle name="Currency 11 5 2" xfId="767" xr:uid="{00000000-0005-0000-0000-0000FF020000}"/>
    <cellStyle name="Currency 11 5 2 2" xfId="768" xr:uid="{00000000-0005-0000-0000-000000030000}"/>
    <cellStyle name="Currency 11 5 2 2 2" xfId="769" xr:uid="{00000000-0005-0000-0000-000001030000}"/>
    <cellStyle name="Currency 11 5 2 2 3" xfId="770" xr:uid="{00000000-0005-0000-0000-000002030000}"/>
    <cellStyle name="Currency 11 5 2 3" xfId="771" xr:uid="{00000000-0005-0000-0000-000003030000}"/>
    <cellStyle name="Currency 11 5 2 4" xfId="772" xr:uid="{00000000-0005-0000-0000-000004030000}"/>
    <cellStyle name="Currency 11 5 3" xfId="773" xr:uid="{00000000-0005-0000-0000-000005030000}"/>
    <cellStyle name="Currency 11 5 4" xfId="774" xr:uid="{00000000-0005-0000-0000-000006030000}"/>
    <cellStyle name="Currency 11 5 5" xfId="775" xr:uid="{00000000-0005-0000-0000-000007030000}"/>
    <cellStyle name="Currency 11 6" xfId="776" xr:uid="{00000000-0005-0000-0000-000008030000}"/>
    <cellStyle name="Currency 11 6 2" xfId="777" xr:uid="{00000000-0005-0000-0000-000009030000}"/>
    <cellStyle name="Currency 11 6 3" xfId="778" xr:uid="{00000000-0005-0000-0000-00000A030000}"/>
    <cellStyle name="Currency 11 6 4" xfId="779" xr:uid="{00000000-0005-0000-0000-00000B030000}"/>
    <cellStyle name="Currency 11 7" xfId="780" xr:uid="{00000000-0005-0000-0000-00000C030000}"/>
    <cellStyle name="Currency 11 8" xfId="781" xr:uid="{00000000-0005-0000-0000-00000D030000}"/>
    <cellStyle name="Currency 11 9" xfId="782" xr:uid="{00000000-0005-0000-0000-00000E030000}"/>
    <cellStyle name="Currency 12" xfId="783" xr:uid="{00000000-0005-0000-0000-00000F030000}"/>
    <cellStyle name="Currency 12 2" xfId="784" xr:uid="{00000000-0005-0000-0000-000010030000}"/>
    <cellStyle name="Currency 12 2 2" xfId="785" xr:uid="{00000000-0005-0000-0000-000011030000}"/>
    <cellStyle name="Currency 12 2 2 2" xfId="786" xr:uid="{00000000-0005-0000-0000-000012030000}"/>
    <cellStyle name="Currency 12 2 2 2 2" xfId="787" xr:uid="{00000000-0005-0000-0000-000013030000}"/>
    <cellStyle name="Currency 12 2 2 2 3" xfId="788" xr:uid="{00000000-0005-0000-0000-000014030000}"/>
    <cellStyle name="Currency 12 2 2 3" xfId="789" xr:uid="{00000000-0005-0000-0000-000015030000}"/>
    <cellStyle name="Currency 12 2 2 4" xfId="790" xr:uid="{00000000-0005-0000-0000-000016030000}"/>
    <cellStyle name="Currency 12 2 3" xfId="791" xr:uid="{00000000-0005-0000-0000-000017030000}"/>
    <cellStyle name="Currency 12 2 3 2" xfId="792" xr:uid="{00000000-0005-0000-0000-000018030000}"/>
    <cellStyle name="Currency 12 2 3 3" xfId="793" xr:uid="{00000000-0005-0000-0000-000019030000}"/>
    <cellStyle name="Currency 12 2 4" xfId="794" xr:uid="{00000000-0005-0000-0000-00001A030000}"/>
    <cellStyle name="Currency 12 2 4 2" xfId="795" xr:uid="{00000000-0005-0000-0000-00001B030000}"/>
    <cellStyle name="Currency 12 2 4 3" xfId="796" xr:uid="{00000000-0005-0000-0000-00001C030000}"/>
    <cellStyle name="Currency 12 2 4 4" xfId="797" xr:uid="{00000000-0005-0000-0000-00001D030000}"/>
    <cellStyle name="Currency 12 3" xfId="798" xr:uid="{00000000-0005-0000-0000-00001E030000}"/>
    <cellStyle name="Currency 12 3 2" xfId="799" xr:uid="{00000000-0005-0000-0000-00001F030000}"/>
    <cellStyle name="Currency 12 3 2 2" xfId="800" xr:uid="{00000000-0005-0000-0000-000020030000}"/>
    <cellStyle name="Currency 12 3 2 2 2" xfId="801" xr:uid="{00000000-0005-0000-0000-000021030000}"/>
    <cellStyle name="Currency 12 3 2 2 3" xfId="802" xr:uid="{00000000-0005-0000-0000-000022030000}"/>
    <cellStyle name="Currency 12 3 2 3" xfId="803" xr:uid="{00000000-0005-0000-0000-000023030000}"/>
    <cellStyle name="Currency 12 3 3" xfId="804" xr:uid="{00000000-0005-0000-0000-000024030000}"/>
    <cellStyle name="Currency 12 3 3 2" xfId="805" xr:uid="{00000000-0005-0000-0000-000025030000}"/>
    <cellStyle name="Currency 12 3 3 2 2" xfId="806" xr:uid="{00000000-0005-0000-0000-000026030000}"/>
    <cellStyle name="Currency 12 3 3 2 3" xfId="807" xr:uid="{00000000-0005-0000-0000-000027030000}"/>
    <cellStyle name="Currency 12 3 3 3" xfId="808" xr:uid="{00000000-0005-0000-0000-000028030000}"/>
    <cellStyle name="Currency 12 3 3 3 2" xfId="809" xr:uid="{00000000-0005-0000-0000-000029030000}"/>
    <cellStyle name="Currency 12 3 3 3 3" xfId="810" xr:uid="{00000000-0005-0000-0000-00002A030000}"/>
    <cellStyle name="Currency 12 3 3 4" xfId="811" xr:uid="{00000000-0005-0000-0000-00002B030000}"/>
    <cellStyle name="Currency 12 3 4" xfId="812" xr:uid="{00000000-0005-0000-0000-00002C030000}"/>
    <cellStyle name="Currency 12 3 4 2" xfId="813" xr:uid="{00000000-0005-0000-0000-00002D030000}"/>
    <cellStyle name="Currency 12 3 4 3" xfId="814" xr:uid="{00000000-0005-0000-0000-00002E030000}"/>
    <cellStyle name="Currency 12 3 5" xfId="815" xr:uid="{00000000-0005-0000-0000-00002F030000}"/>
    <cellStyle name="Currency 12 3 5 2" xfId="816" xr:uid="{00000000-0005-0000-0000-000030030000}"/>
    <cellStyle name="Currency 12 3 5 3" xfId="817" xr:uid="{00000000-0005-0000-0000-000031030000}"/>
    <cellStyle name="Currency 12 3 6" xfId="818" xr:uid="{00000000-0005-0000-0000-000032030000}"/>
    <cellStyle name="Currency 12 3 7" xfId="819" xr:uid="{00000000-0005-0000-0000-000033030000}"/>
    <cellStyle name="Currency 12 3 8" xfId="820" xr:uid="{00000000-0005-0000-0000-000034030000}"/>
    <cellStyle name="Currency 12 4" xfId="821" xr:uid="{00000000-0005-0000-0000-000035030000}"/>
    <cellStyle name="Currency 12 4 2" xfId="822" xr:uid="{00000000-0005-0000-0000-000036030000}"/>
    <cellStyle name="Currency 12 4 2 2" xfId="823" xr:uid="{00000000-0005-0000-0000-000037030000}"/>
    <cellStyle name="Currency 12 4 2 2 2" xfId="824" xr:uid="{00000000-0005-0000-0000-000038030000}"/>
    <cellStyle name="Currency 12 4 2 2 3" xfId="825" xr:uid="{00000000-0005-0000-0000-000039030000}"/>
    <cellStyle name="Currency 12 4 2 3" xfId="826" xr:uid="{00000000-0005-0000-0000-00003A030000}"/>
    <cellStyle name="Currency 12 4 2 4" xfId="827" xr:uid="{00000000-0005-0000-0000-00003B030000}"/>
    <cellStyle name="Currency 12 4 3" xfId="828" xr:uid="{00000000-0005-0000-0000-00003C030000}"/>
    <cellStyle name="Currency 12 4 4" xfId="829" xr:uid="{00000000-0005-0000-0000-00003D030000}"/>
    <cellStyle name="Currency 12 4 5" xfId="830" xr:uid="{00000000-0005-0000-0000-00003E030000}"/>
    <cellStyle name="Currency 12 5" xfId="831" xr:uid="{00000000-0005-0000-0000-00003F030000}"/>
    <cellStyle name="Currency 12 5 2" xfId="832" xr:uid="{00000000-0005-0000-0000-000040030000}"/>
    <cellStyle name="Currency 12 5 3" xfId="833" xr:uid="{00000000-0005-0000-0000-000041030000}"/>
    <cellStyle name="Currency 12 5 4" xfId="834" xr:uid="{00000000-0005-0000-0000-000042030000}"/>
    <cellStyle name="Currency 12 6" xfId="835" xr:uid="{00000000-0005-0000-0000-000043030000}"/>
    <cellStyle name="Currency 12 7" xfId="836" xr:uid="{00000000-0005-0000-0000-000044030000}"/>
    <cellStyle name="Currency 12 8" xfId="837" xr:uid="{00000000-0005-0000-0000-000045030000}"/>
    <cellStyle name="Currency 13" xfId="838" xr:uid="{00000000-0005-0000-0000-000046030000}"/>
    <cellStyle name="Currency 13 2" xfId="839" xr:uid="{00000000-0005-0000-0000-000047030000}"/>
    <cellStyle name="Currency 13 2 2" xfId="840" xr:uid="{00000000-0005-0000-0000-000048030000}"/>
    <cellStyle name="Currency 13 2 2 2" xfId="841" xr:uid="{00000000-0005-0000-0000-000049030000}"/>
    <cellStyle name="Currency 13 2 3" xfId="842" xr:uid="{00000000-0005-0000-0000-00004A030000}"/>
    <cellStyle name="Currency 13 2 4" xfId="843" xr:uid="{00000000-0005-0000-0000-00004B030000}"/>
    <cellStyle name="Currency 13 3" xfId="844" xr:uid="{00000000-0005-0000-0000-00004C030000}"/>
    <cellStyle name="Currency 13 3 2" xfId="845" xr:uid="{00000000-0005-0000-0000-00004D030000}"/>
    <cellStyle name="Currency 13 3 2 2" xfId="846" xr:uid="{00000000-0005-0000-0000-00004E030000}"/>
    <cellStyle name="Currency 13 3 3" xfId="847" xr:uid="{00000000-0005-0000-0000-00004F030000}"/>
    <cellStyle name="Currency 13 3 3 2" xfId="848" xr:uid="{00000000-0005-0000-0000-000050030000}"/>
    <cellStyle name="Currency 13 3 4" xfId="849" xr:uid="{00000000-0005-0000-0000-000051030000}"/>
    <cellStyle name="Currency 13 3 5" xfId="850" xr:uid="{00000000-0005-0000-0000-000052030000}"/>
    <cellStyle name="Currency 13 4" xfId="851" xr:uid="{00000000-0005-0000-0000-000053030000}"/>
    <cellStyle name="Currency 13 4 2" xfId="852" xr:uid="{00000000-0005-0000-0000-000054030000}"/>
    <cellStyle name="Currency 13 4 3" xfId="853" xr:uid="{00000000-0005-0000-0000-000055030000}"/>
    <cellStyle name="Currency 13 5" xfId="854" xr:uid="{00000000-0005-0000-0000-000056030000}"/>
    <cellStyle name="Currency 13 5 2" xfId="855" xr:uid="{00000000-0005-0000-0000-000057030000}"/>
    <cellStyle name="Currency 13 6" xfId="856" xr:uid="{00000000-0005-0000-0000-000058030000}"/>
    <cellStyle name="Currency 13 6 2" xfId="857" xr:uid="{00000000-0005-0000-0000-000059030000}"/>
    <cellStyle name="Currency 14" xfId="858" xr:uid="{00000000-0005-0000-0000-00005A030000}"/>
    <cellStyle name="Currency 14 2" xfId="859" xr:uid="{00000000-0005-0000-0000-00005B030000}"/>
    <cellStyle name="Currency 14 2 2" xfId="860" xr:uid="{00000000-0005-0000-0000-00005C030000}"/>
    <cellStyle name="Currency 14 2 3" xfId="861" xr:uid="{00000000-0005-0000-0000-00005D030000}"/>
    <cellStyle name="Currency 14 3" xfId="862" xr:uid="{00000000-0005-0000-0000-00005E030000}"/>
    <cellStyle name="Currency 14 3 2" xfId="863" xr:uid="{00000000-0005-0000-0000-00005F030000}"/>
    <cellStyle name="Currency 14 3 3" xfId="864" xr:uid="{00000000-0005-0000-0000-000060030000}"/>
    <cellStyle name="Currency 14 4" xfId="865" xr:uid="{00000000-0005-0000-0000-000061030000}"/>
    <cellStyle name="Currency 14 4 2" xfId="866" xr:uid="{00000000-0005-0000-0000-000062030000}"/>
    <cellStyle name="Currency 14 4 3" xfId="867" xr:uid="{00000000-0005-0000-0000-000063030000}"/>
    <cellStyle name="Currency 14 5" xfId="868" xr:uid="{00000000-0005-0000-0000-000064030000}"/>
    <cellStyle name="Currency 14 6" xfId="869" xr:uid="{00000000-0005-0000-0000-000065030000}"/>
    <cellStyle name="Currency 14 7" xfId="870" xr:uid="{00000000-0005-0000-0000-000066030000}"/>
    <cellStyle name="Currency 15" xfId="871" xr:uid="{00000000-0005-0000-0000-000067030000}"/>
    <cellStyle name="Currency 15 2" xfId="872" xr:uid="{00000000-0005-0000-0000-000068030000}"/>
    <cellStyle name="Currency 15 2 2" xfId="873" xr:uid="{00000000-0005-0000-0000-000069030000}"/>
    <cellStyle name="Currency 15 2 2 2" xfId="874" xr:uid="{00000000-0005-0000-0000-00006A030000}"/>
    <cellStyle name="Currency 15 2 2 2 2" xfId="875" xr:uid="{00000000-0005-0000-0000-00006B030000}"/>
    <cellStyle name="Currency 15 2 2 2 3" xfId="876" xr:uid="{00000000-0005-0000-0000-00006C030000}"/>
    <cellStyle name="Currency 15 2 2 3" xfId="877" xr:uid="{00000000-0005-0000-0000-00006D030000}"/>
    <cellStyle name="Currency 15 2 2 4" xfId="878" xr:uid="{00000000-0005-0000-0000-00006E030000}"/>
    <cellStyle name="Currency 15 2 3" xfId="879" xr:uid="{00000000-0005-0000-0000-00006F030000}"/>
    <cellStyle name="Currency 15 2 3 2" xfId="880" xr:uid="{00000000-0005-0000-0000-000070030000}"/>
    <cellStyle name="Currency 15 2 3 3" xfId="881" xr:uid="{00000000-0005-0000-0000-000071030000}"/>
    <cellStyle name="Currency 15 2 4" xfId="882" xr:uid="{00000000-0005-0000-0000-000072030000}"/>
    <cellStyle name="Currency 15 2 4 2" xfId="883" xr:uid="{00000000-0005-0000-0000-000073030000}"/>
    <cellStyle name="Currency 15 2 4 3" xfId="884" xr:uid="{00000000-0005-0000-0000-000074030000}"/>
    <cellStyle name="Currency 15 2 4 4" xfId="885" xr:uid="{00000000-0005-0000-0000-000075030000}"/>
    <cellStyle name="Currency 15 3" xfId="886" xr:uid="{00000000-0005-0000-0000-000076030000}"/>
    <cellStyle name="Currency 15 3 2" xfId="887" xr:uid="{00000000-0005-0000-0000-000077030000}"/>
    <cellStyle name="Currency 15 3 2 2" xfId="888" xr:uid="{00000000-0005-0000-0000-000078030000}"/>
    <cellStyle name="Currency 15 3 2 2 2" xfId="889" xr:uid="{00000000-0005-0000-0000-000079030000}"/>
    <cellStyle name="Currency 15 3 2 2 3" xfId="890" xr:uid="{00000000-0005-0000-0000-00007A030000}"/>
    <cellStyle name="Currency 15 3 2 3" xfId="891" xr:uid="{00000000-0005-0000-0000-00007B030000}"/>
    <cellStyle name="Currency 15 3 3" xfId="892" xr:uid="{00000000-0005-0000-0000-00007C030000}"/>
    <cellStyle name="Currency 15 3 3 2" xfId="893" xr:uid="{00000000-0005-0000-0000-00007D030000}"/>
    <cellStyle name="Currency 15 3 3 2 2" xfId="894" xr:uid="{00000000-0005-0000-0000-00007E030000}"/>
    <cellStyle name="Currency 15 3 3 2 3" xfId="895" xr:uid="{00000000-0005-0000-0000-00007F030000}"/>
    <cellStyle name="Currency 15 3 3 3" xfId="896" xr:uid="{00000000-0005-0000-0000-000080030000}"/>
    <cellStyle name="Currency 15 3 3 3 2" xfId="897" xr:uid="{00000000-0005-0000-0000-000081030000}"/>
    <cellStyle name="Currency 15 3 3 3 3" xfId="898" xr:uid="{00000000-0005-0000-0000-000082030000}"/>
    <cellStyle name="Currency 15 3 3 4" xfId="899" xr:uid="{00000000-0005-0000-0000-000083030000}"/>
    <cellStyle name="Currency 15 3 4" xfId="900" xr:uid="{00000000-0005-0000-0000-000084030000}"/>
    <cellStyle name="Currency 15 3 4 2" xfId="901" xr:uid="{00000000-0005-0000-0000-000085030000}"/>
    <cellStyle name="Currency 15 3 4 3" xfId="902" xr:uid="{00000000-0005-0000-0000-000086030000}"/>
    <cellStyle name="Currency 15 3 5" xfId="903" xr:uid="{00000000-0005-0000-0000-000087030000}"/>
    <cellStyle name="Currency 15 3 5 2" xfId="904" xr:uid="{00000000-0005-0000-0000-000088030000}"/>
    <cellStyle name="Currency 15 3 5 3" xfId="905" xr:uid="{00000000-0005-0000-0000-000089030000}"/>
    <cellStyle name="Currency 15 3 6" xfId="906" xr:uid="{00000000-0005-0000-0000-00008A030000}"/>
    <cellStyle name="Currency 15 3 7" xfId="907" xr:uid="{00000000-0005-0000-0000-00008B030000}"/>
    <cellStyle name="Currency 15 3 8" xfId="908" xr:uid="{00000000-0005-0000-0000-00008C030000}"/>
    <cellStyle name="Currency 15 4" xfId="909" xr:uid="{00000000-0005-0000-0000-00008D030000}"/>
    <cellStyle name="Currency 15 4 2" xfId="910" xr:uid="{00000000-0005-0000-0000-00008E030000}"/>
    <cellStyle name="Currency 15 4 2 2" xfId="911" xr:uid="{00000000-0005-0000-0000-00008F030000}"/>
    <cellStyle name="Currency 15 4 2 2 2" xfId="912" xr:uid="{00000000-0005-0000-0000-000090030000}"/>
    <cellStyle name="Currency 15 4 2 2 3" xfId="913" xr:uid="{00000000-0005-0000-0000-000091030000}"/>
    <cellStyle name="Currency 15 4 2 3" xfId="914" xr:uid="{00000000-0005-0000-0000-000092030000}"/>
    <cellStyle name="Currency 15 4 2 4" xfId="915" xr:uid="{00000000-0005-0000-0000-000093030000}"/>
    <cellStyle name="Currency 15 4 3" xfId="916" xr:uid="{00000000-0005-0000-0000-000094030000}"/>
    <cellStyle name="Currency 15 4 4" xfId="917" xr:uid="{00000000-0005-0000-0000-000095030000}"/>
    <cellStyle name="Currency 15 4 5" xfId="918" xr:uid="{00000000-0005-0000-0000-000096030000}"/>
    <cellStyle name="Currency 15 5" xfId="919" xr:uid="{00000000-0005-0000-0000-000097030000}"/>
    <cellStyle name="Currency 15 5 2" xfId="920" xr:uid="{00000000-0005-0000-0000-000098030000}"/>
    <cellStyle name="Currency 15 5 3" xfId="921" xr:uid="{00000000-0005-0000-0000-000099030000}"/>
    <cellStyle name="Currency 15 5 4" xfId="922" xr:uid="{00000000-0005-0000-0000-00009A030000}"/>
    <cellStyle name="Currency 15 6" xfId="923" xr:uid="{00000000-0005-0000-0000-00009B030000}"/>
    <cellStyle name="Currency 15 7" xfId="924" xr:uid="{00000000-0005-0000-0000-00009C030000}"/>
    <cellStyle name="Currency 15 8" xfId="925" xr:uid="{00000000-0005-0000-0000-00009D030000}"/>
    <cellStyle name="Currency 16" xfId="926" xr:uid="{00000000-0005-0000-0000-00009E030000}"/>
    <cellStyle name="Currency 2" xfId="927" xr:uid="{00000000-0005-0000-0000-00009F030000}"/>
    <cellStyle name="Currency 2 10" xfId="928" xr:uid="{00000000-0005-0000-0000-0000A0030000}"/>
    <cellStyle name="Currency 2 10 10" xfId="929" xr:uid="{00000000-0005-0000-0000-0000A1030000}"/>
    <cellStyle name="Currency 2 10 10 2" xfId="930" xr:uid="{00000000-0005-0000-0000-0000A2030000}"/>
    <cellStyle name="Currency 2 10 10 2 2" xfId="931" xr:uid="{00000000-0005-0000-0000-0000A3030000}"/>
    <cellStyle name="Currency 2 10 10 3" xfId="932" xr:uid="{00000000-0005-0000-0000-0000A4030000}"/>
    <cellStyle name="Currency 2 10 11" xfId="933" xr:uid="{00000000-0005-0000-0000-0000A5030000}"/>
    <cellStyle name="Currency 2 10 11 2" xfId="934" xr:uid="{00000000-0005-0000-0000-0000A6030000}"/>
    <cellStyle name="Currency 2 10 12" xfId="935" xr:uid="{00000000-0005-0000-0000-0000A7030000}"/>
    <cellStyle name="Currency 2 10 12 2" xfId="936" xr:uid="{00000000-0005-0000-0000-0000A8030000}"/>
    <cellStyle name="Currency 2 10 13" xfId="937" xr:uid="{00000000-0005-0000-0000-0000A9030000}"/>
    <cellStyle name="Currency 2 10 14" xfId="938" xr:uid="{00000000-0005-0000-0000-0000AA030000}"/>
    <cellStyle name="Currency 2 10 15" xfId="939" xr:uid="{00000000-0005-0000-0000-0000AB030000}"/>
    <cellStyle name="Currency 2 10 2" xfId="940" xr:uid="{00000000-0005-0000-0000-0000AC030000}"/>
    <cellStyle name="Currency 2 10 2 2" xfId="941" xr:uid="{00000000-0005-0000-0000-0000AD030000}"/>
    <cellStyle name="Currency 2 10 2 2 2" xfId="942" xr:uid="{00000000-0005-0000-0000-0000AE030000}"/>
    <cellStyle name="Currency 2 10 2 2 3" xfId="943" xr:uid="{00000000-0005-0000-0000-0000AF030000}"/>
    <cellStyle name="Currency 2 10 2 2 3 2" xfId="944" xr:uid="{00000000-0005-0000-0000-0000B0030000}"/>
    <cellStyle name="Currency 2 10 2 2 3 3" xfId="945" xr:uid="{00000000-0005-0000-0000-0000B1030000}"/>
    <cellStyle name="Currency 2 10 2 2 4" xfId="946" xr:uid="{00000000-0005-0000-0000-0000B2030000}"/>
    <cellStyle name="Currency 2 10 2 2 4 2" xfId="947" xr:uid="{00000000-0005-0000-0000-0000B3030000}"/>
    <cellStyle name="Currency 2 10 2 2 4 2 2" xfId="948" xr:uid="{00000000-0005-0000-0000-0000B4030000}"/>
    <cellStyle name="Currency 2 10 2 2 4 3" xfId="949" xr:uid="{00000000-0005-0000-0000-0000B5030000}"/>
    <cellStyle name="Currency 2 10 2 2 5" xfId="950" xr:uid="{00000000-0005-0000-0000-0000B6030000}"/>
    <cellStyle name="Currency 2 10 2 2 5 2" xfId="951" xr:uid="{00000000-0005-0000-0000-0000B7030000}"/>
    <cellStyle name="Currency 2 10 2 2 5 2 2" xfId="952" xr:uid="{00000000-0005-0000-0000-0000B8030000}"/>
    <cellStyle name="Currency 2 10 2 2 5 3" xfId="953" xr:uid="{00000000-0005-0000-0000-0000B9030000}"/>
    <cellStyle name="Currency 2 10 2 2 6" xfId="954" xr:uid="{00000000-0005-0000-0000-0000BA030000}"/>
    <cellStyle name="Currency 2 10 2 2 6 2" xfId="955" xr:uid="{00000000-0005-0000-0000-0000BB030000}"/>
    <cellStyle name="Currency 2 10 2 2 6 2 2" xfId="956" xr:uid="{00000000-0005-0000-0000-0000BC030000}"/>
    <cellStyle name="Currency 2 10 2 2 6 3" xfId="957" xr:uid="{00000000-0005-0000-0000-0000BD030000}"/>
    <cellStyle name="Currency 2 10 2 2 7" xfId="958" xr:uid="{00000000-0005-0000-0000-0000BE030000}"/>
    <cellStyle name="Currency 2 10 2 2 7 2" xfId="959" xr:uid="{00000000-0005-0000-0000-0000BF030000}"/>
    <cellStyle name="Currency 2 10 2 2 8" xfId="960" xr:uid="{00000000-0005-0000-0000-0000C0030000}"/>
    <cellStyle name="Currency 2 10 2 2 8 2" xfId="961" xr:uid="{00000000-0005-0000-0000-0000C1030000}"/>
    <cellStyle name="Currency 2 10 2 2 9" xfId="962" xr:uid="{00000000-0005-0000-0000-0000C2030000}"/>
    <cellStyle name="Currency 2 10 2 3" xfId="963" xr:uid="{00000000-0005-0000-0000-0000C3030000}"/>
    <cellStyle name="Currency 2 10 2 3 2" xfId="964" xr:uid="{00000000-0005-0000-0000-0000C4030000}"/>
    <cellStyle name="Currency 2 10 2 3 3" xfId="965" xr:uid="{00000000-0005-0000-0000-0000C5030000}"/>
    <cellStyle name="Currency 2 10 2 3 3 2" xfId="966" xr:uid="{00000000-0005-0000-0000-0000C6030000}"/>
    <cellStyle name="Currency 2 10 2 3 3 3" xfId="967" xr:uid="{00000000-0005-0000-0000-0000C7030000}"/>
    <cellStyle name="Currency 2 10 2 3 4" xfId="968" xr:uid="{00000000-0005-0000-0000-0000C8030000}"/>
    <cellStyle name="Currency 2 10 2 3 4 2" xfId="969" xr:uid="{00000000-0005-0000-0000-0000C9030000}"/>
    <cellStyle name="Currency 2 10 2 3 4 2 2" xfId="970" xr:uid="{00000000-0005-0000-0000-0000CA030000}"/>
    <cellStyle name="Currency 2 10 2 3 4 3" xfId="971" xr:uid="{00000000-0005-0000-0000-0000CB030000}"/>
    <cellStyle name="Currency 2 10 2 3 5" xfId="972" xr:uid="{00000000-0005-0000-0000-0000CC030000}"/>
    <cellStyle name="Currency 2 10 2 3 5 2" xfId="973" xr:uid="{00000000-0005-0000-0000-0000CD030000}"/>
    <cellStyle name="Currency 2 10 2 3 5 2 2" xfId="974" xr:uid="{00000000-0005-0000-0000-0000CE030000}"/>
    <cellStyle name="Currency 2 10 2 3 5 3" xfId="975" xr:uid="{00000000-0005-0000-0000-0000CF030000}"/>
    <cellStyle name="Currency 2 10 2 3 6" xfId="976" xr:uid="{00000000-0005-0000-0000-0000D0030000}"/>
    <cellStyle name="Currency 2 10 2 3 6 2" xfId="977" xr:uid="{00000000-0005-0000-0000-0000D1030000}"/>
    <cellStyle name="Currency 2 10 2 3 6 2 2" xfId="978" xr:uid="{00000000-0005-0000-0000-0000D2030000}"/>
    <cellStyle name="Currency 2 10 2 3 6 3" xfId="979" xr:uid="{00000000-0005-0000-0000-0000D3030000}"/>
    <cellStyle name="Currency 2 10 2 3 7" xfId="980" xr:uid="{00000000-0005-0000-0000-0000D4030000}"/>
    <cellStyle name="Currency 2 10 2 3 7 2" xfId="981" xr:uid="{00000000-0005-0000-0000-0000D5030000}"/>
    <cellStyle name="Currency 2 10 2 3 8" xfId="982" xr:uid="{00000000-0005-0000-0000-0000D6030000}"/>
    <cellStyle name="Currency 2 10 2 3 8 2" xfId="983" xr:uid="{00000000-0005-0000-0000-0000D7030000}"/>
    <cellStyle name="Currency 2 10 2 3 9" xfId="984" xr:uid="{00000000-0005-0000-0000-0000D8030000}"/>
    <cellStyle name="Currency 2 10 2 4" xfId="985" xr:uid="{00000000-0005-0000-0000-0000D9030000}"/>
    <cellStyle name="Currency 2 10 2 4 2" xfId="986" xr:uid="{00000000-0005-0000-0000-0000DA030000}"/>
    <cellStyle name="Currency 2 10 2 4 3" xfId="987" xr:uid="{00000000-0005-0000-0000-0000DB030000}"/>
    <cellStyle name="Currency 2 10 2 4 3 2" xfId="988" xr:uid="{00000000-0005-0000-0000-0000DC030000}"/>
    <cellStyle name="Currency 2 10 2 4 3 2 2" xfId="989" xr:uid="{00000000-0005-0000-0000-0000DD030000}"/>
    <cellStyle name="Currency 2 10 2 4 3 3" xfId="990" xr:uid="{00000000-0005-0000-0000-0000DE030000}"/>
    <cellStyle name="Currency 2 10 2 4 4" xfId="991" xr:uid="{00000000-0005-0000-0000-0000DF030000}"/>
    <cellStyle name="Currency 2 10 2 4 4 2" xfId="992" xr:uid="{00000000-0005-0000-0000-0000E0030000}"/>
    <cellStyle name="Currency 2 10 2 4 4 2 2" xfId="993" xr:uid="{00000000-0005-0000-0000-0000E1030000}"/>
    <cellStyle name="Currency 2 10 2 4 4 3" xfId="994" xr:uid="{00000000-0005-0000-0000-0000E2030000}"/>
    <cellStyle name="Currency 2 10 2 4 5" xfId="995" xr:uid="{00000000-0005-0000-0000-0000E3030000}"/>
    <cellStyle name="Currency 2 10 2 4 5 2" xfId="996" xr:uid="{00000000-0005-0000-0000-0000E4030000}"/>
    <cellStyle name="Currency 2 10 2 4 5 2 2" xfId="997" xr:uid="{00000000-0005-0000-0000-0000E5030000}"/>
    <cellStyle name="Currency 2 10 2 4 5 3" xfId="998" xr:uid="{00000000-0005-0000-0000-0000E6030000}"/>
    <cellStyle name="Currency 2 10 2 4 6" xfId="999" xr:uid="{00000000-0005-0000-0000-0000E7030000}"/>
    <cellStyle name="Currency 2 10 2 4 6 2" xfId="1000" xr:uid="{00000000-0005-0000-0000-0000E8030000}"/>
    <cellStyle name="Currency 2 10 2 4 7" xfId="1001" xr:uid="{00000000-0005-0000-0000-0000E9030000}"/>
    <cellStyle name="Currency 2 10 2 4 7 2" xfId="1002" xr:uid="{00000000-0005-0000-0000-0000EA030000}"/>
    <cellStyle name="Currency 2 10 2 4 8" xfId="1003" xr:uid="{00000000-0005-0000-0000-0000EB030000}"/>
    <cellStyle name="Currency 2 10 2 4 9" xfId="1004" xr:uid="{00000000-0005-0000-0000-0000EC030000}"/>
    <cellStyle name="Currency 2 10 2 5" xfId="1005" xr:uid="{00000000-0005-0000-0000-0000ED030000}"/>
    <cellStyle name="Currency 2 10 2 5 2" xfId="1006" xr:uid="{00000000-0005-0000-0000-0000EE030000}"/>
    <cellStyle name="Currency 2 10 2 5 3" xfId="1007" xr:uid="{00000000-0005-0000-0000-0000EF030000}"/>
    <cellStyle name="Currency 2 10 2 6" xfId="1008" xr:uid="{00000000-0005-0000-0000-0000F0030000}"/>
    <cellStyle name="Currency 2 10 2 6 2" xfId="1009" xr:uid="{00000000-0005-0000-0000-0000F1030000}"/>
    <cellStyle name="Currency 2 10 2 6 2 2" xfId="1010" xr:uid="{00000000-0005-0000-0000-0000F2030000}"/>
    <cellStyle name="Currency 2 10 2 6 2 2 2" xfId="1011" xr:uid="{00000000-0005-0000-0000-0000F3030000}"/>
    <cellStyle name="Currency 2 10 2 6 2 3" xfId="1012" xr:uid="{00000000-0005-0000-0000-0000F4030000}"/>
    <cellStyle name="Currency 2 10 2 6 3" xfId="1013" xr:uid="{00000000-0005-0000-0000-0000F5030000}"/>
    <cellStyle name="Currency 2 10 2 6 3 2" xfId="1014" xr:uid="{00000000-0005-0000-0000-0000F6030000}"/>
    <cellStyle name="Currency 2 10 2 6 3 2 2" xfId="1015" xr:uid="{00000000-0005-0000-0000-0000F7030000}"/>
    <cellStyle name="Currency 2 10 2 6 3 3" xfId="1016" xr:uid="{00000000-0005-0000-0000-0000F8030000}"/>
    <cellStyle name="Currency 2 10 2 6 4" xfId="1017" xr:uid="{00000000-0005-0000-0000-0000F9030000}"/>
    <cellStyle name="Currency 2 10 2 6 4 2" xfId="1018" xr:uid="{00000000-0005-0000-0000-0000FA030000}"/>
    <cellStyle name="Currency 2 10 2 6 4 2 2" xfId="1019" xr:uid="{00000000-0005-0000-0000-0000FB030000}"/>
    <cellStyle name="Currency 2 10 2 6 4 3" xfId="1020" xr:uid="{00000000-0005-0000-0000-0000FC030000}"/>
    <cellStyle name="Currency 2 10 2 6 5" xfId="1021" xr:uid="{00000000-0005-0000-0000-0000FD030000}"/>
    <cellStyle name="Currency 2 10 2 6 5 2" xfId="1022" xr:uid="{00000000-0005-0000-0000-0000FE030000}"/>
    <cellStyle name="Currency 2 10 2 6 6" xfId="1023" xr:uid="{00000000-0005-0000-0000-0000FF030000}"/>
    <cellStyle name="Currency 2 10 2 6 6 2" xfId="1024" xr:uid="{00000000-0005-0000-0000-000000040000}"/>
    <cellStyle name="Currency 2 10 2 6 7" xfId="1025" xr:uid="{00000000-0005-0000-0000-000001040000}"/>
    <cellStyle name="Currency 2 10 2 7" xfId="1026" xr:uid="{00000000-0005-0000-0000-000002040000}"/>
    <cellStyle name="Currency 2 10 2 7 2" xfId="1027" xr:uid="{00000000-0005-0000-0000-000003040000}"/>
    <cellStyle name="Currency 2 10 2 7 2 2" xfId="1028" xr:uid="{00000000-0005-0000-0000-000004040000}"/>
    <cellStyle name="Currency 2 10 2 7 3" xfId="1029" xr:uid="{00000000-0005-0000-0000-000005040000}"/>
    <cellStyle name="Currency 2 10 2 8" xfId="1030" xr:uid="{00000000-0005-0000-0000-000006040000}"/>
    <cellStyle name="Currency 2 10 2 8 2" xfId="1031" xr:uid="{00000000-0005-0000-0000-000007040000}"/>
    <cellStyle name="Currency 2 10 2 8 2 2" xfId="1032" xr:uid="{00000000-0005-0000-0000-000008040000}"/>
    <cellStyle name="Currency 2 10 2 8 3" xfId="1033" xr:uid="{00000000-0005-0000-0000-000009040000}"/>
    <cellStyle name="Currency 2 10 3" xfId="1034" xr:uid="{00000000-0005-0000-0000-00000A040000}"/>
    <cellStyle name="Currency 2 10 3 10" xfId="1035" xr:uid="{00000000-0005-0000-0000-00000B040000}"/>
    <cellStyle name="Currency 2 10 3 2" xfId="1036" xr:uid="{00000000-0005-0000-0000-00000C040000}"/>
    <cellStyle name="Currency 2 10 3 2 2" xfId="1037" xr:uid="{00000000-0005-0000-0000-00000D040000}"/>
    <cellStyle name="Currency 2 10 3 2 3" xfId="1038" xr:uid="{00000000-0005-0000-0000-00000E040000}"/>
    <cellStyle name="Currency 2 10 3 2 3 2" xfId="1039" xr:uid="{00000000-0005-0000-0000-00000F040000}"/>
    <cellStyle name="Currency 2 10 3 2 3 3" xfId="1040" xr:uid="{00000000-0005-0000-0000-000010040000}"/>
    <cellStyle name="Currency 2 10 3 2 4" xfId="1041" xr:uid="{00000000-0005-0000-0000-000011040000}"/>
    <cellStyle name="Currency 2 10 3 2 4 2" xfId="1042" xr:uid="{00000000-0005-0000-0000-000012040000}"/>
    <cellStyle name="Currency 2 10 3 2 4 2 2" xfId="1043" xr:uid="{00000000-0005-0000-0000-000013040000}"/>
    <cellStyle name="Currency 2 10 3 2 4 3" xfId="1044" xr:uid="{00000000-0005-0000-0000-000014040000}"/>
    <cellStyle name="Currency 2 10 3 2 5" xfId="1045" xr:uid="{00000000-0005-0000-0000-000015040000}"/>
    <cellStyle name="Currency 2 10 3 2 5 2" xfId="1046" xr:uid="{00000000-0005-0000-0000-000016040000}"/>
    <cellStyle name="Currency 2 10 3 2 5 2 2" xfId="1047" xr:uid="{00000000-0005-0000-0000-000017040000}"/>
    <cellStyle name="Currency 2 10 3 2 5 3" xfId="1048" xr:uid="{00000000-0005-0000-0000-000018040000}"/>
    <cellStyle name="Currency 2 10 3 2 6" xfId="1049" xr:uid="{00000000-0005-0000-0000-000019040000}"/>
    <cellStyle name="Currency 2 10 3 2 6 2" xfId="1050" xr:uid="{00000000-0005-0000-0000-00001A040000}"/>
    <cellStyle name="Currency 2 10 3 2 6 2 2" xfId="1051" xr:uid="{00000000-0005-0000-0000-00001B040000}"/>
    <cellStyle name="Currency 2 10 3 2 6 3" xfId="1052" xr:uid="{00000000-0005-0000-0000-00001C040000}"/>
    <cellStyle name="Currency 2 10 3 2 7" xfId="1053" xr:uid="{00000000-0005-0000-0000-00001D040000}"/>
    <cellStyle name="Currency 2 10 3 2 7 2" xfId="1054" xr:uid="{00000000-0005-0000-0000-00001E040000}"/>
    <cellStyle name="Currency 2 10 3 2 8" xfId="1055" xr:uid="{00000000-0005-0000-0000-00001F040000}"/>
    <cellStyle name="Currency 2 10 3 2 8 2" xfId="1056" xr:uid="{00000000-0005-0000-0000-000020040000}"/>
    <cellStyle name="Currency 2 10 3 2 9" xfId="1057" xr:uid="{00000000-0005-0000-0000-000021040000}"/>
    <cellStyle name="Currency 2 10 3 3" xfId="1058" xr:uid="{00000000-0005-0000-0000-000022040000}"/>
    <cellStyle name="Currency 2 10 3 4" xfId="1059" xr:uid="{00000000-0005-0000-0000-000023040000}"/>
    <cellStyle name="Currency 2 10 3 4 2" xfId="1060" xr:uid="{00000000-0005-0000-0000-000024040000}"/>
    <cellStyle name="Currency 2 10 3 4 3" xfId="1061" xr:uid="{00000000-0005-0000-0000-000025040000}"/>
    <cellStyle name="Currency 2 10 3 5" xfId="1062" xr:uid="{00000000-0005-0000-0000-000026040000}"/>
    <cellStyle name="Currency 2 10 3 5 2" xfId="1063" xr:uid="{00000000-0005-0000-0000-000027040000}"/>
    <cellStyle name="Currency 2 10 3 5 2 2" xfId="1064" xr:uid="{00000000-0005-0000-0000-000028040000}"/>
    <cellStyle name="Currency 2 10 3 5 3" xfId="1065" xr:uid="{00000000-0005-0000-0000-000029040000}"/>
    <cellStyle name="Currency 2 10 3 6" xfId="1066" xr:uid="{00000000-0005-0000-0000-00002A040000}"/>
    <cellStyle name="Currency 2 10 3 6 2" xfId="1067" xr:uid="{00000000-0005-0000-0000-00002B040000}"/>
    <cellStyle name="Currency 2 10 3 6 2 2" xfId="1068" xr:uid="{00000000-0005-0000-0000-00002C040000}"/>
    <cellStyle name="Currency 2 10 3 6 3" xfId="1069" xr:uid="{00000000-0005-0000-0000-00002D040000}"/>
    <cellStyle name="Currency 2 10 3 7" xfId="1070" xr:uid="{00000000-0005-0000-0000-00002E040000}"/>
    <cellStyle name="Currency 2 10 3 7 2" xfId="1071" xr:uid="{00000000-0005-0000-0000-00002F040000}"/>
    <cellStyle name="Currency 2 10 3 7 2 2" xfId="1072" xr:uid="{00000000-0005-0000-0000-000030040000}"/>
    <cellStyle name="Currency 2 10 3 7 3" xfId="1073" xr:uid="{00000000-0005-0000-0000-000031040000}"/>
    <cellStyle name="Currency 2 10 3 8" xfId="1074" xr:uid="{00000000-0005-0000-0000-000032040000}"/>
    <cellStyle name="Currency 2 10 3 8 2" xfId="1075" xr:uid="{00000000-0005-0000-0000-000033040000}"/>
    <cellStyle name="Currency 2 10 3 9" xfId="1076" xr:uid="{00000000-0005-0000-0000-000034040000}"/>
    <cellStyle name="Currency 2 10 3 9 2" xfId="1077" xr:uid="{00000000-0005-0000-0000-000035040000}"/>
    <cellStyle name="Currency 2 10 4" xfId="1078" xr:uid="{00000000-0005-0000-0000-000036040000}"/>
    <cellStyle name="Currency 2 10 4 2" xfId="1079" xr:uid="{00000000-0005-0000-0000-000037040000}"/>
    <cellStyle name="Currency 2 10 4 2 10" xfId="1080" xr:uid="{00000000-0005-0000-0000-000038040000}"/>
    <cellStyle name="Currency 2 10 4 2 2" xfId="1081" xr:uid="{00000000-0005-0000-0000-000039040000}"/>
    <cellStyle name="Currency 2 10 4 2 3" xfId="1082" xr:uid="{00000000-0005-0000-0000-00003A040000}"/>
    <cellStyle name="Currency 2 10 4 2 4" xfId="1083" xr:uid="{00000000-0005-0000-0000-00003B040000}"/>
    <cellStyle name="Currency 2 10 4 2 4 2" xfId="1084" xr:uid="{00000000-0005-0000-0000-00003C040000}"/>
    <cellStyle name="Currency 2 10 4 2 4 2 2" xfId="1085" xr:uid="{00000000-0005-0000-0000-00003D040000}"/>
    <cellStyle name="Currency 2 10 4 2 4 3" xfId="1086" xr:uid="{00000000-0005-0000-0000-00003E040000}"/>
    <cellStyle name="Currency 2 10 4 2 5" xfId="1087" xr:uid="{00000000-0005-0000-0000-00003F040000}"/>
    <cellStyle name="Currency 2 10 4 2 5 2" xfId="1088" xr:uid="{00000000-0005-0000-0000-000040040000}"/>
    <cellStyle name="Currency 2 10 4 2 5 2 2" xfId="1089" xr:uid="{00000000-0005-0000-0000-000041040000}"/>
    <cellStyle name="Currency 2 10 4 2 5 3" xfId="1090" xr:uid="{00000000-0005-0000-0000-000042040000}"/>
    <cellStyle name="Currency 2 10 4 2 6" xfId="1091" xr:uid="{00000000-0005-0000-0000-000043040000}"/>
    <cellStyle name="Currency 2 10 4 2 6 2" xfId="1092" xr:uid="{00000000-0005-0000-0000-000044040000}"/>
    <cellStyle name="Currency 2 10 4 2 6 2 2" xfId="1093" xr:uid="{00000000-0005-0000-0000-000045040000}"/>
    <cellStyle name="Currency 2 10 4 2 6 3" xfId="1094" xr:uid="{00000000-0005-0000-0000-000046040000}"/>
    <cellStyle name="Currency 2 10 4 2 7" xfId="1095" xr:uid="{00000000-0005-0000-0000-000047040000}"/>
    <cellStyle name="Currency 2 10 4 2 7 2" xfId="1096" xr:uid="{00000000-0005-0000-0000-000048040000}"/>
    <cellStyle name="Currency 2 10 4 2 8" xfId="1097" xr:uid="{00000000-0005-0000-0000-000049040000}"/>
    <cellStyle name="Currency 2 10 4 2 8 2" xfId="1098" xr:uid="{00000000-0005-0000-0000-00004A040000}"/>
    <cellStyle name="Currency 2 10 4 2 9" xfId="1099" xr:uid="{00000000-0005-0000-0000-00004B040000}"/>
    <cellStyle name="Currency 2 10 4 3" xfId="1100" xr:uid="{00000000-0005-0000-0000-00004C040000}"/>
    <cellStyle name="Currency 2 10 4 4" xfId="1101" xr:uid="{00000000-0005-0000-0000-00004D040000}"/>
    <cellStyle name="Currency 2 10 4 4 2" xfId="1102" xr:uid="{00000000-0005-0000-0000-00004E040000}"/>
    <cellStyle name="Currency 2 10 4 4 2 2" xfId="1103" xr:uid="{00000000-0005-0000-0000-00004F040000}"/>
    <cellStyle name="Currency 2 10 4 4 3" xfId="1104" xr:uid="{00000000-0005-0000-0000-000050040000}"/>
    <cellStyle name="Currency 2 10 4 5" xfId="1105" xr:uid="{00000000-0005-0000-0000-000051040000}"/>
    <cellStyle name="Currency 2 10 4 5 2" xfId="1106" xr:uid="{00000000-0005-0000-0000-000052040000}"/>
    <cellStyle name="Currency 2 10 4 5 2 2" xfId="1107" xr:uid="{00000000-0005-0000-0000-000053040000}"/>
    <cellStyle name="Currency 2 10 4 5 3" xfId="1108" xr:uid="{00000000-0005-0000-0000-000054040000}"/>
    <cellStyle name="Currency 2 10 5" xfId="1109" xr:uid="{00000000-0005-0000-0000-000055040000}"/>
    <cellStyle name="Currency 2 10 5 2" xfId="1110" xr:uid="{00000000-0005-0000-0000-000056040000}"/>
    <cellStyle name="Currency 2 10 5 3" xfId="1111" xr:uid="{00000000-0005-0000-0000-000057040000}"/>
    <cellStyle name="Currency 2 10 5 3 2" xfId="1112" xr:uid="{00000000-0005-0000-0000-000058040000}"/>
    <cellStyle name="Currency 2 10 5 3 3" xfId="1113" xr:uid="{00000000-0005-0000-0000-000059040000}"/>
    <cellStyle name="Currency 2 10 5 4" xfId="1114" xr:uid="{00000000-0005-0000-0000-00005A040000}"/>
    <cellStyle name="Currency 2 10 5 4 2" xfId="1115" xr:uid="{00000000-0005-0000-0000-00005B040000}"/>
    <cellStyle name="Currency 2 10 5 4 2 2" xfId="1116" xr:uid="{00000000-0005-0000-0000-00005C040000}"/>
    <cellStyle name="Currency 2 10 5 4 3" xfId="1117" xr:uid="{00000000-0005-0000-0000-00005D040000}"/>
    <cellStyle name="Currency 2 10 5 5" xfId="1118" xr:uid="{00000000-0005-0000-0000-00005E040000}"/>
    <cellStyle name="Currency 2 10 5 5 2" xfId="1119" xr:uid="{00000000-0005-0000-0000-00005F040000}"/>
    <cellStyle name="Currency 2 10 5 5 2 2" xfId="1120" xr:uid="{00000000-0005-0000-0000-000060040000}"/>
    <cellStyle name="Currency 2 10 5 5 3" xfId="1121" xr:uid="{00000000-0005-0000-0000-000061040000}"/>
    <cellStyle name="Currency 2 10 5 6" xfId="1122" xr:uid="{00000000-0005-0000-0000-000062040000}"/>
    <cellStyle name="Currency 2 10 5 6 2" xfId="1123" xr:uid="{00000000-0005-0000-0000-000063040000}"/>
    <cellStyle name="Currency 2 10 5 6 2 2" xfId="1124" xr:uid="{00000000-0005-0000-0000-000064040000}"/>
    <cellStyle name="Currency 2 10 5 6 3" xfId="1125" xr:uid="{00000000-0005-0000-0000-000065040000}"/>
    <cellStyle name="Currency 2 10 5 7" xfId="1126" xr:uid="{00000000-0005-0000-0000-000066040000}"/>
    <cellStyle name="Currency 2 10 5 7 2" xfId="1127" xr:uid="{00000000-0005-0000-0000-000067040000}"/>
    <cellStyle name="Currency 2 10 5 8" xfId="1128" xr:uid="{00000000-0005-0000-0000-000068040000}"/>
    <cellStyle name="Currency 2 10 5 8 2" xfId="1129" xr:uid="{00000000-0005-0000-0000-000069040000}"/>
    <cellStyle name="Currency 2 10 5 9" xfId="1130" xr:uid="{00000000-0005-0000-0000-00006A040000}"/>
    <cellStyle name="Currency 2 10 6" xfId="1131" xr:uid="{00000000-0005-0000-0000-00006B040000}"/>
    <cellStyle name="Currency 2 10 6 2" xfId="1132" xr:uid="{00000000-0005-0000-0000-00006C040000}"/>
    <cellStyle name="Currency 2 10 6 3" xfId="1133" xr:uid="{00000000-0005-0000-0000-00006D040000}"/>
    <cellStyle name="Currency 2 10 7" xfId="1134" xr:uid="{00000000-0005-0000-0000-00006E040000}"/>
    <cellStyle name="Currency 2 10 8" xfId="1135" xr:uid="{00000000-0005-0000-0000-00006F040000}"/>
    <cellStyle name="Currency 2 10 8 2" xfId="1136" xr:uid="{00000000-0005-0000-0000-000070040000}"/>
    <cellStyle name="Currency 2 10 8 2 2" xfId="1137" xr:uid="{00000000-0005-0000-0000-000071040000}"/>
    <cellStyle name="Currency 2 10 8 3" xfId="1138" xr:uid="{00000000-0005-0000-0000-000072040000}"/>
    <cellStyle name="Currency 2 10 8 4" xfId="1139" xr:uid="{00000000-0005-0000-0000-000073040000}"/>
    <cellStyle name="Currency 2 10 9" xfId="1140" xr:uid="{00000000-0005-0000-0000-000074040000}"/>
    <cellStyle name="Currency 2 10 9 2" xfId="1141" xr:uid="{00000000-0005-0000-0000-000075040000}"/>
    <cellStyle name="Currency 2 10 9 2 2" xfId="1142" xr:uid="{00000000-0005-0000-0000-000076040000}"/>
    <cellStyle name="Currency 2 10 9 3" xfId="1143" xr:uid="{00000000-0005-0000-0000-000077040000}"/>
    <cellStyle name="Currency 2 11" xfId="1144" xr:uid="{00000000-0005-0000-0000-000078040000}"/>
    <cellStyle name="Currency 2 11 2" xfId="1145" xr:uid="{00000000-0005-0000-0000-000079040000}"/>
    <cellStyle name="Currency 2 11 2 2" xfId="1146" xr:uid="{00000000-0005-0000-0000-00007A040000}"/>
    <cellStyle name="Currency 2 11 2 3" xfId="1147" xr:uid="{00000000-0005-0000-0000-00007B040000}"/>
    <cellStyle name="Currency 2 11 2 3 2" xfId="1148" xr:uid="{00000000-0005-0000-0000-00007C040000}"/>
    <cellStyle name="Currency 2 11 2 3 3" xfId="1149" xr:uid="{00000000-0005-0000-0000-00007D040000}"/>
    <cellStyle name="Currency 2 11 2 4" xfId="1150" xr:uid="{00000000-0005-0000-0000-00007E040000}"/>
    <cellStyle name="Currency 2 11 2 4 2" xfId="1151" xr:uid="{00000000-0005-0000-0000-00007F040000}"/>
    <cellStyle name="Currency 2 11 2 4 2 2" xfId="1152" xr:uid="{00000000-0005-0000-0000-000080040000}"/>
    <cellStyle name="Currency 2 11 2 4 3" xfId="1153" xr:uid="{00000000-0005-0000-0000-000081040000}"/>
    <cellStyle name="Currency 2 11 2 5" xfId="1154" xr:uid="{00000000-0005-0000-0000-000082040000}"/>
    <cellStyle name="Currency 2 11 2 5 2" xfId="1155" xr:uid="{00000000-0005-0000-0000-000083040000}"/>
    <cellStyle name="Currency 2 11 2 5 2 2" xfId="1156" xr:uid="{00000000-0005-0000-0000-000084040000}"/>
    <cellStyle name="Currency 2 11 2 5 3" xfId="1157" xr:uid="{00000000-0005-0000-0000-000085040000}"/>
    <cellStyle name="Currency 2 11 2 6" xfId="1158" xr:uid="{00000000-0005-0000-0000-000086040000}"/>
    <cellStyle name="Currency 2 11 2 6 2" xfId="1159" xr:uid="{00000000-0005-0000-0000-000087040000}"/>
    <cellStyle name="Currency 2 11 2 6 2 2" xfId="1160" xr:uid="{00000000-0005-0000-0000-000088040000}"/>
    <cellStyle name="Currency 2 11 2 6 3" xfId="1161" xr:uid="{00000000-0005-0000-0000-000089040000}"/>
    <cellStyle name="Currency 2 11 2 7" xfId="1162" xr:uid="{00000000-0005-0000-0000-00008A040000}"/>
    <cellStyle name="Currency 2 11 2 7 2" xfId="1163" xr:uid="{00000000-0005-0000-0000-00008B040000}"/>
    <cellStyle name="Currency 2 11 2 8" xfId="1164" xr:uid="{00000000-0005-0000-0000-00008C040000}"/>
    <cellStyle name="Currency 2 11 2 8 2" xfId="1165" xr:uid="{00000000-0005-0000-0000-00008D040000}"/>
    <cellStyle name="Currency 2 11 2 9" xfId="1166" xr:uid="{00000000-0005-0000-0000-00008E040000}"/>
    <cellStyle name="Currency 2 11 3" xfId="1167" xr:uid="{00000000-0005-0000-0000-00008F040000}"/>
    <cellStyle name="Currency 2 11 3 2" xfId="1168" xr:uid="{00000000-0005-0000-0000-000090040000}"/>
    <cellStyle name="Currency 2 11 3 3" xfId="1169" xr:uid="{00000000-0005-0000-0000-000091040000}"/>
    <cellStyle name="Currency 2 11 3 3 2" xfId="1170" xr:uid="{00000000-0005-0000-0000-000092040000}"/>
    <cellStyle name="Currency 2 11 3 3 3" xfId="1171" xr:uid="{00000000-0005-0000-0000-000093040000}"/>
    <cellStyle name="Currency 2 11 3 4" xfId="1172" xr:uid="{00000000-0005-0000-0000-000094040000}"/>
    <cellStyle name="Currency 2 11 3 4 2" xfId="1173" xr:uid="{00000000-0005-0000-0000-000095040000}"/>
    <cellStyle name="Currency 2 11 3 4 2 2" xfId="1174" xr:uid="{00000000-0005-0000-0000-000096040000}"/>
    <cellStyle name="Currency 2 11 3 4 3" xfId="1175" xr:uid="{00000000-0005-0000-0000-000097040000}"/>
    <cellStyle name="Currency 2 11 3 5" xfId="1176" xr:uid="{00000000-0005-0000-0000-000098040000}"/>
    <cellStyle name="Currency 2 11 3 5 2" xfId="1177" xr:uid="{00000000-0005-0000-0000-000099040000}"/>
    <cellStyle name="Currency 2 11 3 5 2 2" xfId="1178" xr:uid="{00000000-0005-0000-0000-00009A040000}"/>
    <cellStyle name="Currency 2 11 3 5 3" xfId="1179" xr:uid="{00000000-0005-0000-0000-00009B040000}"/>
    <cellStyle name="Currency 2 11 3 6" xfId="1180" xr:uid="{00000000-0005-0000-0000-00009C040000}"/>
    <cellStyle name="Currency 2 11 3 6 2" xfId="1181" xr:uid="{00000000-0005-0000-0000-00009D040000}"/>
    <cellStyle name="Currency 2 11 3 6 2 2" xfId="1182" xr:uid="{00000000-0005-0000-0000-00009E040000}"/>
    <cellStyle name="Currency 2 11 3 6 3" xfId="1183" xr:uid="{00000000-0005-0000-0000-00009F040000}"/>
    <cellStyle name="Currency 2 11 3 7" xfId="1184" xr:uid="{00000000-0005-0000-0000-0000A0040000}"/>
    <cellStyle name="Currency 2 11 3 7 2" xfId="1185" xr:uid="{00000000-0005-0000-0000-0000A1040000}"/>
    <cellStyle name="Currency 2 11 3 8" xfId="1186" xr:uid="{00000000-0005-0000-0000-0000A2040000}"/>
    <cellStyle name="Currency 2 11 3 8 2" xfId="1187" xr:uid="{00000000-0005-0000-0000-0000A3040000}"/>
    <cellStyle name="Currency 2 11 3 9" xfId="1188" xr:uid="{00000000-0005-0000-0000-0000A4040000}"/>
    <cellStyle name="Currency 2 11 4" xfId="1189" xr:uid="{00000000-0005-0000-0000-0000A5040000}"/>
    <cellStyle name="Currency 2 11 4 2" xfId="1190" xr:uid="{00000000-0005-0000-0000-0000A6040000}"/>
    <cellStyle name="Currency 2 11 4 3" xfId="1191" xr:uid="{00000000-0005-0000-0000-0000A7040000}"/>
    <cellStyle name="Currency 2 11 4 3 2" xfId="1192" xr:uid="{00000000-0005-0000-0000-0000A8040000}"/>
    <cellStyle name="Currency 2 11 4 3 2 2" xfId="1193" xr:uid="{00000000-0005-0000-0000-0000A9040000}"/>
    <cellStyle name="Currency 2 11 4 3 3" xfId="1194" xr:uid="{00000000-0005-0000-0000-0000AA040000}"/>
    <cellStyle name="Currency 2 11 4 4" xfId="1195" xr:uid="{00000000-0005-0000-0000-0000AB040000}"/>
    <cellStyle name="Currency 2 11 4 4 2" xfId="1196" xr:uid="{00000000-0005-0000-0000-0000AC040000}"/>
    <cellStyle name="Currency 2 11 4 4 2 2" xfId="1197" xr:uid="{00000000-0005-0000-0000-0000AD040000}"/>
    <cellStyle name="Currency 2 11 4 4 3" xfId="1198" xr:uid="{00000000-0005-0000-0000-0000AE040000}"/>
    <cellStyle name="Currency 2 11 4 5" xfId="1199" xr:uid="{00000000-0005-0000-0000-0000AF040000}"/>
    <cellStyle name="Currency 2 11 4 5 2" xfId="1200" xr:uid="{00000000-0005-0000-0000-0000B0040000}"/>
    <cellStyle name="Currency 2 11 4 5 2 2" xfId="1201" xr:uid="{00000000-0005-0000-0000-0000B1040000}"/>
    <cellStyle name="Currency 2 11 4 5 3" xfId="1202" xr:uid="{00000000-0005-0000-0000-0000B2040000}"/>
    <cellStyle name="Currency 2 11 4 6" xfId="1203" xr:uid="{00000000-0005-0000-0000-0000B3040000}"/>
    <cellStyle name="Currency 2 11 4 6 2" xfId="1204" xr:uid="{00000000-0005-0000-0000-0000B4040000}"/>
    <cellStyle name="Currency 2 11 4 7" xfId="1205" xr:uid="{00000000-0005-0000-0000-0000B5040000}"/>
    <cellStyle name="Currency 2 11 4 7 2" xfId="1206" xr:uid="{00000000-0005-0000-0000-0000B6040000}"/>
    <cellStyle name="Currency 2 11 4 8" xfId="1207" xr:uid="{00000000-0005-0000-0000-0000B7040000}"/>
    <cellStyle name="Currency 2 11 4 9" xfId="1208" xr:uid="{00000000-0005-0000-0000-0000B8040000}"/>
    <cellStyle name="Currency 2 11 5" xfId="1209" xr:uid="{00000000-0005-0000-0000-0000B9040000}"/>
    <cellStyle name="Currency 2 11 5 2" xfId="1210" xr:uid="{00000000-0005-0000-0000-0000BA040000}"/>
    <cellStyle name="Currency 2 11 5 3" xfId="1211" xr:uid="{00000000-0005-0000-0000-0000BB040000}"/>
    <cellStyle name="Currency 2 11 6" xfId="1212" xr:uid="{00000000-0005-0000-0000-0000BC040000}"/>
    <cellStyle name="Currency 2 11 6 2" xfId="1213" xr:uid="{00000000-0005-0000-0000-0000BD040000}"/>
    <cellStyle name="Currency 2 11 6 2 2" xfId="1214" xr:uid="{00000000-0005-0000-0000-0000BE040000}"/>
    <cellStyle name="Currency 2 11 6 2 2 2" xfId="1215" xr:uid="{00000000-0005-0000-0000-0000BF040000}"/>
    <cellStyle name="Currency 2 11 6 2 3" xfId="1216" xr:uid="{00000000-0005-0000-0000-0000C0040000}"/>
    <cellStyle name="Currency 2 11 6 3" xfId="1217" xr:uid="{00000000-0005-0000-0000-0000C1040000}"/>
    <cellStyle name="Currency 2 11 6 3 2" xfId="1218" xr:uid="{00000000-0005-0000-0000-0000C2040000}"/>
    <cellStyle name="Currency 2 11 6 3 2 2" xfId="1219" xr:uid="{00000000-0005-0000-0000-0000C3040000}"/>
    <cellStyle name="Currency 2 11 6 3 3" xfId="1220" xr:uid="{00000000-0005-0000-0000-0000C4040000}"/>
    <cellStyle name="Currency 2 11 6 4" xfId="1221" xr:uid="{00000000-0005-0000-0000-0000C5040000}"/>
    <cellStyle name="Currency 2 11 6 4 2" xfId="1222" xr:uid="{00000000-0005-0000-0000-0000C6040000}"/>
    <cellStyle name="Currency 2 11 6 4 2 2" xfId="1223" xr:uid="{00000000-0005-0000-0000-0000C7040000}"/>
    <cellStyle name="Currency 2 11 6 4 3" xfId="1224" xr:uid="{00000000-0005-0000-0000-0000C8040000}"/>
    <cellStyle name="Currency 2 11 6 5" xfId="1225" xr:uid="{00000000-0005-0000-0000-0000C9040000}"/>
    <cellStyle name="Currency 2 11 6 5 2" xfId="1226" xr:uid="{00000000-0005-0000-0000-0000CA040000}"/>
    <cellStyle name="Currency 2 11 6 6" xfId="1227" xr:uid="{00000000-0005-0000-0000-0000CB040000}"/>
    <cellStyle name="Currency 2 11 6 6 2" xfId="1228" xr:uid="{00000000-0005-0000-0000-0000CC040000}"/>
    <cellStyle name="Currency 2 11 6 7" xfId="1229" xr:uid="{00000000-0005-0000-0000-0000CD040000}"/>
    <cellStyle name="Currency 2 11 7" xfId="1230" xr:uid="{00000000-0005-0000-0000-0000CE040000}"/>
    <cellStyle name="Currency 2 11 7 2" xfId="1231" xr:uid="{00000000-0005-0000-0000-0000CF040000}"/>
    <cellStyle name="Currency 2 11 7 2 2" xfId="1232" xr:uid="{00000000-0005-0000-0000-0000D0040000}"/>
    <cellStyle name="Currency 2 11 7 3" xfId="1233" xr:uid="{00000000-0005-0000-0000-0000D1040000}"/>
    <cellStyle name="Currency 2 11 8" xfId="1234" xr:uid="{00000000-0005-0000-0000-0000D2040000}"/>
    <cellStyle name="Currency 2 11 8 2" xfId="1235" xr:uid="{00000000-0005-0000-0000-0000D3040000}"/>
    <cellStyle name="Currency 2 11 8 2 2" xfId="1236" xr:uid="{00000000-0005-0000-0000-0000D4040000}"/>
    <cellStyle name="Currency 2 11 8 3" xfId="1237" xr:uid="{00000000-0005-0000-0000-0000D5040000}"/>
    <cellStyle name="Currency 2 12" xfId="1238" xr:uid="{00000000-0005-0000-0000-0000D6040000}"/>
    <cellStyle name="Currency 2 12 10" xfId="1239" xr:uid="{00000000-0005-0000-0000-0000D7040000}"/>
    <cellStyle name="Currency 2 12 2" xfId="1240" xr:uid="{00000000-0005-0000-0000-0000D8040000}"/>
    <cellStyle name="Currency 2 12 2 2" xfId="1241" xr:uid="{00000000-0005-0000-0000-0000D9040000}"/>
    <cellStyle name="Currency 2 12 2 3" xfId="1242" xr:uid="{00000000-0005-0000-0000-0000DA040000}"/>
    <cellStyle name="Currency 2 12 2 3 2" xfId="1243" xr:uid="{00000000-0005-0000-0000-0000DB040000}"/>
    <cellStyle name="Currency 2 12 2 3 3" xfId="1244" xr:uid="{00000000-0005-0000-0000-0000DC040000}"/>
    <cellStyle name="Currency 2 12 2 4" xfId="1245" xr:uid="{00000000-0005-0000-0000-0000DD040000}"/>
    <cellStyle name="Currency 2 12 2 4 2" xfId="1246" xr:uid="{00000000-0005-0000-0000-0000DE040000}"/>
    <cellStyle name="Currency 2 12 2 4 2 2" xfId="1247" xr:uid="{00000000-0005-0000-0000-0000DF040000}"/>
    <cellStyle name="Currency 2 12 2 4 3" xfId="1248" xr:uid="{00000000-0005-0000-0000-0000E0040000}"/>
    <cellStyle name="Currency 2 12 2 5" xfId="1249" xr:uid="{00000000-0005-0000-0000-0000E1040000}"/>
    <cellStyle name="Currency 2 12 2 5 2" xfId="1250" xr:uid="{00000000-0005-0000-0000-0000E2040000}"/>
    <cellStyle name="Currency 2 12 2 5 2 2" xfId="1251" xr:uid="{00000000-0005-0000-0000-0000E3040000}"/>
    <cellStyle name="Currency 2 12 2 5 3" xfId="1252" xr:uid="{00000000-0005-0000-0000-0000E4040000}"/>
    <cellStyle name="Currency 2 12 2 6" xfId="1253" xr:uid="{00000000-0005-0000-0000-0000E5040000}"/>
    <cellStyle name="Currency 2 12 2 6 2" xfId="1254" xr:uid="{00000000-0005-0000-0000-0000E6040000}"/>
    <cellStyle name="Currency 2 12 2 6 2 2" xfId="1255" xr:uid="{00000000-0005-0000-0000-0000E7040000}"/>
    <cellStyle name="Currency 2 12 2 6 3" xfId="1256" xr:uid="{00000000-0005-0000-0000-0000E8040000}"/>
    <cellStyle name="Currency 2 12 2 7" xfId="1257" xr:uid="{00000000-0005-0000-0000-0000E9040000}"/>
    <cellStyle name="Currency 2 12 2 7 2" xfId="1258" xr:uid="{00000000-0005-0000-0000-0000EA040000}"/>
    <cellStyle name="Currency 2 12 2 8" xfId="1259" xr:uid="{00000000-0005-0000-0000-0000EB040000}"/>
    <cellStyle name="Currency 2 12 2 8 2" xfId="1260" xr:uid="{00000000-0005-0000-0000-0000EC040000}"/>
    <cellStyle name="Currency 2 12 2 9" xfId="1261" xr:uid="{00000000-0005-0000-0000-0000ED040000}"/>
    <cellStyle name="Currency 2 12 3" xfId="1262" xr:uid="{00000000-0005-0000-0000-0000EE040000}"/>
    <cellStyle name="Currency 2 12 4" xfId="1263" xr:uid="{00000000-0005-0000-0000-0000EF040000}"/>
    <cellStyle name="Currency 2 12 4 2" xfId="1264" xr:uid="{00000000-0005-0000-0000-0000F0040000}"/>
    <cellStyle name="Currency 2 12 4 3" xfId="1265" xr:uid="{00000000-0005-0000-0000-0000F1040000}"/>
    <cellStyle name="Currency 2 12 5" xfId="1266" xr:uid="{00000000-0005-0000-0000-0000F2040000}"/>
    <cellStyle name="Currency 2 12 5 2" xfId="1267" xr:uid="{00000000-0005-0000-0000-0000F3040000}"/>
    <cellStyle name="Currency 2 12 5 2 2" xfId="1268" xr:uid="{00000000-0005-0000-0000-0000F4040000}"/>
    <cellStyle name="Currency 2 12 5 3" xfId="1269" xr:uid="{00000000-0005-0000-0000-0000F5040000}"/>
    <cellStyle name="Currency 2 12 6" xfId="1270" xr:uid="{00000000-0005-0000-0000-0000F6040000}"/>
    <cellStyle name="Currency 2 12 6 2" xfId="1271" xr:uid="{00000000-0005-0000-0000-0000F7040000}"/>
    <cellStyle name="Currency 2 12 6 2 2" xfId="1272" xr:uid="{00000000-0005-0000-0000-0000F8040000}"/>
    <cellStyle name="Currency 2 12 6 3" xfId="1273" xr:uid="{00000000-0005-0000-0000-0000F9040000}"/>
    <cellStyle name="Currency 2 12 7" xfId="1274" xr:uid="{00000000-0005-0000-0000-0000FA040000}"/>
    <cellStyle name="Currency 2 12 7 2" xfId="1275" xr:uid="{00000000-0005-0000-0000-0000FB040000}"/>
    <cellStyle name="Currency 2 12 7 2 2" xfId="1276" xr:uid="{00000000-0005-0000-0000-0000FC040000}"/>
    <cellStyle name="Currency 2 12 7 3" xfId="1277" xr:uid="{00000000-0005-0000-0000-0000FD040000}"/>
    <cellStyle name="Currency 2 12 8" xfId="1278" xr:uid="{00000000-0005-0000-0000-0000FE040000}"/>
    <cellStyle name="Currency 2 12 8 2" xfId="1279" xr:uid="{00000000-0005-0000-0000-0000FF040000}"/>
    <cellStyle name="Currency 2 12 9" xfId="1280" xr:uid="{00000000-0005-0000-0000-000000050000}"/>
    <cellStyle name="Currency 2 12 9 2" xfId="1281" xr:uid="{00000000-0005-0000-0000-000001050000}"/>
    <cellStyle name="Currency 2 13" xfId="1282" xr:uid="{00000000-0005-0000-0000-000002050000}"/>
    <cellStyle name="Currency 2 13 2" xfId="1283" xr:uid="{00000000-0005-0000-0000-000003050000}"/>
    <cellStyle name="Currency 2 13 2 10" xfId="1284" xr:uid="{00000000-0005-0000-0000-000004050000}"/>
    <cellStyle name="Currency 2 13 2 2" xfId="1285" xr:uid="{00000000-0005-0000-0000-000005050000}"/>
    <cellStyle name="Currency 2 13 2 3" xfId="1286" xr:uid="{00000000-0005-0000-0000-000006050000}"/>
    <cellStyle name="Currency 2 13 2 4" xfId="1287" xr:uid="{00000000-0005-0000-0000-000007050000}"/>
    <cellStyle name="Currency 2 13 2 4 2" xfId="1288" xr:uid="{00000000-0005-0000-0000-000008050000}"/>
    <cellStyle name="Currency 2 13 2 4 2 2" xfId="1289" xr:uid="{00000000-0005-0000-0000-000009050000}"/>
    <cellStyle name="Currency 2 13 2 4 3" xfId="1290" xr:uid="{00000000-0005-0000-0000-00000A050000}"/>
    <cellStyle name="Currency 2 13 2 5" xfId="1291" xr:uid="{00000000-0005-0000-0000-00000B050000}"/>
    <cellStyle name="Currency 2 13 2 5 2" xfId="1292" xr:uid="{00000000-0005-0000-0000-00000C050000}"/>
    <cellStyle name="Currency 2 13 2 5 2 2" xfId="1293" xr:uid="{00000000-0005-0000-0000-00000D050000}"/>
    <cellStyle name="Currency 2 13 2 5 3" xfId="1294" xr:uid="{00000000-0005-0000-0000-00000E050000}"/>
    <cellStyle name="Currency 2 13 2 6" xfId="1295" xr:uid="{00000000-0005-0000-0000-00000F050000}"/>
    <cellStyle name="Currency 2 13 2 6 2" xfId="1296" xr:uid="{00000000-0005-0000-0000-000010050000}"/>
    <cellStyle name="Currency 2 13 2 6 2 2" xfId="1297" xr:uid="{00000000-0005-0000-0000-000011050000}"/>
    <cellStyle name="Currency 2 13 2 6 3" xfId="1298" xr:uid="{00000000-0005-0000-0000-000012050000}"/>
    <cellStyle name="Currency 2 13 2 7" xfId="1299" xr:uid="{00000000-0005-0000-0000-000013050000}"/>
    <cellStyle name="Currency 2 13 2 7 2" xfId="1300" xr:uid="{00000000-0005-0000-0000-000014050000}"/>
    <cellStyle name="Currency 2 13 2 8" xfId="1301" xr:uid="{00000000-0005-0000-0000-000015050000}"/>
    <cellStyle name="Currency 2 13 2 8 2" xfId="1302" xr:uid="{00000000-0005-0000-0000-000016050000}"/>
    <cellStyle name="Currency 2 13 2 9" xfId="1303" xr:uid="{00000000-0005-0000-0000-000017050000}"/>
    <cellStyle name="Currency 2 13 3" xfId="1304" xr:uid="{00000000-0005-0000-0000-000018050000}"/>
    <cellStyle name="Currency 2 13 4" xfId="1305" xr:uid="{00000000-0005-0000-0000-000019050000}"/>
    <cellStyle name="Currency 2 13 4 2" xfId="1306" xr:uid="{00000000-0005-0000-0000-00001A050000}"/>
    <cellStyle name="Currency 2 13 4 2 2" xfId="1307" xr:uid="{00000000-0005-0000-0000-00001B050000}"/>
    <cellStyle name="Currency 2 13 4 3" xfId="1308" xr:uid="{00000000-0005-0000-0000-00001C050000}"/>
    <cellStyle name="Currency 2 13 5" xfId="1309" xr:uid="{00000000-0005-0000-0000-00001D050000}"/>
    <cellStyle name="Currency 2 13 5 2" xfId="1310" xr:uid="{00000000-0005-0000-0000-00001E050000}"/>
    <cellStyle name="Currency 2 13 5 2 2" xfId="1311" xr:uid="{00000000-0005-0000-0000-00001F050000}"/>
    <cellStyle name="Currency 2 13 5 3" xfId="1312" xr:uid="{00000000-0005-0000-0000-000020050000}"/>
    <cellStyle name="Currency 2 14" xfId="1313" xr:uid="{00000000-0005-0000-0000-000021050000}"/>
    <cellStyle name="Currency 2 14 2" xfId="1314" xr:uid="{00000000-0005-0000-0000-000022050000}"/>
    <cellStyle name="Currency 2 14 3" xfId="1315" xr:uid="{00000000-0005-0000-0000-000023050000}"/>
    <cellStyle name="Currency 2 14 3 2" xfId="1316" xr:uid="{00000000-0005-0000-0000-000024050000}"/>
    <cellStyle name="Currency 2 14 3 3" xfId="1317" xr:uid="{00000000-0005-0000-0000-000025050000}"/>
    <cellStyle name="Currency 2 14 4" xfId="1318" xr:uid="{00000000-0005-0000-0000-000026050000}"/>
    <cellStyle name="Currency 2 14 4 2" xfId="1319" xr:uid="{00000000-0005-0000-0000-000027050000}"/>
    <cellStyle name="Currency 2 14 4 2 2" xfId="1320" xr:uid="{00000000-0005-0000-0000-000028050000}"/>
    <cellStyle name="Currency 2 14 4 3" xfId="1321" xr:uid="{00000000-0005-0000-0000-000029050000}"/>
    <cellStyle name="Currency 2 14 5" xfId="1322" xr:uid="{00000000-0005-0000-0000-00002A050000}"/>
    <cellStyle name="Currency 2 14 5 2" xfId="1323" xr:uid="{00000000-0005-0000-0000-00002B050000}"/>
    <cellStyle name="Currency 2 14 5 2 2" xfId="1324" xr:uid="{00000000-0005-0000-0000-00002C050000}"/>
    <cellStyle name="Currency 2 14 5 3" xfId="1325" xr:uid="{00000000-0005-0000-0000-00002D050000}"/>
    <cellStyle name="Currency 2 14 6" xfId="1326" xr:uid="{00000000-0005-0000-0000-00002E050000}"/>
    <cellStyle name="Currency 2 14 6 2" xfId="1327" xr:uid="{00000000-0005-0000-0000-00002F050000}"/>
    <cellStyle name="Currency 2 14 6 2 2" xfId="1328" xr:uid="{00000000-0005-0000-0000-000030050000}"/>
    <cellStyle name="Currency 2 14 6 3" xfId="1329" xr:uid="{00000000-0005-0000-0000-000031050000}"/>
    <cellStyle name="Currency 2 14 7" xfId="1330" xr:uid="{00000000-0005-0000-0000-000032050000}"/>
    <cellStyle name="Currency 2 14 7 2" xfId="1331" xr:uid="{00000000-0005-0000-0000-000033050000}"/>
    <cellStyle name="Currency 2 14 8" xfId="1332" xr:uid="{00000000-0005-0000-0000-000034050000}"/>
    <cellStyle name="Currency 2 14 8 2" xfId="1333" xr:uid="{00000000-0005-0000-0000-000035050000}"/>
    <cellStyle name="Currency 2 14 9" xfId="1334" xr:uid="{00000000-0005-0000-0000-000036050000}"/>
    <cellStyle name="Currency 2 15" xfId="1335" xr:uid="{00000000-0005-0000-0000-000037050000}"/>
    <cellStyle name="Currency 2 15 2" xfId="1336" xr:uid="{00000000-0005-0000-0000-000038050000}"/>
    <cellStyle name="Currency 2 15 3" xfId="1337" xr:uid="{00000000-0005-0000-0000-000039050000}"/>
    <cellStyle name="Currency 2 16" xfId="1338" xr:uid="{00000000-0005-0000-0000-00003A050000}"/>
    <cellStyle name="Currency 2 17" xfId="1339" xr:uid="{00000000-0005-0000-0000-00003B050000}"/>
    <cellStyle name="Currency 2 17 2" xfId="1340" xr:uid="{00000000-0005-0000-0000-00003C050000}"/>
    <cellStyle name="Currency 2 17 3" xfId="1341" xr:uid="{00000000-0005-0000-0000-00003D050000}"/>
    <cellStyle name="Currency 2 18" xfId="1342" xr:uid="{00000000-0005-0000-0000-00003E050000}"/>
    <cellStyle name="Currency 2 18 2" xfId="1343" xr:uid="{00000000-0005-0000-0000-00003F050000}"/>
    <cellStyle name="Currency 2 18 2 2" xfId="1344" xr:uid="{00000000-0005-0000-0000-000040050000}"/>
    <cellStyle name="Currency 2 18 3" xfId="1345" xr:uid="{00000000-0005-0000-0000-000041050000}"/>
    <cellStyle name="Currency 2 18 4" xfId="1346" xr:uid="{00000000-0005-0000-0000-000042050000}"/>
    <cellStyle name="Currency 2 18 5" xfId="1347" xr:uid="{00000000-0005-0000-0000-000043050000}"/>
    <cellStyle name="Currency 2 19" xfId="1348" xr:uid="{00000000-0005-0000-0000-000044050000}"/>
    <cellStyle name="Currency 2 19 2" xfId="1349" xr:uid="{00000000-0005-0000-0000-000045050000}"/>
    <cellStyle name="Currency 2 19 2 2" xfId="1350" xr:uid="{00000000-0005-0000-0000-000046050000}"/>
    <cellStyle name="Currency 2 19 3" xfId="1351" xr:uid="{00000000-0005-0000-0000-000047050000}"/>
    <cellStyle name="Currency 2 2" xfId="1352" xr:uid="{00000000-0005-0000-0000-000048050000}"/>
    <cellStyle name="Currency 2 2 2" xfId="1353" xr:uid="{00000000-0005-0000-0000-000049050000}"/>
    <cellStyle name="Currency 2 2 2 10" xfId="1354" xr:uid="{00000000-0005-0000-0000-00004A050000}"/>
    <cellStyle name="Currency 2 2 2 10 2" xfId="1355" xr:uid="{00000000-0005-0000-0000-00004B050000}"/>
    <cellStyle name="Currency 2 2 2 10 2 2" xfId="1356" xr:uid="{00000000-0005-0000-0000-00004C050000}"/>
    <cellStyle name="Currency 2 2 2 10 3" xfId="1357" xr:uid="{00000000-0005-0000-0000-00004D050000}"/>
    <cellStyle name="Currency 2 2 2 10 4" xfId="1358" xr:uid="{00000000-0005-0000-0000-00004E050000}"/>
    <cellStyle name="Currency 2 2 2 11" xfId="1359" xr:uid="{00000000-0005-0000-0000-00004F050000}"/>
    <cellStyle name="Currency 2 2 2 11 2" xfId="1360" xr:uid="{00000000-0005-0000-0000-000050050000}"/>
    <cellStyle name="Currency 2 2 2 11 2 2" xfId="1361" xr:uid="{00000000-0005-0000-0000-000051050000}"/>
    <cellStyle name="Currency 2 2 2 11 3" xfId="1362" xr:uid="{00000000-0005-0000-0000-000052050000}"/>
    <cellStyle name="Currency 2 2 2 12" xfId="1363" xr:uid="{00000000-0005-0000-0000-000053050000}"/>
    <cellStyle name="Currency 2 2 2 12 2" xfId="1364" xr:uid="{00000000-0005-0000-0000-000054050000}"/>
    <cellStyle name="Currency 2 2 2 12 2 2" xfId="1365" xr:uid="{00000000-0005-0000-0000-000055050000}"/>
    <cellStyle name="Currency 2 2 2 12 3" xfId="1366" xr:uid="{00000000-0005-0000-0000-000056050000}"/>
    <cellStyle name="Currency 2 2 2 13" xfId="1367" xr:uid="{00000000-0005-0000-0000-000057050000}"/>
    <cellStyle name="Currency 2 2 2 13 2" xfId="1368" xr:uid="{00000000-0005-0000-0000-000058050000}"/>
    <cellStyle name="Currency 2 2 2 14" xfId="1369" xr:uid="{00000000-0005-0000-0000-000059050000}"/>
    <cellStyle name="Currency 2 2 2 14 2" xfId="1370" xr:uid="{00000000-0005-0000-0000-00005A050000}"/>
    <cellStyle name="Currency 2 2 2 15" xfId="1371" xr:uid="{00000000-0005-0000-0000-00005B050000}"/>
    <cellStyle name="Currency 2 2 2 16" xfId="1372" xr:uid="{00000000-0005-0000-0000-00005C050000}"/>
    <cellStyle name="Currency 2 2 2 17" xfId="1373" xr:uid="{00000000-0005-0000-0000-00005D050000}"/>
    <cellStyle name="Currency 2 2 2 2" xfId="1374" xr:uid="{00000000-0005-0000-0000-00005E050000}"/>
    <cellStyle name="Currency 2 2 2 2 10" xfId="1375" xr:uid="{00000000-0005-0000-0000-00005F050000}"/>
    <cellStyle name="Currency 2 2 2 2 10 2" xfId="1376" xr:uid="{00000000-0005-0000-0000-000060050000}"/>
    <cellStyle name="Currency 2 2 2 2 10 2 2" xfId="1377" xr:uid="{00000000-0005-0000-0000-000061050000}"/>
    <cellStyle name="Currency 2 2 2 2 10 3" xfId="1378" xr:uid="{00000000-0005-0000-0000-000062050000}"/>
    <cellStyle name="Currency 2 2 2 2 11" xfId="1379" xr:uid="{00000000-0005-0000-0000-000063050000}"/>
    <cellStyle name="Currency 2 2 2 2 11 2" xfId="1380" xr:uid="{00000000-0005-0000-0000-000064050000}"/>
    <cellStyle name="Currency 2 2 2 2 12" xfId="1381" xr:uid="{00000000-0005-0000-0000-000065050000}"/>
    <cellStyle name="Currency 2 2 2 2 12 2" xfId="1382" xr:uid="{00000000-0005-0000-0000-000066050000}"/>
    <cellStyle name="Currency 2 2 2 2 13" xfId="1383" xr:uid="{00000000-0005-0000-0000-000067050000}"/>
    <cellStyle name="Currency 2 2 2 2 14" xfId="1384" xr:uid="{00000000-0005-0000-0000-000068050000}"/>
    <cellStyle name="Currency 2 2 2 2 15" xfId="1385" xr:uid="{00000000-0005-0000-0000-000069050000}"/>
    <cellStyle name="Currency 2 2 2 2 2" xfId="1386" xr:uid="{00000000-0005-0000-0000-00006A050000}"/>
    <cellStyle name="Currency 2 2 2 2 2 2" xfId="1387" xr:uid="{00000000-0005-0000-0000-00006B050000}"/>
    <cellStyle name="Currency 2 2 2 2 2 2 2" xfId="1388" xr:uid="{00000000-0005-0000-0000-00006C050000}"/>
    <cellStyle name="Currency 2 2 2 2 2 2 3" xfId="1389" xr:uid="{00000000-0005-0000-0000-00006D050000}"/>
    <cellStyle name="Currency 2 2 2 2 2 2 3 2" xfId="1390" xr:uid="{00000000-0005-0000-0000-00006E050000}"/>
    <cellStyle name="Currency 2 2 2 2 2 2 3 3" xfId="1391" xr:uid="{00000000-0005-0000-0000-00006F050000}"/>
    <cellStyle name="Currency 2 2 2 2 2 2 4" xfId="1392" xr:uid="{00000000-0005-0000-0000-000070050000}"/>
    <cellStyle name="Currency 2 2 2 2 2 2 4 2" xfId="1393" xr:uid="{00000000-0005-0000-0000-000071050000}"/>
    <cellStyle name="Currency 2 2 2 2 2 2 4 2 2" xfId="1394" xr:uid="{00000000-0005-0000-0000-000072050000}"/>
    <cellStyle name="Currency 2 2 2 2 2 2 4 3" xfId="1395" xr:uid="{00000000-0005-0000-0000-000073050000}"/>
    <cellStyle name="Currency 2 2 2 2 2 2 5" xfId="1396" xr:uid="{00000000-0005-0000-0000-000074050000}"/>
    <cellStyle name="Currency 2 2 2 2 2 2 5 2" xfId="1397" xr:uid="{00000000-0005-0000-0000-000075050000}"/>
    <cellStyle name="Currency 2 2 2 2 2 2 5 2 2" xfId="1398" xr:uid="{00000000-0005-0000-0000-000076050000}"/>
    <cellStyle name="Currency 2 2 2 2 2 2 5 3" xfId="1399" xr:uid="{00000000-0005-0000-0000-000077050000}"/>
    <cellStyle name="Currency 2 2 2 2 2 2 6" xfId="1400" xr:uid="{00000000-0005-0000-0000-000078050000}"/>
    <cellStyle name="Currency 2 2 2 2 2 2 6 2" xfId="1401" xr:uid="{00000000-0005-0000-0000-000079050000}"/>
    <cellStyle name="Currency 2 2 2 2 2 2 6 2 2" xfId="1402" xr:uid="{00000000-0005-0000-0000-00007A050000}"/>
    <cellStyle name="Currency 2 2 2 2 2 2 6 3" xfId="1403" xr:uid="{00000000-0005-0000-0000-00007B050000}"/>
    <cellStyle name="Currency 2 2 2 2 2 2 7" xfId="1404" xr:uid="{00000000-0005-0000-0000-00007C050000}"/>
    <cellStyle name="Currency 2 2 2 2 2 2 7 2" xfId="1405" xr:uid="{00000000-0005-0000-0000-00007D050000}"/>
    <cellStyle name="Currency 2 2 2 2 2 2 8" xfId="1406" xr:uid="{00000000-0005-0000-0000-00007E050000}"/>
    <cellStyle name="Currency 2 2 2 2 2 2 8 2" xfId="1407" xr:uid="{00000000-0005-0000-0000-00007F050000}"/>
    <cellStyle name="Currency 2 2 2 2 2 2 9" xfId="1408" xr:uid="{00000000-0005-0000-0000-000080050000}"/>
    <cellStyle name="Currency 2 2 2 2 2 3" xfId="1409" xr:uid="{00000000-0005-0000-0000-000081050000}"/>
    <cellStyle name="Currency 2 2 2 2 2 3 2" xfId="1410" xr:uid="{00000000-0005-0000-0000-000082050000}"/>
    <cellStyle name="Currency 2 2 2 2 2 3 3" xfId="1411" xr:uid="{00000000-0005-0000-0000-000083050000}"/>
    <cellStyle name="Currency 2 2 2 2 2 3 3 2" xfId="1412" xr:uid="{00000000-0005-0000-0000-000084050000}"/>
    <cellStyle name="Currency 2 2 2 2 2 3 3 3" xfId="1413" xr:uid="{00000000-0005-0000-0000-000085050000}"/>
    <cellStyle name="Currency 2 2 2 2 2 3 4" xfId="1414" xr:uid="{00000000-0005-0000-0000-000086050000}"/>
    <cellStyle name="Currency 2 2 2 2 2 3 4 2" xfId="1415" xr:uid="{00000000-0005-0000-0000-000087050000}"/>
    <cellStyle name="Currency 2 2 2 2 2 3 4 2 2" xfId="1416" xr:uid="{00000000-0005-0000-0000-000088050000}"/>
    <cellStyle name="Currency 2 2 2 2 2 3 4 3" xfId="1417" xr:uid="{00000000-0005-0000-0000-000089050000}"/>
    <cellStyle name="Currency 2 2 2 2 2 3 5" xfId="1418" xr:uid="{00000000-0005-0000-0000-00008A050000}"/>
    <cellStyle name="Currency 2 2 2 2 2 3 5 2" xfId="1419" xr:uid="{00000000-0005-0000-0000-00008B050000}"/>
    <cellStyle name="Currency 2 2 2 2 2 3 5 2 2" xfId="1420" xr:uid="{00000000-0005-0000-0000-00008C050000}"/>
    <cellStyle name="Currency 2 2 2 2 2 3 5 3" xfId="1421" xr:uid="{00000000-0005-0000-0000-00008D050000}"/>
    <cellStyle name="Currency 2 2 2 2 2 3 6" xfId="1422" xr:uid="{00000000-0005-0000-0000-00008E050000}"/>
    <cellStyle name="Currency 2 2 2 2 2 3 6 2" xfId="1423" xr:uid="{00000000-0005-0000-0000-00008F050000}"/>
    <cellStyle name="Currency 2 2 2 2 2 3 6 2 2" xfId="1424" xr:uid="{00000000-0005-0000-0000-000090050000}"/>
    <cellStyle name="Currency 2 2 2 2 2 3 6 3" xfId="1425" xr:uid="{00000000-0005-0000-0000-000091050000}"/>
    <cellStyle name="Currency 2 2 2 2 2 3 7" xfId="1426" xr:uid="{00000000-0005-0000-0000-000092050000}"/>
    <cellStyle name="Currency 2 2 2 2 2 3 7 2" xfId="1427" xr:uid="{00000000-0005-0000-0000-000093050000}"/>
    <cellStyle name="Currency 2 2 2 2 2 3 8" xfId="1428" xr:uid="{00000000-0005-0000-0000-000094050000}"/>
    <cellStyle name="Currency 2 2 2 2 2 3 8 2" xfId="1429" xr:uid="{00000000-0005-0000-0000-000095050000}"/>
    <cellStyle name="Currency 2 2 2 2 2 3 9" xfId="1430" xr:uid="{00000000-0005-0000-0000-000096050000}"/>
    <cellStyle name="Currency 2 2 2 2 2 4" xfId="1431" xr:uid="{00000000-0005-0000-0000-000097050000}"/>
    <cellStyle name="Currency 2 2 2 2 2 4 2" xfId="1432" xr:uid="{00000000-0005-0000-0000-000098050000}"/>
    <cellStyle name="Currency 2 2 2 2 2 4 3" xfId="1433" xr:uid="{00000000-0005-0000-0000-000099050000}"/>
    <cellStyle name="Currency 2 2 2 2 2 4 3 2" xfId="1434" xr:uid="{00000000-0005-0000-0000-00009A050000}"/>
    <cellStyle name="Currency 2 2 2 2 2 4 3 2 2" xfId="1435" xr:uid="{00000000-0005-0000-0000-00009B050000}"/>
    <cellStyle name="Currency 2 2 2 2 2 4 3 3" xfId="1436" xr:uid="{00000000-0005-0000-0000-00009C050000}"/>
    <cellStyle name="Currency 2 2 2 2 2 4 4" xfId="1437" xr:uid="{00000000-0005-0000-0000-00009D050000}"/>
    <cellStyle name="Currency 2 2 2 2 2 4 4 2" xfId="1438" xr:uid="{00000000-0005-0000-0000-00009E050000}"/>
    <cellStyle name="Currency 2 2 2 2 2 4 4 2 2" xfId="1439" xr:uid="{00000000-0005-0000-0000-00009F050000}"/>
    <cellStyle name="Currency 2 2 2 2 2 4 4 3" xfId="1440" xr:uid="{00000000-0005-0000-0000-0000A0050000}"/>
    <cellStyle name="Currency 2 2 2 2 2 4 5" xfId="1441" xr:uid="{00000000-0005-0000-0000-0000A1050000}"/>
    <cellStyle name="Currency 2 2 2 2 2 4 5 2" xfId="1442" xr:uid="{00000000-0005-0000-0000-0000A2050000}"/>
    <cellStyle name="Currency 2 2 2 2 2 4 5 2 2" xfId="1443" xr:uid="{00000000-0005-0000-0000-0000A3050000}"/>
    <cellStyle name="Currency 2 2 2 2 2 4 5 3" xfId="1444" xr:uid="{00000000-0005-0000-0000-0000A4050000}"/>
    <cellStyle name="Currency 2 2 2 2 2 4 6" xfId="1445" xr:uid="{00000000-0005-0000-0000-0000A5050000}"/>
    <cellStyle name="Currency 2 2 2 2 2 4 6 2" xfId="1446" xr:uid="{00000000-0005-0000-0000-0000A6050000}"/>
    <cellStyle name="Currency 2 2 2 2 2 4 7" xfId="1447" xr:uid="{00000000-0005-0000-0000-0000A7050000}"/>
    <cellStyle name="Currency 2 2 2 2 2 4 7 2" xfId="1448" xr:uid="{00000000-0005-0000-0000-0000A8050000}"/>
    <cellStyle name="Currency 2 2 2 2 2 4 8" xfId="1449" xr:uid="{00000000-0005-0000-0000-0000A9050000}"/>
    <cellStyle name="Currency 2 2 2 2 2 4 9" xfId="1450" xr:uid="{00000000-0005-0000-0000-0000AA050000}"/>
    <cellStyle name="Currency 2 2 2 2 2 5" xfId="1451" xr:uid="{00000000-0005-0000-0000-0000AB050000}"/>
    <cellStyle name="Currency 2 2 2 2 2 5 2" xfId="1452" xr:uid="{00000000-0005-0000-0000-0000AC050000}"/>
    <cellStyle name="Currency 2 2 2 2 2 5 3" xfId="1453" xr:uid="{00000000-0005-0000-0000-0000AD050000}"/>
    <cellStyle name="Currency 2 2 2 2 2 6" xfId="1454" xr:uid="{00000000-0005-0000-0000-0000AE050000}"/>
    <cellStyle name="Currency 2 2 2 2 2 6 2" xfId="1455" xr:uid="{00000000-0005-0000-0000-0000AF050000}"/>
    <cellStyle name="Currency 2 2 2 2 2 6 2 2" xfId="1456" xr:uid="{00000000-0005-0000-0000-0000B0050000}"/>
    <cellStyle name="Currency 2 2 2 2 2 6 2 2 2" xfId="1457" xr:uid="{00000000-0005-0000-0000-0000B1050000}"/>
    <cellStyle name="Currency 2 2 2 2 2 6 2 3" xfId="1458" xr:uid="{00000000-0005-0000-0000-0000B2050000}"/>
    <cellStyle name="Currency 2 2 2 2 2 6 3" xfId="1459" xr:uid="{00000000-0005-0000-0000-0000B3050000}"/>
    <cellStyle name="Currency 2 2 2 2 2 6 3 2" xfId="1460" xr:uid="{00000000-0005-0000-0000-0000B4050000}"/>
    <cellStyle name="Currency 2 2 2 2 2 6 3 2 2" xfId="1461" xr:uid="{00000000-0005-0000-0000-0000B5050000}"/>
    <cellStyle name="Currency 2 2 2 2 2 6 3 3" xfId="1462" xr:uid="{00000000-0005-0000-0000-0000B6050000}"/>
    <cellStyle name="Currency 2 2 2 2 2 6 4" xfId="1463" xr:uid="{00000000-0005-0000-0000-0000B7050000}"/>
    <cellStyle name="Currency 2 2 2 2 2 6 4 2" xfId="1464" xr:uid="{00000000-0005-0000-0000-0000B8050000}"/>
    <cellStyle name="Currency 2 2 2 2 2 6 4 2 2" xfId="1465" xr:uid="{00000000-0005-0000-0000-0000B9050000}"/>
    <cellStyle name="Currency 2 2 2 2 2 6 4 3" xfId="1466" xr:uid="{00000000-0005-0000-0000-0000BA050000}"/>
    <cellStyle name="Currency 2 2 2 2 2 6 5" xfId="1467" xr:uid="{00000000-0005-0000-0000-0000BB050000}"/>
    <cellStyle name="Currency 2 2 2 2 2 6 5 2" xfId="1468" xr:uid="{00000000-0005-0000-0000-0000BC050000}"/>
    <cellStyle name="Currency 2 2 2 2 2 6 6" xfId="1469" xr:uid="{00000000-0005-0000-0000-0000BD050000}"/>
    <cellStyle name="Currency 2 2 2 2 2 6 6 2" xfId="1470" xr:uid="{00000000-0005-0000-0000-0000BE050000}"/>
    <cellStyle name="Currency 2 2 2 2 2 6 7" xfId="1471" xr:uid="{00000000-0005-0000-0000-0000BF050000}"/>
    <cellStyle name="Currency 2 2 2 2 2 7" xfId="1472" xr:uid="{00000000-0005-0000-0000-0000C0050000}"/>
    <cellStyle name="Currency 2 2 2 2 2 7 2" xfId="1473" xr:uid="{00000000-0005-0000-0000-0000C1050000}"/>
    <cellStyle name="Currency 2 2 2 2 2 7 2 2" xfId="1474" xr:uid="{00000000-0005-0000-0000-0000C2050000}"/>
    <cellStyle name="Currency 2 2 2 2 2 7 3" xfId="1475" xr:uid="{00000000-0005-0000-0000-0000C3050000}"/>
    <cellStyle name="Currency 2 2 2 2 2 8" xfId="1476" xr:uid="{00000000-0005-0000-0000-0000C4050000}"/>
    <cellStyle name="Currency 2 2 2 2 2 8 2" xfId="1477" xr:uid="{00000000-0005-0000-0000-0000C5050000}"/>
    <cellStyle name="Currency 2 2 2 2 2 8 2 2" xfId="1478" xr:uid="{00000000-0005-0000-0000-0000C6050000}"/>
    <cellStyle name="Currency 2 2 2 2 2 8 3" xfId="1479" xr:uid="{00000000-0005-0000-0000-0000C7050000}"/>
    <cellStyle name="Currency 2 2 2 2 3" xfId="1480" xr:uid="{00000000-0005-0000-0000-0000C8050000}"/>
    <cellStyle name="Currency 2 2 2 2 3 10" xfId="1481" xr:uid="{00000000-0005-0000-0000-0000C9050000}"/>
    <cellStyle name="Currency 2 2 2 2 3 2" xfId="1482" xr:uid="{00000000-0005-0000-0000-0000CA050000}"/>
    <cellStyle name="Currency 2 2 2 2 3 2 2" xfId="1483" xr:uid="{00000000-0005-0000-0000-0000CB050000}"/>
    <cellStyle name="Currency 2 2 2 2 3 2 3" xfId="1484" xr:uid="{00000000-0005-0000-0000-0000CC050000}"/>
    <cellStyle name="Currency 2 2 2 2 3 2 3 2" xfId="1485" xr:uid="{00000000-0005-0000-0000-0000CD050000}"/>
    <cellStyle name="Currency 2 2 2 2 3 2 3 3" xfId="1486" xr:uid="{00000000-0005-0000-0000-0000CE050000}"/>
    <cellStyle name="Currency 2 2 2 2 3 2 4" xfId="1487" xr:uid="{00000000-0005-0000-0000-0000CF050000}"/>
    <cellStyle name="Currency 2 2 2 2 3 2 4 2" xfId="1488" xr:uid="{00000000-0005-0000-0000-0000D0050000}"/>
    <cellStyle name="Currency 2 2 2 2 3 2 4 2 2" xfId="1489" xr:uid="{00000000-0005-0000-0000-0000D1050000}"/>
    <cellStyle name="Currency 2 2 2 2 3 2 4 3" xfId="1490" xr:uid="{00000000-0005-0000-0000-0000D2050000}"/>
    <cellStyle name="Currency 2 2 2 2 3 2 5" xfId="1491" xr:uid="{00000000-0005-0000-0000-0000D3050000}"/>
    <cellStyle name="Currency 2 2 2 2 3 2 5 2" xfId="1492" xr:uid="{00000000-0005-0000-0000-0000D4050000}"/>
    <cellStyle name="Currency 2 2 2 2 3 2 5 2 2" xfId="1493" xr:uid="{00000000-0005-0000-0000-0000D5050000}"/>
    <cellStyle name="Currency 2 2 2 2 3 2 5 3" xfId="1494" xr:uid="{00000000-0005-0000-0000-0000D6050000}"/>
    <cellStyle name="Currency 2 2 2 2 3 2 6" xfId="1495" xr:uid="{00000000-0005-0000-0000-0000D7050000}"/>
    <cellStyle name="Currency 2 2 2 2 3 2 6 2" xfId="1496" xr:uid="{00000000-0005-0000-0000-0000D8050000}"/>
    <cellStyle name="Currency 2 2 2 2 3 2 6 2 2" xfId="1497" xr:uid="{00000000-0005-0000-0000-0000D9050000}"/>
    <cellStyle name="Currency 2 2 2 2 3 2 6 3" xfId="1498" xr:uid="{00000000-0005-0000-0000-0000DA050000}"/>
    <cellStyle name="Currency 2 2 2 2 3 2 7" xfId="1499" xr:uid="{00000000-0005-0000-0000-0000DB050000}"/>
    <cellStyle name="Currency 2 2 2 2 3 2 7 2" xfId="1500" xr:uid="{00000000-0005-0000-0000-0000DC050000}"/>
    <cellStyle name="Currency 2 2 2 2 3 2 8" xfId="1501" xr:uid="{00000000-0005-0000-0000-0000DD050000}"/>
    <cellStyle name="Currency 2 2 2 2 3 2 8 2" xfId="1502" xr:uid="{00000000-0005-0000-0000-0000DE050000}"/>
    <cellStyle name="Currency 2 2 2 2 3 2 9" xfId="1503" xr:uid="{00000000-0005-0000-0000-0000DF050000}"/>
    <cellStyle name="Currency 2 2 2 2 3 3" xfId="1504" xr:uid="{00000000-0005-0000-0000-0000E0050000}"/>
    <cellStyle name="Currency 2 2 2 2 3 4" xfId="1505" xr:uid="{00000000-0005-0000-0000-0000E1050000}"/>
    <cellStyle name="Currency 2 2 2 2 3 4 2" xfId="1506" xr:uid="{00000000-0005-0000-0000-0000E2050000}"/>
    <cellStyle name="Currency 2 2 2 2 3 4 3" xfId="1507" xr:uid="{00000000-0005-0000-0000-0000E3050000}"/>
    <cellStyle name="Currency 2 2 2 2 3 5" xfId="1508" xr:uid="{00000000-0005-0000-0000-0000E4050000}"/>
    <cellStyle name="Currency 2 2 2 2 3 5 2" xfId="1509" xr:uid="{00000000-0005-0000-0000-0000E5050000}"/>
    <cellStyle name="Currency 2 2 2 2 3 5 2 2" xfId="1510" xr:uid="{00000000-0005-0000-0000-0000E6050000}"/>
    <cellStyle name="Currency 2 2 2 2 3 5 3" xfId="1511" xr:uid="{00000000-0005-0000-0000-0000E7050000}"/>
    <cellStyle name="Currency 2 2 2 2 3 6" xfId="1512" xr:uid="{00000000-0005-0000-0000-0000E8050000}"/>
    <cellStyle name="Currency 2 2 2 2 3 6 2" xfId="1513" xr:uid="{00000000-0005-0000-0000-0000E9050000}"/>
    <cellStyle name="Currency 2 2 2 2 3 6 2 2" xfId="1514" xr:uid="{00000000-0005-0000-0000-0000EA050000}"/>
    <cellStyle name="Currency 2 2 2 2 3 6 3" xfId="1515" xr:uid="{00000000-0005-0000-0000-0000EB050000}"/>
    <cellStyle name="Currency 2 2 2 2 3 7" xfId="1516" xr:uid="{00000000-0005-0000-0000-0000EC050000}"/>
    <cellStyle name="Currency 2 2 2 2 3 7 2" xfId="1517" xr:uid="{00000000-0005-0000-0000-0000ED050000}"/>
    <cellStyle name="Currency 2 2 2 2 3 7 2 2" xfId="1518" xr:uid="{00000000-0005-0000-0000-0000EE050000}"/>
    <cellStyle name="Currency 2 2 2 2 3 7 3" xfId="1519" xr:uid="{00000000-0005-0000-0000-0000EF050000}"/>
    <cellStyle name="Currency 2 2 2 2 3 8" xfId="1520" xr:uid="{00000000-0005-0000-0000-0000F0050000}"/>
    <cellStyle name="Currency 2 2 2 2 3 8 2" xfId="1521" xr:uid="{00000000-0005-0000-0000-0000F1050000}"/>
    <cellStyle name="Currency 2 2 2 2 3 9" xfId="1522" xr:uid="{00000000-0005-0000-0000-0000F2050000}"/>
    <cellStyle name="Currency 2 2 2 2 3 9 2" xfId="1523" xr:uid="{00000000-0005-0000-0000-0000F3050000}"/>
    <cellStyle name="Currency 2 2 2 2 4" xfId="1524" xr:uid="{00000000-0005-0000-0000-0000F4050000}"/>
    <cellStyle name="Currency 2 2 2 2 4 2" xfId="1525" xr:uid="{00000000-0005-0000-0000-0000F5050000}"/>
    <cellStyle name="Currency 2 2 2 2 4 2 10" xfId="1526" xr:uid="{00000000-0005-0000-0000-0000F6050000}"/>
    <cellStyle name="Currency 2 2 2 2 4 2 2" xfId="1527" xr:uid="{00000000-0005-0000-0000-0000F7050000}"/>
    <cellStyle name="Currency 2 2 2 2 4 2 3" xfId="1528" xr:uid="{00000000-0005-0000-0000-0000F8050000}"/>
    <cellStyle name="Currency 2 2 2 2 4 2 4" xfId="1529" xr:uid="{00000000-0005-0000-0000-0000F9050000}"/>
    <cellStyle name="Currency 2 2 2 2 4 2 4 2" xfId="1530" xr:uid="{00000000-0005-0000-0000-0000FA050000}"/>
    <cellStyle name="Currency 2 2 2 2 4 2 4 2 2" xfId="1531" xr:uid="{00000000-0005-0000-0000-0000FB050000}"/>
    <cellStyle name="Currency 2 2 2 2 4 2 4 3" xfId="1532" xr:uid="{00000000-0005-0000-0000-0000FC050000}"/>
    <cellStyle name="Currency 2 2 2 2 4 2 5" xfId="1533" xr:uid="{00000000-0005-0000-0000-0000FD050000}"/>
    <cellStyle name="Currency 2 2 2 2 4 2 5 2" xfId="1534" xr:uid="{00000000-0005-0000-0000-0000FE050000}"/>
    <cellStyle name="Currency 2 2 2 2 4 2 5 2 2" xfId="1535" xr:uid="{00000000-0005-0000-0000-0000FF050000}"/>
    <cellStyle name="Currency 2 2 2 2 4 2 5 3" xfId="1536" xr:uid="{00000000-0005-0000-0000-000000060000}"/>
    <cellStyle name="Currency 2 2 2 2 4 2 6" xfId="1537" xr:uid="{00000000-0005-0000-0000-000001060000}"/>
    <cellStyle name="Currency 2 2 2 2 4 2 6 2" xfId="1538" xr:uid="{00000000-0005-0000-0000-000002060000}"/>
    <cellStyle name="Currency 2 2 2 2 4 2 6 2 2" xfId="1539" xr:uid="{00000000-0005-0000-0000-000003060000}"/>
    <cellStyle name="Currency 2 2 2 2 4 2 6 3" xfId="1540" xr:uid="{00000000-0005-0000-0000-000004060000}"/>
    <cellStyle name="Currency 2 2 2 2 4 2 7" xfId="1541" xr:uid="{00000000-0005-0000-0000-000005060000}"/>
    <cellStyle name="Currency 2 2 2 2 4 2 7 2" xfId="1542" xr:uid="{00000000-0005-0000-0000-000006060000}"/>
    <cellStyle name="Currency 2 2 2 2 4 2 8" xfId="1543" xr:uid="{00000000-0005-0000-0000-000007060000}"/>
    <cellStyle name="Currency 2 2 2 2 4 2 8 2" xfId="1544" xr:uid="{00000000-0005-0000-0000-000008060000}"/>
    <cellStyle name="Currency 2 2 2 2 4 2 9" xfId="1545" xr:uid="{00000000-0005-0000-0000-000009060000}"/>
    <cellStyle name="Currency 2 2 2 2 4 3" xfId="1546" xr:uid="{00000000-0005-0000-0000-00000A060000}"/>
    <cellStyle name="Currency 2 2 2 2 4 4" xfId="1547" xr:uid="{00000000-0005-0000-0000-00000B060000}"/>
    <cellStyle name="Currency 2 2 2 2 4 4 2" xfId="1548" xr:uid="{00000000-0005-0000-0000-00000C060000}"/>
    <cellStyle name="Currency 2 2 2 2 4 4 2 2" xfId="1549" xr:uid="{00000000-0005-0000-0000-00000D060000}"/>
    <cellStyle name="Currency 2 2 2 2 4 4 3" xfId="1550" xr:uid="{00000000-0005-0000-0000-00000E060000}"/>
    <cellStyle name="Currency 2 2 2 2 4 5" xfId="1551" xr:uid="{00000000-0005-0000-0000-00000F060000}"/>
    <cellStyle name="Currency 2 2 2 2 4 5 2" xfId="1552" xr:uid="{00000000-0005-0000-0000-000010060000}"/>
    <cellStyle name="Currency 2 2 2 2 4 5 2 2" xfId="1553" xr:uid="{00000000-0005-0000-0000-000011060000}"/>
    <cellStyle name="Currency 2 2 2 2 4 5 3" xfId="1554" xr:uid="{00000000-0005-0000-0000-000012060000}"/>
    <cellStyle name="Currency 2 2 2 2 5" xfId="1555" xr:uid="{00000000-0005-0000-0000-000013060000}"/>
    <cellStyle name="Currency 2 2 2 2 5 2" xfId="1556" xr:uid="{00000000-0005-0000-0000-000014060000}"/>
    <cellStyle name="Currency 2 2 2 2 5 3" xfId="1557" xr:uid="{00000000-0005-0000-0000-000015060000}"/>
    <cellStyle name="Currency 2 2 2 2 5 3 2" xfId="1558" xr:uid="{00000000-0005-0000-0000-000016060000}"/>
    <cellStyle name="Currency 2 2 2 2 5 3 3" xfId="1559" xr:uid="{00000000-0005-0000-0000-000017060000}"/>
    <cellStyle name="Currency 2 2 2 2 5 4" xfId="1560" xr:uid="{00000000-0005-0000-0000-000018060000}"/>
    <cellStyle name="Currency 2 2 2 2 5 4 2" xfId="1561" xr:uid="{00000000-0005-0000-0000-000019060000}"/>
    <cellStyle name="Currency 2 2 2 2 5 4 2 2" xfId="1562" xr:uid="{00000000-0005-0000-0000-00001A060000}"/>
    <cellStyle name="Currency 2 2 2 2 5 4 3" xfId="1563" xr:uid="{00000000-0005-0000-0000-00001B060000}"/>
    <cellStyle name="Currency 2 2 2 2 5 5" xfId="1564" xr:uid="{00000000-0005-0000-0000-00001C060000}"/>
    <cellStyle name="Currency 2 2 2 2 5 5 2" xfId="1565" xr:uid="{00000000-0005-0000-0000-00001D060000}"/>
    <cellStyle name="Currency 2 2 2 2 5 5 2 2" xfId="1566" xr:uid="{00000000-0005-0000-0000-00001E060000}"/>
    <cellStyle name="Currency 2 2 2 2 5 5 3" xfId="1567" xr:uid="{00000000-0005-0000-0000-00001F060000}"/>
    <cellStyle name="Currency 2 2 2 2 5 6" xfId="1568" xr:uid="{00000000-0005-0000-0000-000020060000}"/>
    <cellStyle name="Currency 2 2 2 2 5 6 2" xfId="1569" xr:uid="{00000000-0005-0000-0000-000021060000}"/>
    <cellStyle name="Currency 2 2 2 2 5 6 2 2" xfId="1570" xr:uid="{00000000-0005-0000-0000-000022060000}"/>
    <cellStyle name="Currency 2 2 2 2 5 6 3" xfId="1571" xr:uid="{00000000-0005-0000-0000-000023060000}"/>
    <cellStyle name="Currency 2 2 2 2 5 7" xfId="1572" xr:uid="{00000000-0005-0000-0000-000024060000}"/>
    <cellStyle name="Currency 2 2 2 2 5 7 2" xfId="1573" xr:uid="{00000000-0005-0000-0000-000025060000}"/>
    <cellStyle name="Currency 2 2 2 2 5 8" xfId="1574" xr:uid="{00000000-0005-0000-0000-000026060000}"/>
    <cellStyle name="Currency 2 2 2 2 5 8 2" xfId="1575" xr:uid="{00000000-0005-0000-0000-000027060000}"/>
    <cellStyle name="Currency 2 2 2 2 5 9" xfId="1576" xr:uid="{00000000-0005-0000-0000-000028060000}"/>
    <cellStyle name="Currency 2 2 2 2 6" xfId="1577" xr:uid="{00000000-0005-0000-0000-000029060000}"/>
    <cellStyle name="Currency 2 2 2 2 6 2" xfId="1578" xr:uid="{00000000-0005-0000-0000-00002A060000}"/>
    <cellStyle name="Currency 2 2 2 2 6 3" xfId="1579" xr:uid="{00000000-0005-0000-0000-00002B060000}"/>
    <cellStyle name="Currency 2 2 2 2 7" xfId="1580" xr:uid="{00000000-0005-0000-0000-00002C060000}"/>
    <cellStyle name="Currency 2 2 2 2 8" xfId="1581" xr:uid="{00000000-0005-0000-0000-00002D060000}"/>
    <cellStyle name="Currency 2 2 2 2 8 2" xfId="1582" xr:uid="{00000000-0005-0000-0000-00002E060000}"/>
    <cellStyle name="Currency 2 2 2 2 8 2 2" xfId="1583" xr:uid="{00000000-0005-0000-0000-00002F060000}"/>
    <cellStyle name="Currency 2 2 2 2 8 3" xfId="1584" xr:uid="{00000000-0005-0000-0000-000030060000}"/>
    <cellStyle name="Currency 2 2 2 2 8 4" xfId="1585" xr:uid="{00000000-0005-0000-0000-000031060000}"/>
    <cellStyle name="Currency 2 2 2 2 9" xfId="1586" xr:uid="{00000000-0005-0000-0000-000032060000}"/>
    <cellStyle name="Currency 2 2 2 2 9 2" xfId="1587" xr:uid="{00000000-0005-0000-0000-000033060000}"/>
    <cellStyle name="Currency 2 2 2 2 9 2 2" xfId="1588" xr:uid="{00000000-0005-0000-0000-000034060000}"/>
    <cellStyle name="Currency 2 2 2 2 9 3" xfId="1589" xr:uid="{00000000-0005-0000-0000-000035060000}"/>
    <cellStyle name="Currency 2 2 2 3" xfId="1590" xr:uid="{00000000-0005-0000-0000-000036060000}"/>
    <cellStyle name="Currency 2 2 2 3 10" xfId="1591" xr:uid="{00000000-0005-0000-0000-000037060000}"/>
    <cellStyle name="Currency 2 2 2 3 10 2" xfId="1592" xr:uid="{00000000-0005-0000-0000-000038060000}"/>
    <cellStyle name="Currency 2 2 2 3 10 2 2" xfId="1593" xr:uid="{00000000-0005-0000-0000-000039060000}"/>
    <cellStyle name="Currency 2 2 2 3 10 3" xfId="1594" xr:uid="{00000000-0005-0000-0000-00003A060000}"/>
    <cellStyle name="Currency 2 2 2 3 11" xfId="1595" xr:uid="{00000000-0005-0000-0000-00003B060000}"/>
    <cellStyle name="Currency 2 2 2 3 11 2" xfId="1596" xr:uid="{00000000-0005-0000-0000-00003C060000}"/>
    <cellStyle name="Currency 2 2 2 3 12" xfId="1597" xr:uid="{00000000-0005-0000-0000-00003D060000}"/>
    <cellStyle name="Currency 2 2 2 3 12 2" xfId="1598" xr:uid="{00000000-0005-0000-0000-00003E060000}"/>
    <cellStyle name="Currency 2 2 2 3 13" xfId="1599" xr:uid="{00000000-0005-0000-0000-00003F060000}"/>
    <cellStyle name="Currency 2 2 2 3 14" xfId="1600" xr:uid="{00000000-0005-0000-0000-000040060000}"/>
    <cellStyle name="Currency 2 2 2 3 15" xfId="1601" xr:uid="{00000000-0005-0000-0000-000041060000}"/>
    <cellStyle name="Currency 2 2 2 3 2" xfId="1602" xr:uid="{00000000-0005-0000-0000-000042060000}"/>
    <cellStyle name="Currency 2 2 2 3 2 2" xfId="1603" xr:uid="{00000000-0005-0000-0000-000043060000}"/>
    <cellStyle name="Currency 2 2 2 3 2 2 2" xfId="1604" xr:uid="{00000000-0005-0000-0000-000044060000}"/>
    <cellStyle name="Currency 2 2 2 3 2 2 3" xfId="1605" xr:uid="{00000000-0005-0000-0000-000045060000}"/>
    <cellStyle name="Currency 2 2 2 3 2 2 3 2" xfId="1606" xr:uid="{00000000-0005-0000-0000-000046060000}"/>
    <cellStyle name="Currency 2 2 2 3 2 2 3 3" xfId="1607" xr:uid="{00000000-0005-0000-0000-000047060000}"/>
    <cellStyle name="Currency 2 2 2 3 2 2 4" xfId="1608" xr:uid="{00000000-0005-0000-0000-000048060000}"/>
    <cellStyle name="Currency 2 2 2 3 2 2 4 2" xfId="1609" xr:uid="{00000000-0005-0000-0000-000049060000}"/>
    <cellStyle name="Currency 2 2 2 3 2 2 4 2 2" xfId="1610" xr:uid="{00000000-0005-0000-0000-00004A060000}"/>
    <cellStyle name="Currency 2 2 2 3 2 2 4 3" xfId="1611" xr:uid="{00000000-0005-0000-0000-00004B060000}"/>
    <cellStyle name="Currency 2 2 2 3 2 2 5" xfId="1612" xr:uid="{00000000-0005-0000-0000-00004C060000}"/>
    <cellStyle name="Currency 2 2 2 3 2 2 5 2" xfId="1613" xr:uid="{00000000-0005-0000-0000-00004D060000}"/>
    <cellStyle name="Currency 2 2 2 3 2 2 5 2 2" xfId="1614" xr:uid="{00000000-0005-0000-0000-00004E060000}"/>
    <cellStyle name="Currency 2 2 2 3 2 2 5 3" xfId="1615" xr:uid="{00000000-0005-0000-0000-00004F060000}"/>
    <cellStyle name="Currency 2 2 2 3 2 2 6" xfId="1616" xr:uid="{00000000-0005-0000-0000-000050060000}"/>
    <cellStyle name="Currency 2 2 2 3 2 2 6 2" xfId="1617" xr:uid="{00000000-0005-0000-0000-000051060000}"/>
    <cellStyle name="Currency 2 2 2 3 2 2 6 2 2" xfId="1618" xr:uid="{00000000-0005-0000-0000-000052060000}"/>
    <cellStyle name="Currency 2 2 2 3 2 2 6 3" xfId="1619" xr:uid="{00000000-0005-0000-0000-000053060000}"/>
    <cellStyle name="Currency 2 2 2 3 2 2 7" xfId="1620" xr:uid="{00000000-0005-0000-0000-000054060000}"/>
    <cellStyle name="Currency 2 2 2 3 2 2 7 2" xfId="1621" xr:uid="{00000000-0005-0000-0000-000055060000}"/>
    <cellStyle name="Currency 2 2 2 3 2 2 8" xfId="1622" xr:uid="{00000000-0005-0000-0000-000056060000}"/>
    <cellStyle name="Currency 2 2 2 3 2 2 8 2" xfId="1623" xr:uid="{00000000-0005-0000-0000-000057060000}"/>
    <cellStyle name="Currency 2 2 2 3 2 2 9" xfId="1624" xr:uid="{00000000-0005-0000-0000-000058060000}"/>
    <cellStyle name="Currency 2 2 2 3 2 3" xfId="1625" xr:uid="{00000000-0005-0000-0000-000059060000}"/>
    <cellStyle name="Currency 2 2 2 3 2 3 2" xfId="1626" xr:uid="{00000000-0005-0000-0000-00005A060000}"/>
    <cellStyle name="Currency 2 2 2 3 2 3 3" xfId="1627" xr:uid="{00000000-0005-0000-0000-00005B060000}"/>
    <cellStyle name="Currency 2 2 2 3 2 3 3 2" xfId="1628" xr:uid="{00000000-0005-0000-0000-00005C060000}"/>
    <cellStyle name="Currency 2 2 2 3 2 3 3 3" xfId="1629" xr:uid="{00000000-0005-0000-0000-00005D060000}"/>
    <cellStyle name="Currency 2 2 2 3 2 3 4" xfId="1630" xr:uid="{00000000-0005-0000-0000-00005E060000}"/>
    <cellStyle name="Currency 2 2 2 3 2 3 4 2" xfId="1631" xr:uid="{00000000-0005-0000-0000-00005F060000}"/>
    <cellStyle name="Currency 2 2 2 3 2 3 4 2 2" xfId="1632" xr:uid="{00000000-0005-0000-0000-000060060000}"/>
    <cellStyle name="Currency 2 2 2 3 2 3 4 3" xfId="1633" xr:uid="{00000000-0005-0000-0000-000061060000}"/>
    <cellStyle name="Currency 2 2 2 3 2 3 5" xfId="1634" xr:uid="{00000000-0005-0000-0000-000062060000}"/>
    <cellStyle name="Currency 2 2 2 3 2 3 5 2" xfId="1635" xr:uid="{00000000-0005-0000-0000-000063060000}"/>
    <cellStyle name="Currency 2 2 2 3 2 3 5 2 2" xfId="1636" xr:uid="{00000000-0005-0000-0000-000064060000}"/>
    <cellStyle name="Currency 2 2 2 3 2 3 5 3" xfId="1637" xr:uid="{00000000-0005-0000-0000-000065060000}"/>
    <cellStyle name="Currency 2 2 2 3 2 3 6" xfId="1638" xr:uid="{00000000-0005-0000-0000-000066060000}"/>
    <cellStyle name="Currency 2 2 2 3 2 3 6 2" xfId="1639" xr:uid="{00000000-0005-0000-0000-000067060000}"/>
    <cellStyle name="Currency 2 2 2 3 2 3 6 2 2" xfId="1640" xr:uid="{00000000-0005-0000-0000-000068060000}"/>
    <cellStyle name="Currency 2 2 2 3 2 3 6 3" xfId="1641" xr:uid="{00000000-0005-0000-0000-000069060000}"/>
    <cellStyle name="Currency 2 2 2 3 2 3 7" xfId="1642" xr:uid="{00000000-0005-0000-0000-00006A060000}"/>
    <cellStyle name="Currency 2 2 2 3 2 3 7 2" xfId="1643" xr:uid="{00000000-0005-0000-0000-00006B060000}"/>
    <cellStyle name="Currency 2 2 2 3 2 3 8" xfId="1644" xr:uid="{00000000-0005-0000-0000-00006C060000}"/>
    <cellStyle name="Currency 2 2 2 3 2 3 8 2" xfId="1645" xr:uid="{00000000-0005-0000-0000-00006D060000}"/>
    <cellStyle name="Currency 2 2 2 3 2 3 9" xfId="1646" xr:uid="{00000000-0005-0000-0000-00006E060000}"/>
    <cellStyle name="Currency 2 2 2 3 2 4" xfId="1647" xr:uid="{00000000-0005-0000-0000-00006F060000}"/>
    <cellStyle name="Currency 2 2 2 3 2 4 2" xfId="1648" xr:uid="{00000000-0005-0000-0000-000070060000}"/>
    <cellStyle name="Currency 2 2 2 3 2 4 3" xfId="1649" xr:uid="{00000000-0005-0000-0000-000071060000}"/>
    <cellStyle name="Currency 2 2 2 3 2 4 3 2" xfId="1650" xr:uid="{00000000-0005-0000-0000-000072060000}"/>
    <cellStyle name="Currency 2 2 2 3 2 4 3 2 2" xfId="1651" xr:uid="{00000000-0005-0000-0000-000073060000}"/>
    <cellStyle name="Currency 2 2 2 3 2 4 3 3" xfId="1652" xr:uid="{00000000-0005-0000-0000-000074060000}"/>
    <cellStyle name="Currency 2 2 2 3 2 4 4" xfId="1653" xr:uid="{00000000-0005-0000-0000-000075060000}"/>
    <cellStyle name="Currency 2 2 2 3 2 4 4 2" xfId="1654" xr:uid="{00000000-0005-0000-0000-000076060000}"/>
    <cellStyle name="Currency 2 2 2 3 2 4 4 2 2" xfId="1655" xr:uid="{00000000-0005-0000-0000-000077060000}"/>
    <cellStyle name="Currency 2 2 2 3 2 4 4 3" xfId="1656" xr:uid="{00000000-0005-0000-0000-000078060000}"/>
    <cellStyle name="Currency 2 2 2 3 2 4 5" xfId="1657" xr:uid="{00000000-0005-0000-0000-000079060000}"/>
    <cellStyle name="Currency 2 2 2 3 2 4 5 2" xfId="1658" xr:uid="{00000000-0005-0000-0000-00007A060000}"/>
    <cellStyle name="Currency 2 2 2 3 2 4 5 2 2" xfId="1659" xr:uid="{00000000-0005-0000-0000-00007B060000}"/>
    <cellStyle name="Currency 2 2 2 3 2 4 5 3" xfId="1660" xr:uid="{00000000-0005-0000-0000-00007C060000}"/>
    <cellStyle name="Currency 2 2 2 3 2 4 6" xfId="1661" xr:uid="{00000000-0005-0000-0000-00007D060000}"/>
    <cellStyle name="Currency 2 2 2 3 2 4 6 2" xfId="1662" xr:uid="{00000000-0005-0000-0000-00007E060000}"/>
    <cellStyle name="Currency 2 2 2 3 2 4 7" xfId="1663" xr:uid="{00000000-0005-0000-0000-00007F060000}"/>
    <cellStyle name="Currency 2 2 2 3 2 4 7 2" xfId="1664" xr:uid="{00000000-0005-0000-0000-000080060000}"/>
    <cellStyle name="Currency 2 2 2 3 2 4 8" xfId="1665" xr:uid="{00000000-0005-0000-0000-000081060000}"/>
    <cellStyle name="Currency 2 2 2 3 2 4 9" xfId="1666" xr:uid="{00000000-0005-0000-0000-000082060000}"/>
    <cellStyle name="Currency 2 2 2 3 2 5" xfId="1667" xr:uid="{00000000-0005-0000-0000-000083060000}"/>
    <cellStyle name="Currency 2 2 2 3 2 5 2" xfId="1668" xr:uid="{00000000-0005-0000-0000-000084060000}"/>
    <cellStyle name="Currency 2 2 2 3 2 5 3" xfId="1669" xr:uid="{00000000-0005-0000-0000-000085060000}"/>
    <cellStyle name="Currency 2 2 2 3 2 6" xfId="1670" xr:uid="{00000000-0005-0000-0000-000086060000}"/>
    <cellStyle name="Currency 2 2 2 3 2 6 2" xfId="1671" xr:uid="{00000000-0005-0000-0000-000087060000}"/>
    <cellStyle name="Currency 2 2 2 3 2 6 2 2" xfId="1672" xr:uid="{00000000-0005-0000-0000-000088060000}"/>
    <cellStyle name="Currency 2 2 2 3 2 6 2 2 2" xfId="1673" xr:uid="{00000000-0005-0000-0000-000089060000}"/>
    <cellStyle name="Currency 2 2 2 3 2 6 2 3" xfId="1674" xr:uid="{00000000-0005-0000-0000-00008A060000}"/>
    <cellStyle name="Currency 2 2 2 3 2 6 3" xfId="1675" xr:uid="{00000000-0005-0000-0000-00008B060000}"/>
    <cellStyle name="Currency 2 2 2 3 2 6 3 2" xfId="1676" xr:uid="{00000000-0005-0000-0000-00008C060000}"/>
    <cellStyle name="Currency 2 2 2 3 2 6 3 2 2" xfId="1677" xr:uid="{00000000-0005-0000-0000-00008D060000}"/>
    <cellStyle name="Currency 2 2 2 3 2 6 3 3" xfId="1678" xr:uid="{00000000-0005-0000-0000-00008E060000}"/>
    <cellStyle name="Currency 2 2 2 3 2 6 4" xfId="1679" xr:uid="{00000000-0005-0000-0000-00008F060000}"/>
    <cellStyle name="Currency 2 2 2 3 2 6 4 2" xfId="1680" xr:uid="{00000000-0005-0000-0000-000090060000}"/>
    <cellStyle name="Currency 2 2 2 3 2 6 4 2 2" xfId="1681" xr:uid="{00000000-0005-0000-0000-000091060000}"/>
    <cellStyle name="Currency 2 2 2 3 2 6 4 3" xfId="1682" xr:uid="{00000000-0005-0000-0000-000092060000}"/>
    <cellStyle name="Currency 2 2 2 3 2 6 5" xfId="1683" xr:uid="{00000000-0005-0000-0000-000093060000}"/>
    <cellStyle name="Currency 2 2 2 3 2 6 5 2" xfId="1684" xr:uid="{00000000-0005-0000-0000-000094060000}"/>
    <cellStyle name="Currency 2 2 2 3 2 6 6" xfId="1685" xr:uid="{00000000-0005-0000-0000-000095060000}"/>
    <cellStyle name="Currency 2 2 2 3 2 6 6 2" xfId="1686" xr:uid="{00000000-0005-0000-0000-000096060000}"/>
    <cellStyle name="Currency 2 2 2 3 2 6 7" xfId="1687" xr:uid="{00000000-0005-0000-0000-000097060000}"/>
    <cellStyle name="Currency 2 2 2 3 2 7" xfId="1688" xr:uid="{00000000-0005-0000-0000-000098060000}"/>
    <cellStyle name="Currency 2 2 2 3 2 7 2" xfId="1689" xr:uid="{00000000-0005-0000-0000-000099060000}"/>
    <cellStyle name="Currency 2 2 2 3 2 7 2 2" xfId="1690" xr:uid="{00000000-0005-0000-0000-00009A060000}"/>
    <cellStyle name="Currency 2 2 2 3 2 7 3" xfId="1691" xr:uid="{00000000-0005-0000-0000-00009B060000}"/>
    <cellStyle name="Currency 2 2 2 3 2 8" xfId="1692" xr:uid="{00000000-0005-0000-0000-00009C060000}"/>
    <cellStyle name="Currency 2 2 2 3 2 8 2" xfId="1693" xr:uid="{00000000-0005-0000-0000-00009D060000}"/>
    <cellStyle name="Currency 2 2 2 3 2 8 2 2" xfId="1694" xr:uid="{00000000-0005-0000-0000-00009E060000}"/>
    <cellStyle name="Currency 2 2 2 3 2 8 3" xfId="1695" xr:uid="{00000000-0005-0000-0000-00009F060000}"/>
    <cellStyle name="Currency 2 2 2 3 3" xfId="1696" xr:uid="{00000000-0005-0000-0000-0000A0060000}"/>
    <cellStyle name="Currency 2 2 2 3 3 10" xfId="1697" xr:uid="{00000000-0005-0000-0000-0000A1060000}"/>
    <cellStyle name="Currency 2 2 2 3 3 2" xfId="1698" xr:uid="{00000000-0005-0000-0000-0000A2060000}"/>
    <cellStyle name="Currency 2 2 2 3 3 2 2" xfId="1699" xr:uid="{00000000-0005-0000-0000-0000A3060000}"/>
    <cellStyle name="Currency 2 2 2 3 3 2 3" xfId="1700" xr:uid="{00000000-0005-0000-0000-0000A4060000}"/>
    <cellStyle name="Currency 2 2 2 3 3 2 3 2" xfId="1701" xr:uid="{00000000-0005-0000-0000-0000A5060000}"/>
    <cellStyle name="Currency 2 2 2 3 3 2 3 3" xfId="1702" xr:uid="{00000000-0005-0000-0000-0000A6060000}"/>
    <cellStyle name="Currency 2 2 2 3 3 2 4" xfId="1703" xr:uid="{00000000-0005-0000-0000-0000A7060000}"/>
    <cellStyle name="Currency 2 2 2 3 3 2 4 2" xfId="1704" xr:uid="{00000000-0005-0000-0000-0000A8060000}"/>
    <cellStyle name="Currency 2 2 2 3 3 2 4 2 2" xfId="1705" xr:uid="{00000000-0005-0000-0000-0000A9060000}"/>
    <cellStyle name="Currency 2 2 2 3 3 2 4 3" xfId="1706" xr:uid="{00000000-0005-0000-0000-0000AA060000}"/>
    <cellStyle name="Currency 2 2 2 3 3 2 5" xfId="1707" xr:uid="{00000000-0005-0000-0000-0000AB060000}"/>
    <cellStyle name="Currency 2 2 2 3 3 2 5 2" xfId="1708" xr:uid="{00000000-0005-0000-0000-0000AC060000}"/>
    <cellStyle name="Currency 2 2 2 3 3 2 5 2 2" xfId="1709" xr:uid="{00000000-0005-0000-0000-0000AD060000}"/>
    <cellStyle name="Currency 2 2 2 3 3 2 5 3" xfId="1710" xr:uid="{00000000-0005-0000-0000-0000AE060000}"/>
    <cellStyle name="Currency 2 2 2 3 3 2 6" xfId="1711" xr:uid="{00000000-0005-0000-0000-0000AF060000}"/>
    <cellStyle name="Currency 2 2 2 3 3 2 6 2" xfId="1712" xr:uid="{00000000-0005-0000-0000-0000B0060000}"/>
    <cellStyle name="Currency 2 2 2 3 3 2 6 2 2" xfId="1713" xr:uid="{00000000-0005-0000-0000-0000B1060000}"/>
    <cellStyle name="Currency 2 2 2 3 3 2 6 3" xfId="1714" xr:uid="{00000000-0005-0000-0000-0000B2060000}"/>
    <cellStyle name="Currency 2 2 2 3 3 2 7" xfId="1715" xr:uid="{00000000-0005-0000-0000-0000B3060000}"/>
    <cellStyle name="Currency 2 2 2 3 3 2 7 2" xfId="1716" xr:uid="{00000000-0005-0000-0000-0000B4060000}"/>
    <cellStyle name="Currency 2 2 2 3 3 2 8" xfId="1717" xr:uid="{00000000-0005-0000-0000-0000B5060000}"/>
    <cellStyle name="Currency 2 2 2 3 3 2 8 2" xfId="1718" xr:uid="{00000000-0005-0000-0000-0000B6060000}"/>
    <cellStyle name="Currency 2 2 2 3 3 2 9" xfId="1719" xr:uid="{00000000-0005-0000-0000-0000B7060000}"/>
    <cellStyle name="Currency 2 2 2 3 3 3" xfId="1720" xr:uid="{00000000-0005-0000-0000-0000B8060000}"/>
    <cellStyle name="Currency 2 2 2 3 3 4" xfId="1721" xr:uid="{00000000-0005-0000-0000-0000B9060000}"/>
    <cellStyle name="Currency 2 2 2 3 3 4 2" xfId="1722" xr:uid="{00000000-0005-0000-0000-0000BA060000}"/>
    <cellStyle name="Currency 2 2 2 3 3 4 3" xfId="1723" xr:uid="{00000000-0005-0000-0000-0000BB060000}"/>
    <cellStyle name="Currency 2 2 2 3 3 5" xfId="1724" xr:uid="{00000000-0005-0000-0000-0000BC060000}"/>
    <cellStyle name="Currency 2 2 2 3 3 5 2" xfId="1725" xr:uid="{00000000-0005-0000-0000-0000BD060000}"/>
    <cellStyle name="Currency 2 2 2 3 3 5 2 2" xfId="1726" xr:uid="{00000000-0005-0000-0000-0000BE060000}"/>
    <cellStyle name="Currency 2 2 2 3 3 5 3" xfId="1727" xr:uid="{00000000-0005-0000-0000-0000BF060000}"/>
    <cellStyle name="Currency 2 2 2 3 3 6" xfId="1728" xr:uid="{00000000-0005-0000-0000-0000C0060000}"/>
    <cellStyle name="Currency 2 2 2 3 3 6 2" xfId="1729" xr:uid="{00000000-0005-0000-0000-0000C1060000}"/>
    <cellStyle name="Currency 2 2 2 3 3 6 2 2" xfId="1730" xr:uid="{00000000-0005-0000-0000-0000C2060000}"/>
    <cellStyle name="Currency 2 2 2 3 3 6 3" xfId="1731" xr:uid="{00000000-0005-0000-0000-0000C3060000}"/>
    <cellStyle name="Currency 2 2 2 3 3 7" xfId="1732" xr:uid="{00000000-0005-0000-0000-0000C4060000}"/>
    <cellStyle name="Currency 2 2 2 3 3 7 2" xfId="1733" xr:uid="{00000000-0005-0000-0000-0000C5060000}"/>
    <cellStyle name="Currency 2 2 2 3 3 7 2 2" xfId="1734" xr:uid="{00000000-0005-0000-0000-0000C6060000}"/>
    <cellStyle name="Currency 2 2 2 3 3 7 3" xfId="1735" xr:uid="{00000000-0005-0000-0000-0000C7060000}"/>
    <cellStyle name="Currency 2 2 2 3 3 8" xfId="1736" xr:uid="{00000000-0005-0000-0000-0000C8060000}"/>
    <cellStyle name="Currency 2 2 2 3 3 8 2" xfId="1737" xr:uid="{00000000-0005-0000-0000-0000C9060000}"/>
    <cellStyle name="Currency 2 2 2 3 3 9" xfId="1738" xr:uid="{00000000-0005-0000-0000-0000CA060000}"/>
    <cellStyle name="Currency 2 2 2 3 3 9 2" xfId="1739" xr:uid="{00000000-0005-0000-0000-0000CB060000}"/>
    <cellStyle name="Currency 2 2 2 3 4" xfId="1740" xr:uid="{00000000-0005-0000-0000-0000CC060000}"/>
    <cellStyle name="Currency 2 2 2 3 4 2" xfId="1741" xr:uid="{00000000-0005-0000-0000-0000CD060000}"/>
    <cellStyle name="Currency 2 2 2 3 4 2 10" xfId="1742" xr:uid="{00000000-0005-0000-0000-0000CE060000}"/>
    <cellStyle name="Currency 2 2 2 3 4 2 2" xfId="1743" xr:uid="{00000000-0005-0000-0000-0000CF060000}"/>
    <cellStyle name="Currency 2 2 2 3 4 2 3" xfId="1744" xr:uid="{00000000-0005-0000-0000-0000D0060000}"/>
    <cellStyle name="Currency 2 2 2 3 4 2 4" xfId="1745" xr:uid="{00000000-0005-0000-0000-0000D1060000}"/>
    <cellStyle name="Currency 2 2 2 3 4 2 4 2" xfId="1746" xr:uid="{00000000-0005-0000-0000-0000D2060000}"/>
    <cellStyle name="Currency 2 2 2 3 4 2 4 2 2" xfId="1747" xr:uid="{00000000-0005-0000-0000-0000D3060000}"/>
    <cellStyle name="Currency 2 2 2 3 4 2 4 3" xfId="1748" xr:uid="{00000000-0005-0000-0000-0000D4060000}"/>
    <cellStyle name="Currency 2 2 2 3 4 2 5" xfId="1749" xr:uid="{00000000-0005-0000-0000-0000D5060000}"/>
    <cellStyle name="Currency 2 2 2 3 4 2 5 2" xfId="1750" xr:uid="{00000000-0005-0000-0000-0000D6060000}"/>
    <cellStyle name="Currency 2 2 2 3 4 2 5 2 2" xfId="1751" xr:uid="{00000000-0005-0000-0000-0000D7060000}"/>
    <cellStyle name="Currency 2 2 2 3 4 2 5 3" xfId="1752" xr:uid="{00000000-0005-0000-0000-0000D8060000}"/>
    <cellStyle name="Currency 2 2 2 3 4 2 6" xfId="1753" xr:uid="{00000000-0005-0000-0000-0000D9060000}"/>
    <cellStyle name="Currency 2 2 2 3 4 2 6 2" xfId="1754" xr:uid="{00000000-0005-0000-0000-0000DA060000}"/>
    <cellStyle name="Currency 2 2 2 3 4 2 6 2 2" xfId="1755" xr:uid="{00000000-0005-0000-0000-0000DB060000}"/>
    <cellStyle name="Currency 2 2 2 3 4 2 6 3" xfId="1756" xr:uid="{00000000-0005-0000-0000-0000DC060000}"/>
    <cellStyle name="Currency 2 2 2 3 4 2 7" xfId="1757" xr:uid="{00000000-0005-0000-0000-0000DD060000}"/>
    <cellStyle name="Currency 2 2 2 3 4 2 7 2" xfId="1758" xr:uid="{00000000-0005-0000-0000-0000DE060000}"/>
    <cellStyle name="Currency 2 2 2 3 4 2 8" xfId="1759" xr:uid="{00000000-0005-0000-0000-0000DF060000}"/>
    <cellStyle name="Currency 2 2 2 3 4 2 8 2" xfId="1760" xr:uid="{00000000-0005-0000-0000-0000E0060000}"/>
    <cellStyle name="Currency 2 2 2 3 4 2 9" xfId="1761" xr:uid="{00000000-0005-0000-0000-0000E1060000}"/>
    <cellStyle name="Currency 2 2 2 3 4 3" xfId="1762" xr:uid="{00000000-0005-0000-0000-0000E2060000}"/>
    <cellStyle name="Currency 2 2 2 3 4 4" xfId="1763" xr:uid="{00000000-0005-0000-0000-0000E3060000}"/>
    <cellStyle name="Currency 2 2 2 3 4 4 2" xfId="1764" xr:uid="{00000000-0005-0000-0000-0000E4060000}"/>
    <cellStyle name="Currency 2 2 2 3 4 4 2 2" xfId="1765" xr:uid="{00000000-0005-0000-0000-0000E5060000}"/>
    <cellStyle name="Currency 2 2 2 3 4 4 3" xfId="1766" xr:uid="{00000000-0005-0000-0000-0000E6060000}"/>
    <cellStyle name="Currency 2 2 2 3 4 5" xfId="1767" xr:uid="{00000000-0005-0000-0000-0000E7060000}"/>
    <cellStyle name="Currency 2 2 2 3 4 5 2" xfId="1768" xr:uid="{00000000-0005-0000-0000-0000E8060000}"/>
    <cellStyle name="Currency 2 2 2 3 4 5 2 2" xfId="1769" xr:uid="{00000000-0005-0000-0000-0000E9060000}"/>
    <cellStyle name="Currency 2 2 2 3 4 5 3" xfId="1770" xr:uid="{00000000-0005-0000-0000-0000EA060000}"/>
    <cellStyle name="Currency 2 2 2 3 5" xfId="1771" xr:uid="{00000000-0005-0000-0000-0000EB060000}"/>
    <cellStyle name="Currency 2 2 2 3 5 2" xfId="1772" xr:uid="{00000000-0005-0000-0000-0000EC060000}"/>
    <cellStyle name="Currency 2 2 2 3 5 3" xfId="1773" xr:uid="{00000000-0005-0000-0000-0000ED060000}"/>
    <cellStyle name="Currency 2 2 2 3 5 3 2" xfId="1774" xr:uid="{00000000-0005-0000-0000-0000EE060000}"/>
    <cellStyle name="Currency 2 2 2 3 5 3 3" xfId="1775" xr:uid="{00000000-0005-0000-0000-0000EF060000}"/>
    <cellStyle name="Currency 2 2 2 3 5 4" xfId="1776" xr:uid="{00000000-0005-0000-0000-0000F0060000}"/>
    <cellStyle name="Currency 2 2 2 3 5 4 2" xfId="1777" xr:uid="{00000000-0005-0000-0000-0000F1060000}"/>
    <cellStyle name="Currency 2 2 2 3 5 4 2 2" xfId="1778" xr:uid="{00000000-0005-0000-0000-0000F2060000}"/>
    <cellStyle name="Currency 2 2 2 3 5 4 3" xfId="1779" xr:uid="{00000000-0005-0000-0000-0000F3060000}"/>
    <cellStyle name="Currency 2 2 2 3 5 5" xfId="1780" xr:uid="{00000000-0005-0000-0000-0000F4060000}"/>
    <cellStyle name="Currency 2 2 2 3 5 5 2" xfId="1781" xr:uid="{00000000-0005-0000-0000-0000F5060000}"/>
    <cellStyle name="Currency 2 2 2 3 5 5 2 2" xfId="1782" xr:uid="{00000000-0005-0000-0000-0000F6060000}"/>
    <cellStyle name="Currency 2 2 2 3 5 5 3" xfId="1783" xr:uid="{00000000-0005-0000-0000-0000F7060000}"/>
    <cellStyle name="Currency 2 2 2 3 5 6" xfId="1784" xr:uid="{00000000-0005-0000-0000-0000F8060000}"/>
    <cellStyle name="Currency 2 2 2 3 5 6 2" xfId="1785" xr:uid="{00000000-0005-0000-0000-0000F9060000}"/>
    <cellStyle name="Currency 2 2 2 3 5 6 2 2" xfId="1786" xr:uid="{00000000-0005-0000-0000-0000FA060000}"/>
    <cellStyle name="Currency 2 2 2 3 5 6 3" xfId="1787" xr:uid="{00000000-0005-0000-0000-0000FB060000}"/>
    <cellStyle name="Currency 2 2 2 3 5 7" xfId="1788" xr:uid="{00000000-0005-0000-0000-0000FC060000}"/>
    <cellStyle name="Currency 2 2 2 3 5 7 2" xfId="1789" xr:uid="{00000000-0005-0000-0000-0000FD060000}"/>
    <cellStyle name="Currency 2 2 2 3 5 8" xfId="1790" xr:uid="{00000000-0005-0000-0000-0000FE060000}"/>
    <cellStyle name="Currency 2 2 2 3 5 8 2" xfId="1791" xr:uid="{00000000-0005-0000-0000-0000FF060000}"/>
    <cellStyle name="Currency 2 2 2 3 5 9" xfId="1792" xr:uid="{00000000-0005-0000-0000-000000070000}"/>
    <cellStyle name="Currency 2 2 2 3 6" xfId="1793" xr:uid="{00000000-0005-0000-0000-000001070000}"/>
    <cellStyle name="Currency 2 2 2 3 6 2" xfId="1794" xr:uid="{00000000-0005-0000-0000-000002070000}"/>
    <cellStyle name="Currency 2 2 2 3 6 3" xfId="1795" xr:uid="{00000000-0005-0000-0000-000003070000}"/>
    <cellStyle name="Currency 2 2 2 3 7" xfId="1796" xr:uid="{00000000-0005-0000-0000-000004070000}"/>
    <cellStyle name="Currency 2 2 2 3 8" xfId="1797" xr:uid="{00000000-0005-0000-0000-000005070000}"/>
    <cellStyle name="Currency 2 2 2 3 8 2" xfId="1798" xr:uid="{00000000-0005-0000-0000-000006070000}"/>
    <cellStyle name="Currency 2 2 2 3 8 2 2" xfId="1799" xr:uid="{00000000-0005-0000-0000-000007070000}"/>
    <cellStyle name="Currency 2 2 2 3 8 3" xfId="1800" xr:uid="{00000000-0005-0000-0000-000008070000}"/>
    <cellStyle name="Currency 2 2 2 3 8 4" xfId="1801" xr:uid="{00000000-0005-0000-0000-000009070000}"/>
    <cellStyle name="Currency 2 2 2 3 9" xfId="1802" xr:uid="{00000000-0005-0000-0000-00000A070000}"/>
    <cellStyle name="Currency 2 2 2 3 9 2" xfId="1803" xr:uid="{00000000-0005-0000-0000-00000B070000}"/>
    <cellStyle name="Currency 2 2 2 3 9 2 2" xfId="1804" xr:uid="{00000000-0005-0000-0000-00000C070000}"/>
    <cellStyle name="Currency 2 2 2 3 9 3" xfId="1805" xr:uid="{00000000-0005-0000-0000-00000D070000}"/>
    <cellStyle name="Currency 2 2 2 4" xfId="1806" xr:uid="{00000000-0005-0000-0000-00000E070000}"/>
    <cellStyle name="Currency 2 2 2 4 2" xfId="1807" xr:uid="{00000000-0005-0000-0000-00000F070000}"/>
    <cellStyle name="Currency 2 2 2 4 2 2" xfId="1808" xr:uid="{00000000-0005-0000-0000-000010070000}"/>
    <cellStyle name="Currency 2 2 2 4 2 3" xfId="1809" xr:uid="{00000000-0005-0000-0000-000011070000}"/>
    <cellStyle name="Currency 2 2 2 4 2 3 2" xfId="1810" xr:uid="{00000000-0005-0000-0000-000012070000}"/>
    <cellStyle name="Currency 2 2 2 4 2 3 3" xfId="1811" xr:uid="{00000000-0005-0000-0000-000013070000}"/>
    <cellStyle name="Currency 2 2 2 4 2 4" xfId="1812" xr:uid="{00000000-0005-0000-0000-000014070000}"/>
    <cellStyle name="Currency 2 2 2 4 2 4 2" xfId="1813" xr:uid="{00000000-0005-0000-0000-000015070000}"/>
    <cellStyle name="Currency 2 2 2 4 2 4 2 2" xfId="1814" xr:uid="{00000000-0005-0000-0000-000016070000}"/>
    <cellStyle name="Currency 2 2 2 4 2 4 3" xfId="1815" xr:uid="{00000000-0005-0000-0000-000017070000}"/>
    <cellStyle name="Currency 2 2 2 4 2 5" xfId="1816" xr:uid="{00000000-0005-0000-0000-000018070000}"/>
    <cellStyle name="Currency 2 2 2 4 2 5 2" xfId="1817" xr:uid="{00000000-0005-0000-0000-000019070000}"/>
    <cellStyle name="Currency 2 2 2 4 2 5 2 2" xfId="1818" xr:uid="{00000000-0005-0000-0000-00001A070000}"/>
    <cellStyle name="Currency 2 2 2 4 2 5 3" xfId="1819" xr:uid="{00000000-0005-0000-0000-00001B070000}"/>
    <cellStyle name="Currency 2 2 2 4 2 6" xfId="1820" xr:uid="{00000000-0005-0000-0000-00001C070000}"/>
    <cellStyle name="Currency 2 2 2 4 2 6 2" xfId="1821" xr:uid="{00000000-0005-0000-0000-00001D070000}"/>
    <cellStyle name="Currency 2 2 2 4 2 6 2 2" xfId="1822" xr:uid="{00000000-0005-0000-0000-00001E070000}"/>
    <cellStyle name="Currency 2 2 2 4 2 6 3" xfId="1823" xr:uid="{00000000-0005-0000-0000-00001F070000}"/>
    <cellStyle name="Currency 2 2 2 4 2 7" xfId="1824" xr:uid="{00000000-0005-0000-0000-000020070000}"/>
    <cellStyle name="Currency 2 2 2 4 2 7 2" xfId="1825" xr:uid="{00000000-0005-0000-0000-000021070000}"/>
    <cellStyle name="Currency 2 2 2 4 2 8" xfId="1826" xr:uid="{00000000-0005-0000-0000-000022070000}"/>
    <cellStyle name="Currency 2 2 2 4 2 8 2" xfId="1827" xr:uid="{00000000-0005-0000-0000-000023070000}"/>
    <cellStyle name="Currency 2 2 2 4 2 9" xfId="1828" xr:uid="{00000000-0005-0000-0000-000024070000}"/>
    <cellStyle name="Currency 2 2 2 4 3" xfId="1829" xr:uid="{00000000-0005-0000-0000-000025070000}"/>
    <cellStyle name="Currency 2 2 2 4 3 2" xfId="1830" xr:uid="{00000000-0005-0000-0000-000026070000}"/>
    <cellStyle name="Currency 2 2 2 4 3 3" xfId="1831" xr:uid="{00000000-0005-0000-0000-000027070000}"/>
    <cellStyle name="Currency 2 2 2 4 3 3 2" xfId="1832" xr:uid="{00000000-0005-0000-0000-000028070000}"/>
    <cellStyle name="Currency 2 2 2 4 3 3 3" xfId="1833" xr:uid="{00000000-0005-0000-0000-000029070000}"/>
    <cellStyle name="Currency 2 2 2 4 3 4" xfId="1834" xr:uid="{00000000-0005-0000-0000-00002A070000}"/>
    <cellStyle name="Currency 2 2 2 4 3 4 2" xfId="1835" xr:uid="{00000000-0005-0000-0000-00002B070000}"/>
    <cellStyle name="Currency 2 2 2 4 3 4 2 2" xfId="1836" xr:uid="{00000000-0005-0000-0000-00002C070000}"/>
    <cellStyle name="Currency 2 2 2 4 3 4 3" xfId="1837" xr:uid="{00000000-0005-0000-0000-00002D070000}"/>
    <cellStyle name="Currency 2 2 2 4 3 5" xfId="1838" xr:uid="{00000000-0005-0000-0000-00002E070000}"/>
    <cellStyle name="Currency 2 2 2 4 3 5 2" xfId="1839" xr:uid="{00000000-0005-0000-0000-00002F070000}"/>
    <cellStyle name="Currency 2 2 2 4 3 5 2 2" xfId="1840" xr:uid="{00000000-0005-0000-0000-000030070000}"/>
    <cellStyle name="Currency 2 2 2 4 3 5 3" xfId="1841" xr:uid="{00000000-0005-0000-0000-000031070000}"/>
    <cellStyle name="Currency 2 2 2 4 3 6" xfId="1842" xr:uid="{00000000-0005-0000-0000-000032070000}"/>
    <cellStyle name="Currency 2 2 2 4 3 6 2" xfId="1843" xr:uid="{00000000-0005-0000-0000-000033070000}"/>
    <cellStyle name="Currency 2 2 2 4 3 6 2 2" xfId="1844" xr:uid="{00000000-0005-0000-0000-000034070000}"/>
    <cellStyle name="Currency 2 2 2 4 3 6 3" xfId="1845" xr:uid="{00000000-0005-0000-0000-000035070000}"/>
    <cellStyle name="Currency 2 2 2 4 3 7" xfId="1846" xr:uid="{00000000-0005-0000-0000-000036070000}"/>
    <cellStyle name="Currency 2 2 2 4 3 7 2" xfId="1847" xr:uid="{00000000-0005-0000-0000-000037070000}"/>
    <cellStyle name="Currency 2 2 2 4 3 8" xfId="1848" xr:uid="{00000000-0005-0000-0000-000038070000}"/>
    <cellStyle name="Currency 2 2 2 4 3 8 2" xfId="1849" xr:uid="{00000000-0005-0000-0000-000039070000}"/>
    <cellStyle name="Currency 2 2 2 4 3 9" xfId="1850" xr:uid="{00000000-0005-0000-0000-00003A070000}"/>
    <cellStyle name="Currency 2 2 2 4 4" xfId="1851" xr:uid="{00000000-0005-0000-0000-00003B070000}"/>
    <cellStyle name="Currency 2 2 2 4 4 2" xfId="1852" xr:uid="{00000000-0005-0000-0000-00003C070000}"/>
    <cellStyle name="Currency 2 2 2 4 4 3" xfId="1853" xr:uid="{00000000-0005-0000-0000-00003D070000}"/>
    <cellStyle name="Currency 2 2 2 4 4 3 2" xfId="1854" xr:uid="{00000000-0005-0000-0000-00003E070000}"/>
    <cellStyle name="Currency 2 2 2 4 4 3 2 2" xfId="1855" xr:uid="{00000000-0005-0000-0000-00003F070000}"/>
    <cellStyle name="Currency 2 2 2 4 4 3 3" xfId="1856" xr:uid="{00000000-0005-0000-0000-000040070000}"/>
    <cellStyle name="Currency 2 2 2 4 4 4" xfId="1857" xr:uid="{00000000-0005-0000-0000-000041070000}"/>
    <cellStyle name="Currency 2 2 2 4 4 4 2" xfId="1858" xr:uid="{00000000-0005-0000-0000-000042070000}"/>
    <cellStyle name="Currency 2 2 2 4 4 4 2 2" xfId="1859" xr:uid="{00000000-0005-0000-0000-000043070000}"/>
    <cellStyle name="Currency 2 2 2 4 4 4 3" xfId="1860" xr:uid="{00000000-0005-0000-0000-000044070000}"/>
    <cellStyle name="Currency 2 2 2 4 4 5" xfId="1861" xr:uid="{00000000-0005-0000-0000-000045070000}"/>
    <cellStyle name="Currency 2 2 2 4 4 5 2" xfId="1862" xr:uid="{00000000-0005-0000-0000-000046070000}"/>
    <cellStyle name="Currency 2 2 2 4 4 5 2 2" xfId="1863" xr:uid="{00000000-0005-0000-0000-000047070000}"/>
    <cellStyle name="Currency 2 2 2 4 4 5 3" xfId="1864" xr:uid="{00000000-0005-0000-0000-000048070000}"/>
    <cellStyle name="Currency 2 2 2 4 4 6" xfId="1865" xr:uid="{00000000-0005-0000-0000-000049070000}"/>
    <cellStyle name="Currency 2 2 2 4 4 6 2" xfId="1866" xr:uid="{00000000-0005-0000-0000-00004A070000}"/>
    <cellStyle name="Currency 2 2 2 4 4 7" xfId="1867" xr:uid="{00000000-0005-0000-0000-00004B070000}"/>
    <cellStyle name="Currency 2 2 2 4 4 7 2" xfId="1868" xr:uid="{00000000-0005-0000-0000-00004C070000}"/>
    <cellStyle name="Currency 2 2 2 4 4 8" xfId="1869" xr:uid="{00000000-0005-0000-0000-00004D070000}"/>
    <cellStyle name="Currency 2 2 2 4 4 9" xfId="1870" xr:uid="{00000000-0005-0000-0000-00004E070000}"/>
    <cellStyle name="Currency 2 2 2 4 5" xfId="1871" xr:uid="{00000000-0005-0000-0000-00004F070000}"/>
    <cellStyle name="Currency 2 2 2 4 5 2" xfId="1872" xr:uid="{00000000-0005-0000-0000-000050070000}"/>
    <cellStyle name="Currency 2 2 2 4 5 3" xfId="1873" xr:uid="{00000000-0005-0000-0000-000051070000}"/>
    <cellStyle name="Currency 2 2 2 4 6" xfId="1874" xr:uid="{00000000-0005-0000-0000-000052070000}"/>
    <cellStyle name="Currency 2 2 2 4 6 2" xfId="1875" xr:uid="{00000000-0005-0000-0000-000053070000}"/>
    <cellStyle name="Currency 2 2 2 4 6 2 2" xfId="1876" xr:uid="{00000000-0005-0000-0000-000054070000}"/>
    <cellStyle name="Currency 2 2 2 4 6 2 2 2" xfId="1877" xr:uid="{00000000-0005-0000-0000-000055070000}"/>
    <cellStyle name="Currency 2 2 2 4 6 2 3" xfId="1878" xr:uid="{00000000-0005-0000-0000-000056070000}"/>
    <cellStyle name="Currency 2 2 2 4 6 3" xfId="1879" xr:uid="{00000000-0005-0000-0000-000057070000}"/>
    <cellStyle name="Currency 2 2 2 4 6 3 2" xfId="1880" xr:uid="{00000000-0005-0000-0000-000058070000}"/>
    <cellStyle name="Currency 2 2 2 4 6 3 2 2" xfId="1881" xr:uid="{00000000-0005-0000-0000-000059070000}"/>
    <cellStyle name="Currency 2 2 2 4 6 3 3" xfId="1882" xr:uid="{00000000-0005-0000-0000-00005A070000}"/>
    <cellStyle name="Currency 2 2 2 4 6 4" xfId="1883" xr:uid="{00000000-0005-0000-0000-00005B070000}"/>
    <cellStyle name="Currency 2 2 2 4 6 4 2" xfId="1884" xr:uid="{00000000-0005-0000-0000-00005C070000}"/>
    <cellStyle name="Currency 2 2 2 4 6 4 2 2" xfId="1885" xr:uid="{00000000-0005-0000-0000-00005D070000}"/>
    <cellStyle name="Currency 2 2 2 4 6 4 3" xfId="1886" xr:uid="{00000000-0005-0000-0000-00005E070000}"/>
    <cellStyle name="Currency 2 2 2 4 6 5" xfId="1887" xr:uid="{00000000-0005-0000-0000-00005F070000}"/>
    <cellStyle name="Currency 2 2 2 4 6 5 2" xfId="1888" xr:uid="{00000000-0005-0000-0000-000060070000}"/>
    <cellStyle name="Currency 2 2 2 4 6 6" xfId="1889" xr:uid="{00000000-0005-0000-0000-000061070000}"/>
    <cellStyle name="Currency 2 2 2 4 6 6 2" xfId="1890" xr:uid="{00000000-0005-0000-0000-000062070000}"/>
    <cellStyle name="Currency 2 2 2 4 6 7" xfId="1891" xr:uid="{00000000-0005-0000-0000-000063070000}"/>
    <cellStyle name="Currency 2 2 2 4 7" xfId="1892" xr:uid="{00000000-0005-0000-0000-000064070000}"/>
    <cellStyle name="Currency 2 2 2 4 7 2" xfId="1893" xr:uid="{00000000-0005-0000-0000-000065070000}"/>
    <cellStyle name="Currency 2 2 2 4 7 2 2" xfId="1894" xr:uid="{00000000-0005-0000-0000-000066070000}"/>
    <cellStyle name="Currency 2 2 2 4 7 3" xfId="1895" xr:uid="{00000000-0005-0000-0000-000067070000}"/>
    <cellStyle name="Currency 2 2 2 4 8" xfId="1896" xr:uid="{00000000-0005-0000-0000-000068070000}"/>
    <cellStyle name="Currency 2 2 2 4 8 2" xfId="1897" xr:uid="{00000000-0005-0000-0000-000069070000}"/>
    <cellStyle name="Currency 2 2 2 4 8 2 2" xfId="1898" xr:uid="{00000000-0005-0000-0000-00006A070000}"/>
    <cellStyle name="Currency 2 2 2 4 8 3" xfId="1899" xr:uid="{00000000-0005-0000-0000-00006B070000}"/>
    <cellStyle name="Currency 2 2 2 5" xfId="1900" xr:uid="{00000000-0005-0000-0000-00006C070000}"/>
    <cellStyle name="Currency 2 2 2 5 10" xfId="1901" xr:uid="{00000000-0005-0000-0000-00006D070000}"/>
    <cellStyle name="Currency 2 2 2 5 2" xfId="1902" xr:uid="{00000000-0005-0000-0000-00006E070000}"/>
    <cellStyle name="Currency 2 2 2 5 2 2" xfId="1903" xr:uid="{00000000-0005-0000-0000-00006F070000}"/>
    <cellStyle name="Currency 2 2 2 5 2 3" xfId="1904" xr:uid="{00000000-0005-0000-0000-000070070000}"/>
    <cellStyle name="Currency 2 2 2 5 2 3 2" xfId="1905" xr:uid="{00000000-0005-0000-0000-000071070000}"/>
    <cellStyle name="Currency 2 2 2 5 2 3 3" xfId="1906" xr:uid="{00000000-0005-0000-0000-000072070000}"/>
    <cellStyle name="Currency 2 2 2 5 2 4" xfId="1907" xr:uid="{00000000-0005-0000-0000-000073070000}"/>
    <cellStyle name="Currency 2 2 2 5 2 4 2" xfId="1908" xr:uid="{00000000-0005-0000-0000-000074070000}"/>
    <cellStyle name="Currency 2 2 2 5 2 4 2 2" xfId="1909" xr:uid="{00000000-0005-0000-0000-000075070000}"/>
    <cellStyle name="Currency 2 2 2 5 2 4 3" xfId="1910" xr:uid="{00000000-0005-0000-0000-000076070000}"/>
    <cellStyle name="Currency 2 2 2 5 2 5" xfId="1911" xr:uid="{00000000-0005-0000-0000-000077070000}"/>
    <cellStyle name="Currency 2 2 2 5 2 5 2" xfId="1912" xr:uid="{00000000-0005-0000-0000-000078070000}"/>
    <cellStyle name="Currency 2 2 2 5 2 5 2 2" xfId="1913" xr:uid="{00000000-0005-0000-0000-000079070000}"/>
    <cellStyle name="Currency 2 2 2 5 2 5 3" xfId="1914" xr:uid="{00000000-0005-0000-0000-00007A070000}"/>
    <cellStyle name="Currency 2 2 2 5 2 6" xfId="1915" xr:uid="{00000000-0005-0000-0000-00007B070000}"/>
    <cellStyle name="Currency 2 2 2 5 2 6 2" xfId="1916" xr:uid="{00000000-0005-0000-0000-00007C070000}"/>
    <cellStyle name="Currency 2 2 2 5 2 6 2 2" xfId="1917" xr:uid="{00000000-0005-0000-0000-00007D070000}"/>
    <cellStyle name="Currency 2 2 2 5 2 6 3" xfId="1918" xr:uid="{00000000-0005-0000-0000-00007E070000}"/>
    <cellStyle name="Currency 2 2 2 5 2 7" xfId="1919" xr:uid="{00000000-0005-0000-0000-00007F070000}"/>
    <cellStyle name="Currency 2 2 2 5 2 7 2" xfId="1920" xr:uid="{00000000-0005-0000-0000-000080070000}"/>
    <cellStyle name="Currency 2 2 2 5 2 8" xfId="1921" xr:uid="{00000000-0005-0000-0000-000081070000}"/>
    <cellStyle name="Currency 2 2 2 5 2 8 2" xfId="1922" xr:uid="{00000000-0005-0000-0000-000082070000}"/>
    <cellStyle name="Currency 2 2 2 5 2 9" xfId="1923" xr:uid="{00000000-0005-0000-0000-000083070000}"/>
    <cellStyle name="Currency 2 2 2 5 3" xfId="1924" xr:uid="{00000000-0005-0000-0000-000084070000}"/>
    <cellStyle name="Currency 2 2 2 5 4" xfId="1925" xr:uid="{00000000-0005-0000-0000-000085070000}"/>
    <cellStyle name="Currency 2 2 2 5 4 2" xfId="1926" xr:uid="{00000000-0005-0000-0000-000086070000}"/>
    <cellStyle name="Currency 2 2 2 5 4 3" xfId="1927" xr:uid="{00000000-0005-0000-0000-000087070000}"/>
    <cellStyle name="Currency 2 2 2 5 5" xfId="1928" xr:uid="{00000000-0005-0000-0000-000088070000}"/>
    <cellStyle name="Currency 2 2 2 5 5 2" xfId="1929" xr:uid="{00000000-0005-0000-0000-000089070000}"/>
    <cellStyle name="Currency 2 2 2 5 5 2 2" xfId="1930" xr:uid="{00000000-0005-0000-0000-00008A070000}"/>
    <cellStyle name="Currency 2 2 2 5 5 3" xfId="1931" xr:uid="{00000000-0005-0000-0000-00008B070000}"/>
    <cellStyle name="Currency 2 2 2 5 6" xfId="1932" xr:uid="{00000000-0005-0000-0000-00008C070000}"/>
    <cellStyle name="Currency 2 2 2 5 6 2" xfId="1933" xr:uid="{00000000-0005-0000-0000-00008D070000}"/>
    <cellStyle name="Currency 2 2 2 5 6 2 2" xfId="1934" xr:uid="{00000000-0005-0000-0000-00008E070000}"/>
    <cellStyle name="Currency 2 2 2 5 6 3" xfId="1935" xr:uid="{00000000-0005-0000-0000-00008F070000}"/>
    <cellStyle name="Currency 2 2 2 5 7" xfId="1936" xr:uid="{00000000-0005-0000-0000-000090070000}"/>
    <cellStyle name="Currency 2 2 2 5 7 2" xfId="1937" xr:uid="{00000000-0005-0000-0000-000091070000}"/>
    <cellStyle name="Currency 2 2 2 5 7 2 2" xfId="1938" xr:uid="{00000000-0005-0000-0000-000092070000}"/>
    <cellStyle name="Currency 2 2 2 5 7 3" xfId="1939" xr:uid="{00000000-0005-0000-0000-000093070000}"/>
    <cellStyle name="Currency 2 2 2 5 8" xfId="1940" xr:uid="{00000000-0005-0000-0000-000094070000}"/>
    <cellStyle name="Currency 2 2 2 5 8 2" xfId="1941" xr:uid="{00000000-0005-0000-0000-000095070000}"/>
    <cellStyle name="Currency 2 2 2 5 9" xfId="1942" xr:uid="{00000000-0005-0000-0000-000096070000}"/>
    <cellStyle name="Currency 2 2 2 5 9 2" xfId="1943" xr:uid="{00000000-0005-0000-0000-000097070000}"/>
    <cellStyle name="Currency 2 2 2 6" xfId="1944" xr:uid="{00000000-0005-0000-0000-000098070000}"/>
    <cellStyle name="Currency 2 2 2 6 2" xfId="1945" xr:uid="{00000000-0005-0000-0000-000099070000}"/>
    <cellStyle name="Currency 2 2 2 6 2 10" xfId="1946" xr:uid="{00000000-0005-0000-0000-00009A070000}"/>
    <cellStyle name="Currency 2 2 2 6 2 2" xfId="1947" xr:uid="{00000000-0005-0000-0000-00009B070000}"/>
    <cellStyle name="Currency 2 2 2 6 2 3" xfId="1948" xr:uid="{00000000-0005-0000-0000-00009C070000}"/>
    <cellStyle name="Currency 2 2 2 6 2 4" xfId="1949" xr:uid="{00000000-0005-0000-0000-00009D070000}"/>
    <cellStyle name="Currency 2 2 2 6 2 4 2" xfId="1950" xr:uid="{00000000-0005-0000-0000-00009E070000}"/>
    <cellStyle name="Currency 2 2 2 6 2 4 2 2" xfId="1951" xr:uid="{00000000-0005-0000-0000-00009F070000}"/>
    <cellStyle name="Currency 2 2 2 6 2 4 3" xfId="1952" xr:uid="{00000000-0005-0000-0000-0000A0070000}"/>
    <cellStyle name="Currency 2 2 2 6 2 5" xfId="1953" xr:uid="{00000000-0005-0000-0000-0000A1070000}"/>
    <cellStyle name="Currency 2 2 2 6 2 5 2" xfId="1954" xr:uid="{00000000-0005-0000-0000-0000A2070000}"/>
    <cellStyle name="Currency 2 2 2 6 2 5 2 2" xfId="1955" xr:uid="{00000000-0005-0000-0000-0000A3070000}"/>
    <cellStyle name="Currency 2 2 2 6 2 5 3" xfId="1956" xr:uid="{00000000-0005-0000-0000-0000A4070000}"/>
    <cellStyle name="Currency 2 2 2 6 2 6" xfId="1957" xr:uid="{00000000-0005-0000-0000-0000A5070000}"/>
    <cellStyle name="Currency 2 2 2 6 2 6 2" xfId="1958" xr:uid="{00000000-0005-0000-0000-0000A6070000}"/>
    <cellStyle name="Currency 2 2 2 6 2 6 2 2" xfId="1959" xr:uid="{00000000-0005-0000-0000-0000A7070000}"/>
    <cellStyle name="Currency 2 2 2 6 2 6 3" xfId="1960" xr:uid="{00000000-0005-0000-0000-0000A8070000}"/>
    <cellStyle name="Currency 2 2 2 6 2 7" xfId="1961" xr:uid="{00000000-0005-0000-0000-0000A9070000}"/>
    <cellStyle name="Currency 2 2 2 6 2 7 2" xfId="1962" xr:uid="{00000000-0005-0000-0000-0000AA070000}"/>
    <cellStyle name="Currency 2 2 2 6 2 8" xfId="1963" xr:uid="{00000000-0005-0000-0000-0000AB070000}"/>
    <cellStyle name="Currency 2 2 2 6 2 8 2" xfId="1964" xr:uid="{00000000-0005-0000-0000-0000AC070000}"/>
    <cellStyle name="Currency 2 2 2 6 2 9" xfId="1965" xr:uid="{00000000-0005-0000-0000-0000AD070000}"/>
    <cellStyle name="Currency 2 2 2 6 3" xfId="1966" xr:uid="{00000000-0005-0000-0000-0000AE070000}"/>
    <cellStyle name="Currency 2 2 2 6 4" xfId="1967" xr:uid="{00000000-0005-0000-0000-0000AF070000}"/>
    <cellStyle name="Currency 2 2 2 6 4 2" xfId="1968" xr:uid="{00000000-0005-0000-0000-0000B0070000}"/>
    <cellStyle name="Currency 2 2 2 6 4 2 2" xfId="1969" xr:uid="{00000000-0005-0000-0000-0000B1070000}"/>
    <cellStyle name="Currency 2 2 2 6 4 3" xfId="1970" xr:uid="{00000000-0005-0000-0000-0000B2070000}"/>
    <cellStyle name="Currency 2 2 2 6 5" xfId="1971" xr:uid="{00000000-0005-0000-0000-0000B3070000}"/>
    <cellStyle name="Currency 2 2 2 6 5 2" xfId="1972" xr:uid="{00000000-0005-0000-0000-0000B4070000}"/>
    <cellStyle name="Currency 2 2 2 6 5 2 2" xfId="1973" xr:uid="{00000000-0005-0000-0000-0000B5070000}"/>
    <cellStyle name="Currency 2 2 2 6 5 3" xfId="1974" xr:uid="{00000000-0005-0000-0000-0000B6070000}"/>
    <cellStyle name="Currency 2 2 2 7" xfId="1975" xr:uid="{00000000-0005-0000-0000-0000B7070000}"/>
    <cellStyle name="Currency 2 2 2 7 2" xfId="1976" xr:uid="{00000000-0005-0000-0000-0000B8070000}"/>
    <cellStyle name="Currency 2 2 2 7 3" xfId="1977" xr:uid="{00000000-0005-0000-0000-0000B9070000}"/>
    <cellStyle name="Currency 2 2 2 7 3 2" xfId="1978" xr:uid="{00000000-0005-0000-0000-0000BA070000}"/>
    <cellStyle name="Currency 2 2 2 7 3 3" xfId="1979" xr:uid="{00000000-0005-0000-0000-0000BB070000}"/>
    <cellStyle name="Currency 2 2 2 7 4" xfId="1980" xr:uid="{00000000-0005-0000-0000-0000BC070000}"/>
    <cellStyle name="Currency 2 2 2 7 4 2" xfId="1981" xr:uid="{00000000-0005-0000-0000-0000BD070000}"/>
    <cellStyle name="Currency 2 2 2 7 4 2 2" xfId="1982" xr:uid="{00000000-0005-0000-0000-0000BE070000}"/>
    <cellStyle name="Currency 2 2 2 7 4 3" xfId="1983" xr:uid="{00000000-0005-0000-0000-0000BF070000}"/>
    <cellStyle name="Currency 2 2 2 7 5" xfId="1984" xr:uid="{00000000-0005-0000-0000-0000C0070000}"/>
    <cellStyle name="Currency 2 2 2 7 5 2" xfId="1985" xr:uid="{00000000-0005-0000-0000-0000C1070000}"/>
    <cellStyle name="Currency 2 2 2 7 5 2 2" xfId="1986" xr:uid="{00000000-0005-0000-0000-0000C2070000}"/>
    <cellStyle name="Currency 2 2 2 7 5 3" xfId="1987" xr:uid="{00000000-0005-0000-0000-0000C3070000}"/>
    <cellStyle name="Currency 2 2 2 7 6" xfId="1988" xr:uid="{00000000-0005-0000-0000-0000C4070000}"/>
    <cellStyle name="Currency 2 2 2 7 6 2" xfId="1989" xr:uid="{00000000-0005-0000-0000-0000C5070000}"/>
    <cellStyle name="Currency 2 2 2 7 6 2 2" xfId="1990" xr:uid="{00000000-0005-0000-0000-0000C6070000}"/>
    <cellStyle name="Currency 2 2 2 7 6 3" xfId="1991" xr:uid="{00000000-0005-0000-0000-0000C7070000}"/>
    <cellStyle name="Currency 2 2 2 7 7" xfId="1992" xr:uid="{00000000-0005-0000-0000-0000C8070000}"/>
    <cellStyle name="Currency 2 2 2 7 7 2" xfId="1993" xr:uid="{00000000-0005-0000-0000-0000C9070000}"/>
    <cellStyle name="Currency 2 2 2 7 8" xfId="1994" xr:uid="{00000000-0005-0000-0000-0000CA070000}"/>
    <cellStyle name="Currency 2 2 2 7 8 2" xfId="1995" xr:uid="{00000000-0005-0000-0000-0000CB070000}"/>
    <cellStyle name="Currency 2 2 2 7 9" xfId="1996" xr:uid="{00000000-0005-0000-0000-0000CC070000}"/>
    <cellStyle name="Currency 2 2 2 8" xfId="1997" xr:uid="{00000000-0005-0000-0000-0000CD070000}"/>
    <cellStyle name="Currency 2 2 2 8 2" xfId="1998" xr:uid="{00000000-0005-0000-0000-0000CE070000}"/>
    <cellStyle name="Currency 2 2 2 8 3" xfId="1999" xr:uid="{00000000-0005-0000-0000-0000CF070000}"/>
    <cellStyle name="Currency 2 2 2 9" xfId="2000" xr:uid="{00000000-0005-0000-0000-0000D0070000}"/>
    <cellStyle name="Currency 2 2 3" xfId="2001" xr:uid="{00000000-0005-0000-0000-0000D1070000}"/>
    <cellStyle name="Currency 2 2 3 2" xfId="2002" xr:uid="{00000000-0005-0000-0000-0000D2070000}"/>
    <cellStyle name="Currency 2 2 4" xfId="2003" xr:uid="{00000000-0005-0000-0000-0000D3070000}"/>
    <cellStyle name="Currency 2 20" xfId="2004" xr:uid="{00000000-0005-0000-0000-0000D4070000}"/>
    <cellStyle name="Currency 2 20 2" xfId="2005" xr:uid="{00000000-0005-0000-0000-0000D5070000}"/>
    <cellStyle name="Currency 2 20 2 2" xfId="2006" xr:uid="{00000000-0005-0000-0000-0000D6070000}"/>
    <cellStyle name="Currency 2 20 3" xfId="2007" xr:uid="{00000000-0005-0000-0000-0000D7070000}"/>
    <cellStyle name="Currency 2 21" xfId="2008" xr:uid="{00000000-0005-0000-0000-0000D8070000}"/>
    <cellStyle name="Currency 2 21 2" xfId="2009" xr:uid="{00000000-0005-0000-0000-0000D9070000}"/>
    <cellStyle name="Currency 2 22" xfId="2010" xr:uid="{00000000-0005-0000-0000-0000DA070000}"/>
    <cellStyle name="Currency 2 22 2" xfId="2011" xr:uid="{00000000-0005-0000-0000-0000DB070000}"/>
    <cellStyle name="Currency 2 23" xfId="2012" xr:uid="{00000000-0005-0000-0000-0000DC070000}"/>
    <cellStyle name="Currency 2 24" xfId="2013" xr:uid="{00000000-0005-0000-0000-0000DD070000}"/>
    <cellStyle name="Currency 2 25" xfId="2014" xr:uid="{00000000-0005-0000-0000-0000DE070000}"/>
    <cellStyle name="Currency 2 3" xfId="2015" xr:uid="{00000000-0005-0000-0000-0000DF070000}"/>
    <cellStyle name="Currency 2 3 2" xfId="2016" xr:uid="{00000000-0005-0000-0000-0000E0070000}"/>
    <cellStyle name="Currency 2 3 2 2" xfId="2017" xr:uid="{00000000-0005-0000-0000-0000E1070000}"/>
    <cellStyle name="Currency 2 3 3" xfId="2018" xr:uid="{00000000-0005-0000-0000-0000E2070000}"/>
    <cellStyle name="Currency 2 4" xfId="2019" xr:uid="{00000000-0005-0000-0000-0000E3070000}"/>
    <cellStyle name="Currency 2 4 10" xfId="2020" xr:uid="{00000000-0005-0000-0000-0000E4070000}"/>
    <cellStyle name="Currency 2 4 10 2" xfId="2021" xr:uid="{00000000-0005-0000-0000-0000E5070000}"/>
    <cellStyle name="Currency 2 4 10 3" xfId="2022" xr:uid="{00000000-0005-0000-0000-0000E6070000}"/>
    <cellStyle name="Currency 2 4 11" xfId="2023" xr:uid="{00000000-0005-0000-0000-0000E7070000}"/>
    <cellStyle name="Currency 2 4 12" xfId="2024" xr:uid="{00000000-0005-0000-0000-0000E8070000}"/>
    <cellStyle name="Currency 2 4 12 2" xfId="2025" xr:uid="{00000000-0005-0000-0000-0000E9070000}"/>
    <cellStyle name="Currency 2 4 12 2 2" xfId="2026" xr:uid="{00000000-0005-0000-0000-0000EA070000}"/>
    <cellStyle name="Currency 2 4 12 3" xfId="2027" xr:uid="{00000000-0005-0000-0000-0000EB070000}"/>
    <cellStyle name="Currency 2 4 12 4" xfId="2028" xr:uid="{00000000-0005-0000-0000-0000EC070000}"/>
    <cellStyle name="Currency 2 4 13" xfId="2029" xr:uid="{00000000-0005-0000-0000-0000ED070000}"/>
    <cellStyle name="Currency 2 4 13 2" xfId="2030" xr:uid="{00000000-0005-0000-0000-0000EE070000}"/>
    <cellStyle name="Currency 2 4 13 2 2" xfId="2031" xr:uid="{00000000-0005-0000-0000-0000EF070000}"/>
    <cellStyle name="Currency 2 4 13 3" xfId="2032" xr:uid="{00000000-0005-0000-0000-0000F0070000}"/>
    <cellStyle name="Currency 2 4 14" xfId="2033" xr:uid="{00000000-0005-0000-0000-0000F1070000}"/>
    <cellStyle name="Currency 2 4 14 2" xfId="2034" xr:uid="{00000000-0005-0000-0000-0000F2070000}"/>
    <cellStyle name="Currency 2 4 14 2 2" xfId="2035" xr:uid="{00000000-0005-0000-0000-0000F3070000}"/>
    <cellStyle name="Currency 2 4 14 3" xfId="2036" xr:uid="{00000000-0005-0000-0000-0000F4070000}"/>
    <cellStyle name="Currency 2 4 15" xfId="2037" xr:uid="{00000000-0005-0000-0000-0000F5070000}"/>
    <cellStyle name="Currency 2 4 15 2" xfId="2038" xr:uid="{00000000-0005-0000-0000-0000F6070000}"/>
    <cellStyle name="Currency 2 4 16" xfId="2039" xr:uid="{00000000-0005-0000-0000-0000F7070000}"/>
    <cellStyle name="Currency 2 4 16 2" xfId="2040" xr:uid="{00000000-0005-0000-0000-0000F8070000}"/>
    <cellStyle name="Currency 2 4 17" xfId="2041" xr:uid="{00000000-0005-0000-0000-0000F9070000}"/>
    <cellStyle name="Currency 2 4 18" xfId="2042" xr:uid="{00000000-0005-0000-0000-0000FA070000}"/>
    <cellStyle name="Currency 2 4 19" xfId="2043" xr:uid="{00000000-0005-0000-0000-0000FB070000}"/>
    <cellStyle name="Currency 2 4 2" xfId="2044" xr:uid="{00000000-0005-0000-0000-0000FC070000}"/>
    <cellStyle name="Currency 2 4 2 10" xfId="2045" xr:uid="{00000000-0005-0000-0000-0000FD070000}"/>
    <cellStyle name="Currency 2 4 2 10 2" xfId="2046" xr:uid="{00000000-0005-0000-0000-0000FE070000}"/>
    <cellStyle name="Currency 2 4 2 10 2 2" xfId="2047" xr:uid="{00000000-0005-0000-0000-0000FF070000}"/>
    <cellStyle name="Currency 2 4 2 10 3" xfId="2048" xr:uid="{00000000-0005-0000-0000-000000080000}"/>
    <cellStyle name="Currency 2 4 2 10 4" xfId="2049" xr:uid="{00000000-0005-0000-0000-000001080000}"/>
    <cellStyle name="Currency 2 4 2 11" xfId="2050" xr:uid="{00000000-0005-0000-0000-000002080000}"/>
    <cellStyle name="Currency 2 4 2 11 2" xfId="2051" xr:uid="{00000000-0005-0000-0000-000003080000}"/>
    <cellStyle name="Currency 2 4 2 11 2 2" xfId="2052" xr:uid="{00000000-0005-0000-0000-000004080000}"/>
    <cellStyle name="Currency 2 4 2 11 3" xfId="2053" xr:uid="{00000000-0005-0000-0000-000005080000}"/>
    <cellStyle name="Currency 2 4 2 12" xfId="2054" xr:uid="{00000000-0005-0000-0000-000006080000}"/>
    <cellStyle name="Currency 2 4 2 12 2" xfId="2055" xr:uid="{00000000-0005-0000-0000-000007080000}"/>
    <cellStyle name="Currency 2 4 2 12 2 2" xfId="2056" xr:uid="{00000000-0005-0000-0000-000008080000}"/>
    <cellStyle name="Currency 2 4 2 12 3" xfId="2057" xr:uid="{00000000-0005-0000-0000-000009080000}"/>
    <cellStyle name="Currency 2 4 2 13" xfId="2058" xr:uid="{00000000-0005-0000-0000-00000A080000}"/>
    <cellStyle name="Currency 2 4 2 13 2" xfId="2059" xr:uid="{00000000-0005-0000-0000-00000B080000}"/>
    <cellStyle name="Currency 2 4 2 14" xfId="2060" xr:uid="{00000000-0005-0000-0000-00000C080000}"/>
    <cellStyle name="Currency 2 4 2 14 2" xfId="2061" xr:uid="{00000000-0005-0000-0000-00000D080000}"/>
    <cellStyle name="Currency 2 4 2 15" xfId="2062" xr:uid="{00000000-0005-0000-0000-00000E080000}"/>
    <cellStyle name="Currency 2 4 2 16" xfId="2063" xr:uid="{00000000-0005-0000-0000-00000F080000}"/>
    <cellStyle name="Currency 2 4 2 17" xfId="2064" xr:uid="{00000000-0005-0000-0000-000010080000}"/>
    <cellStyle name="Currency 2 4 2 2" xfId="2065" xr:uid="{00000000-0005-0000-0000-000011080000}"/>
    <cellStyle name="Currency 2 4 2 2 10" xfId="2066" xr:uid="{00000000-0005-0000-0000-000012080000}"/>
    <cellStyle name="Currency 2 4 2 2 10 2" xfId="2067" xr:uid="{00000000-0005-0000-0000-000013080000}"/>
    <cellStyle name="Currency 2 4 2 2 10 2 2" xfId="2068" xr:uid="{00000000-0005-0000-0000-000014080000}"/>
    <cellStyle name="Currency 2 4 2 2 10 3" xfId="2069" xr:uid="{00000000-0005-0000-0000-000015080000}"/>
    <cellStyle name="Currency 2 4 2 2 11" xfId="2070" xr:uid="{00000000-0005-0000-0000-000016080000}"/>
    <cellStyle name="Currency 2 4 2 2 11 2" xfId="2071" xr:uid="{00000000-0005-0000-0000-000017080000}"/>
    <cellStyle name="Currency 2 4 2 2 12" xfId="2072" xr:uid="{00000000-0005-0000-0000-000018080000}"/>
    <cellStyle name="Currency 2 4 2 2 12 2" xfId="2073" xr:uid="{00000000-0005-0000-0000-000019080000}"/>
    <cellStyle name="Currency 2 4 2 2 13" xfId="2074" xr:uid="{00000000-0005-0000-0000-00001A080000}"/>
    <cellStyle name="Currency 2 4 2 2 14" xfId="2075" xr:uid="{00000000-0005-0000-0000-00001B080000}"/>
    <cellStyle name="Currency 2 4 2 2 15" xfId="2076" xr:uid="{00000000-0005-0000-0000-00001C080000}"/>
    <cellStyle name="Currency 2 4 2 2 2" xfId="2077" xr:uid="{00000000-0005-0000-0000-00001D080000}"/>
    <cellStyle name="Currency 2 4 2 2 2 2" xfId="2078" xr:uid="{00000000-0005-0000-0000-00001E080000}"/>
    <cellStyle name="Currency 2 4 2 2 2 2 2" xfId="2079" xr:uid="{00000000-0005-0000-0000-00001F080000}"/>
    <cellStyle name="Currency 2 4 2 2 2 2 3" xfId="2080" xr:uid="{00000000-0005-0000-0000-000020080000}"/>
    <cellStyle name="Currency 2 4 2 2 2 2 3 2" xfId="2081" xr:uid="{00000000-0005-0000-0000-000021080000}"/>
    <cellStyle name="Currency 2 4 2 2 2 2 3 3" xfId="2082" xr:uid="{00000000-0005-0000-0000-000022080000}"/>
    <cellStyle name="Currency 2 4 2 2 2 2 4" xfId="2083" xr:uid="{00000000-0005-0000-0000-000023080000}"/>
    <cellStyle name="Currency 2 4 2 2 2 2 4 2" xfId="2084" xr:uid="{00000000-0005-0000-0000-000024080000}"/>
    <cellStyle name="Currency 2 4 2 2 2 2 4 2 2" xfId="2085" xr:uid="{00000000-0005-0000-0000-000025080000}"/>
    <cellStyle name="Currency 2 4 2 2 2 2 4 3" xfId="2086" xr:uid="{00000000-0005-0000-0000-000026080000}"/>
    <cellStyle name="Currency 2 4 2 2 2 2 5" xfId="2087" xr:uid="{00000000-0005-0000-0000-000027080000}"/>
    <cellStyle name="Currency 2 4 2 2 2 2 5 2" xfId="2088" xr:uid="{00000000-0005-0000-0000-000028080000}"/>
    <cellStyle name="Currency 2 4 2 2 2 2 5 2 2" xfId="2089" xr:uid="{00000000-0005-0000-0000-000029080000}"/>
    <cellStyle name="Currency 2 4 2 2 2 2 5 3" xfId="2090" xr:uid="{00000000-0005-0000-0000-00002A080000}"/>
    <cellStyle name="Currency 2 4 2 2 2 2 6" xfId="2091" xr:uid="{00000000-0005-0000-0000-00002B080000}"/>
    <cellStyle name="Currency 2 4 2 2 2 2 6 2" xfId="2092" xr:uid="{00000000-0005-0000-0000-00002C080000}"/>
    <cellStyle name="Currency 2 4 2 2 2 2 6 2 2" xfId="2093" xr:uid="{00000000-0005-0000-0000-00002D080000}"/>
    <cellStyle name="Currency 2 4 2 2 2 2 6 3" xfId="2094" xr:uid="{00000000-0005-0000-0000-00002E080000}"/>
    <cellStyle name="Currency 2 4 2 2 2 2 7" xfId="2095" xr:uid="{00000000-0005-0000-0000-00002F080000}"/>
    <cellStyle name="Currency 2 4 2 2 2 2 7 2" xfId="2096" xr:uid="{00000000-0005-0000-0000-000030080000}"/>
    <cellStyle name="Currency 2 4 2 2 2 2 8" xfId="2097" xr:uid="{00000000-0005-0000-0000-000031080000}"/>
    <cellStyle name="Currency 2 4 2 2 2 2 8 2" xfId="2098" xr:uid="{00000000-0005-0000-0000-000032080000}"/>
    <cellStyle name="Currency 2 4 2 2 2 2 9" xfId="2099" xr:uid="{00000000-0005-0000-0000-000033080000}"/>
    <cellStyle name="Currency 2 4 2 2 2 3" xfId="2100" xr:uid="{00000000-0005-0000-0000-000034080000}"/>
    <cellStyle name="Currency 2 4 2 2 2 3 2" xfId="2101" xr:uid="{00000000-0005-0000-0000-000035080000}"/>
    <cellStyle name="Currency 2 4 2 2 2 3 3" xfId="2102" xr:uid="{00000000-0005-0000-0000-000036080000}"/>
    <cellStyle name="Currency 2 4 2 2 2 3 3 2" xfId="2103" xr:uid="{00000000-0005-0000-0000-000037080000}"/>
    <cellStyle name="Currency 2 4 2 2 2 3 3 3" xfId="2104" xr:uid="{00000000-0005-0000-0000-000038080000}"/>
    <cellStyle name="Currency 2 4 2 2 2 3 4" xfId="2105" xr:uid="{00000000-0005-0000-0000-000039080000}"/>
    <cellStyle name="Currency 2 4 2 2 2 3 4 2" xfId="2106" xr:uid="{00000000-0005-0000-0000-00003A080000}"/>
    <cellStyle name="Currency 2 4 2 2 2 3 4 2 2" xfId="2107" xr:uid="{00000000-0005-0000-0000-00003B080000}"/>
    <cellStyle name="Currency 2 4 2 2 2 3 4 3" xfId="2108" xr:uid="{00000000-0005-0000-0000-00003C080000}"/>
    <cellStyle name="Currency 2 4 2 2 2 3 5" xfId="2109" xr:uid="{00000000-0005-0000-0000-00003D080000}"/>
    <cellStyle name="Currency 2 4 2 2 2 3 5 2" xfId="2110" xr:uid="{00000000-0005-0000-0000-00003E080000}"/>
    <cellStyle name="Currency 2 4 2 2 2 3 5 2 2" xfId="2111" xr:uid="{00000000-0005-0000-0000-00003F080000}"/>
    <cellStyle name="Currency 2 4 2 2 2 3 5 3" xfId="2112" xr:uid="{00000000-0005-0000-0000-000040080000}"/>
    <cellStyle name="Currency 2 4 2 2 2 3 6" xfId="2113" xr:uid="{00000000-0005-0000-0000-000041080000}"/>
    <cellStyle name="Currency 2 4 2 2 2 3 6 2" xfId="2114" xr:uid="{00000000-0005-0000-0000-000042080000}"/>
    <cellStyle name="Currency 2 4 2 2 2 3 6 2 2" xfId="2115" xr:uid="{00000000-0005-0000-0000-000043080000}"/>
    <cellStyle name="Currency 2 4 2 2 2 3 6 3" xfId="2116" xr:uid="{00000000-0005-0000-0000-000044080000}"/>
    <cellStyle name="Currency 2 4 2 2 2 3 7" xfId="2117" xr:uid="{00000000-0005-0000-0000-000045080000}"/>
    <cellStyle name="Currency 2 4 2 2 2 3 7 2" xfId="2118" xr:uid="{00000000-0005-0000-0000-000046080000}"/>
    <cellStyle name="Currency 2 4 2 2 2 3 8" xfId="2119" xr:uid="{00000000-0005-0000-0000-000047080000}"/>
    <cellStyle name="Currency 2 4 2 2 2 3 8 2" xfId="2120" xr:uid="{00000000-0005-0000-0000-000048080000}"/>
    <cellStyle name="Currency 2 4 2 2 2 3 9" xfId="2121" xr:uid="{00000000-0005-0000-0000-000049080000}"/>
    <cellStyle name="Currency 2 4 2 2 2 4" xfId="2122" xr:uid="{00000000-0005-0000-0000-00004A080000}"/>
    <cellStyle name="Currency 2 4 2 2 2 4 2" xfId="2123" xr:uid="{00000000-0005-0000-0000-00004B080000}"/>
    <cellStyle name="Currency 2 4 2 2 2 4 3" xfId="2124" xr:uid="{00000000-0005-0000-0000-00004C080000}"/>
    <cellStyle name="Currency 2 4 2 2 2 4 3 2" xfId="2125" xr:uid="{00000000-0005-0000-0000-00004D080000}"/>
    <cellStyle name="Currency 2 4 2 2 2 4 3 2 2" xfId="2126" xr:uid="{00000000-0005-0000-0000-00004E080000}"/>
    <cellStyle name="Currency 2 4 2 2 2 4 3 3" xfId="2127" xr:uid="{00000000-0005-0000-0000-00004F080000}"/>
    <cellStyle name="Currency 2 4 2 2 2 4 4" xfId="2128" xr:uid="{00000000-0005-0000-0000-000050080000}"/>
    <cellStyle name="Currency 2 4 2 2 2 4 4 2" xfId="2129" xr:uid="{00000000-0005-0000-0000-000051080000}"/>
    <cellStyle name="Currency 2 4 2 2 2 4 4 2 2" xfId="2130" xr:uid="{00000000-0005-0000-0000-000052080000}"/>
    <cellStyle name="Currency 2 4 2 2 2 4 4 3" xfId="2131" xr:uid="{00000000-0005-0000-0000-000053080000}"/>
    <cellStyle name="Currency 2 4 2 2 2 4 5" xfId="2132" xr:uid="{00000000-0005-0000-0000-000054080000}"/>
    <cellStyle name="Currency 2 4 2 2 2 4 5 2" xfId="2133" xr:uid="{00000000-0005-0000-0000-000055080000}"/>
    <cellStyle name="Currency 2 4 2 2 2 4 5 2 2" xfId="2134" xr:uid="{00000000-0005-0000-0000-000056080000}"/>
    <cellStyle name="Currency 2 4 2 2 2 4 5 3" xfId="2135" xr:uid="{00000000-0005-0000-0000-000057080000}"/>
    <cellStyle name="Currency 2 4 2 2 2 4 6" xfId="2136" xr:uid="{00000000-0005-0000-0000-000058080000}"/>
    <cellStyle name="Currency 2 4 2 2 2 4 6 2" xfId="2137" xr:uid="{00000000-0005-0000-0000-000059080000}"/>
    <cellStyle name="Currency 2 4 2 2 2 4 7" xfId="2138" xr:uid="{00000000-0005-0000-0000-00005A080000}"/>
    <cellStyle name="Currency 2 4 2 2 2 4 7 2" xfId="2139" xr:uid="{00000000-0005-0000-0000-00005B080000}"/>
    <cellStyle name="Currency 2 4 2 2 2 4 8" xfId="2140" xr:uid="{00000000-0005-0000-0000-00005C080000}"/>
    <cellStyle name="Currency 2 4 2 2 2 4 9" xfId="2141" xr:uid="{00000000-0005-0000-0000-00005D080000}"/>
    <cellStyle name="Currency 2 4 2 2 2 5" xfId="2142" xr:uid="{00000000-0005-0000-0000-00005E080000}"/>
    <cellStyle name="Currency 2 4 2 2 2 5 2" xfId="2143" xr:uid="{00000000-0005-0000-0000-00005F080000}"/>
    <cellStyle name="Currency 2 4 2 2 2 5 3" xfId="2144" xr:uid="{00000000-0005-0000-0000-000060080000}"/>
    <cellStyle name="Currency 2 4 2 2 2 6" xfId="2145" xr:uid="{00000000-0005-0000-0000-000061080000}"/>
    <cellStyle name="Currency 2 4 2 2 2 6 2" xfId="2146" xr:uid="{00000000-0005-0000-0000-000062080000}"/>
    <cellStyle name="Currency 2 4 2 2 2 6 2 2" xfId="2147" xr:uid="{00000000-0005-0000-0000-000063080000}"/>
    <cellStyle name="Currency 2 4 2 2 2 6 2 2 2" xfId="2148" xr:uid="{00000000-0005-0000-0000-000064080000}"/>
    <cellStyle name="Currency 2 4 2 2 2 6 2 3" xfId="2149" xr:uid="{00000000-0005-0000-0000-000065080000}"/>
    <cellStyle name="Currency 2 4 2 2 2 6 3" xfId="2150" xr:uid="{00000000-0005-0000-0000-000066080000}"/>
    <cellStyle name="Currency 2 4 2 2 2 6 3 2" xfId="2151" xr:uid="{00000000-0005-0000-0000-000067080000}"/>
    <cellStyle name="Currency 2 4 2 2 2 6 3 2 2" xfId="2152" xr:uid="{00000000-0005-0000-0000-000068080000}"/>
    <cellStyle name="Currency 2 4 2 2 2 6 3 3" xfId="2153" xr:uid="{00000000-0005-0000-0000-000069080000}"/>
    <cellStyle name="Currency 2 4 2 2 2 6 4" xfId="2154" xr:uid="{00000000-0005-0000-0000-00006A080000}"/>
    <cellStyle name="Currency 2 4 2 2 2 6 4 2" xfId="2155" xr:uid="{00000000-0005-0000-0000-00006B080000}"/>
    <cellStyle name="Currency 2 4 2 2 2 6 4 2 2" xfId="2156" xr:uid="{00000000-0005-0000-0000-00006C080000}"/>
    <cellStyle name="Currency 2 4 2 2 2 6 4 3" xfId="2157" xr:uid="{00000000-0005-0000-0000-00006D080000}"/>
    <cellStyle name="Currency 2 4 2 2 2 6 5" xfId="2158" xr:uid="{00000000-0005-0000-0000-00006E080000}"/>
    <cellStyle name="Currency 2 4 2 2 2 6 5 2" xfId="2159" xr:uid="{00000000-0005-0000-0000-00006F080000}"/>
    <cellStyle name="Currency 2 4 2 2 2 6 6" xfId="2160" xr:uid="{00000000-0005-0000-0000-000070080000}"/>
    <cellStyle name="Currency 2 4 2 2 2 6 6 2" xfId="2161" xr:uid="{00000000-0005-0000-0000-000071080000}"/>
    <cellStyle name="Currency 2 4 2 2 2 6 7" xfId="2162" xr:uid="{00000000-0005-0000-0000-000072080000}"/>
    <cellStyle name="Currency 2 4 2 2 2 7" xfId="2163" xr:uid="{00000000-0005-0000-0000-000073080000}"/>
    <cellStyle name="Currency 2 4 2 2 2 7 2" xfId="2164" xr:uid="{00000000-0005-0000-0000-000074080000}"/>
    <cellStyle name="Currency 2 4 2 2 2 7 2 2" xfId="2165" xr:uid="{00000000-0005-0000-0000-000075080000}"/>
    <cellStyle name="Currency 2 4 2 2 2 7 3" xfId="2166" xr:uid="{00000000-0005-0000-0000-000076080000}"/>
    <cellStyle name="Currency 2 4 2 2 2 8" xfId="2167" xr:uid="{00000000-0005-0000-0000-000077080000}"/>
    <cellStyle name="Currency 2 4 2 2 2 8 2" xfId="2168" xr:uid="{00000000-0005-0000-0000-000078080000}"/>
    <cellStyle name="Currency 2 4 2 2 2 8 2 2" xfId="2169" xr:uid="{00000000-0005-0000-0000-000079080000}"/>
    <cellStyle name="Currency 2 4 2 2 2 8 3" xfId="2170" xr:uid="{00000000-0005-0000-0000-00007A080000}"/>
    <cellStyle name="Currency 2 4 2 2 3" xfId="2171" xr:uid="{00000000-0005-0000-0000-00007B080000}"/>
    <cellStyle name="Currency 2 4 2 2 3 10" xfId="2172" xr:uid="{00000000-0005-0000-0000-00007C080000}"/>
    <cellStyle name="Currency 2 4 2 2 3 2" xfId="2173" xr:uid="{00000000-0005-0000-0000-00007D080000}"/>
    <cellStyle name="Currency 2 4 2 2 3 2 2" xfId="2174" xr:uid="{00000000-0005-0000-0000-00007E080000}"/>
    <cellStyle name="Currency 2 4 2 2 3 2 3" xfId="2175" xr:uid="{00000000-0005-0000-0000-00007F080000}"/>
    <cellStyle name="Currency 2 4 2 2 3 2 3 2" xfId="2176" xr:uid="{00000000-0005-0000-0000-000080080000}"/>
    <cellStyle name="Currency 2 4 2 2 3 2 3 3" xfId="2177" xr:uid="{00000000-0005-0000-0000-000081080000}"/>
    <cellStyle name="Currency 2 4 2 2 3 2 4" xfId="2178" xr:uid="{00000000-0005-0000-0000-000082080000}"/>
    <cellStyle name="Currency 2 4 2 2 3 2 4 2" xfId="2179" xr:uid="{00000000-0005-0000-0000-000083080000}"/>
    <cellStyle name="Currency 2 4 2 2 3 2 4 2 2" xfId="2180" xr:uid="{00000000-0005-0000-0000-000084080000}"/>
    <cellStyle name="Currency 2 4 2 2 3 2 4 3" xfId="2181" xr:uid="{00000000-0005-0000-0000-000085080000}"/>
    <cellStyle name="Currency 2 4 2 2 3 2 5" xfId="2182" xr:uid="{00000000-0005-0000-0000-000086080000}"/>
    <cellStyle name="Currency 2 4 2 2 3 2 5 2" xfId="2183" xr:uid="{00000000-0005-0000-0000-000087080000}"/>
    <cellStyle name="Currency 2 4 2 2 3 2 5 2 2" xfId="2184" xr:uid="{00000000-0005-0000-0000-000088080000}"/>
    <cellStyle name="Currency 2 4 2 2 3 2 5 3" xfId="2185" xr:uid="{00000000-0005-0000-0000-000089080000}"/>
    <cellStyle name="Currency 2 4 2 2 3 2 6" xfId="2186" xr:uid="{00000000-0005-0000-0000-00008A080000}"/>
    <cellStyle name="Currency 2 4 2 2 3 2 6 2" xfId="2187" xr:uid="{00000000-0005-0000-0000-00008B080000}"/>
    <cellStyle name="Currency 2 4 2 2 3 2 6 2 2" xfId="2188" xr:uid="{00000000-0005-0000-0000-00008C080000}"/>
    <cellStyle name="Currency 2 4 2 2 3 2 6 3" xfId="2189" xr:uid="{00000000-0005-0000-0000-00008D080000}"/>
    <cellStyle name="Currency 2 4 2 2 3 2 7" xfId="2190" xr:uid="{00000000-0005-0000-0000-00008E080000}"/>
    <cellStyle name="Currency 2 4 2 2 3 2 7 2" xfId="2191" xr:uid="{00000000-0005-0000-0000-00008F080000}"/>
    <cellStyle name="Currency 2 4 2 2 3 2 8" xfId="2192" xr:uid="{00000000-0005-0000-0000-000090080000}"/>
    <cellStyle name="Currency 2 4 2 2 3 2 8 2" xfId="2193" xr:uid="{00000000-0005-0000-0000-000091080000}"/>
    <cellStyle name="Currency 2 4 2 2 3 2 9" xfId="2194" xr:uid="{00000000-0005-0000-0000-000092080000}"/>
    <cellStyle name="Currency 2 4 2 2 3 3" xfId="2195" xr:uid="{00000000-0005-0000-0000-000093080000}"/>
    <cellStyle name="Currency 2 4 2 2 3 4" xfId="2196" xr:uid="{00000000-0005-0000-0000-000094080000}"/>
    <cellStyle name="Currency 2 4 2 2 3 4 2" xfId="2197" xr:uid="{00000000-0005-0000-0000-000095080000}"/>
    <cellStyle name="Currency 2 4 2 2 3 4 3" xfId="2198" xr:uid="{00000000-0005-0000-0000-000096080000}"/>
    <cellStyle name="Currency 2 4 2 2 3 5" xfId="2199" xr:uid="{00000000-0005-0000-0000-000097080000}"/>
    <cellStyle name="Currency 2 4 2 2 3 5 2" xfId="2200" xr:uid="{00000000-0005-0000-0000-000098080000}"/>
    <cellStyle name="Currency 2 4 2 2 3 5 2 2" xfId="2201" xr:uid="{00000000-0005-0000-0000-000099080000}"/>
    <cellStyle name="Currency 2 4 2 2 3 5 3" xfId="2202" xr:uid="{00000000-0005-0000-0000-00009A080000}"/>
    <cellStyle name="Currency 2 4 2 2 3 6" xfId="2203" xr:uid="{00000000-0005-0000-0000-00009B080000}"/>
    <cellStyle name="Currency 2 4 2 2 3 6 2" xfId="2204" xr:uid="{00000000-0005-0000-0000-00009C080000}"/>
    <cellStyle name="Currency 2 4 2 2 3 6 2 2" xfId="2205" xr:uid="{00000000-0005-0000-0000-00009D080000}"/>
    <cellStyle name="Currency 2 4 2 2 3 6 3" xfId="2206" xr:uid="{00000000-0005-0000-0000-00009E080000}"/>
    <cellStyle name="Currency 2 4 2 2 3 7" xfId="2207" xr:uid="{00000000-0005-0000-0000-00009F080000}"/>
    <cellStyle name="Currency 2 4 2 2 3 7 2" xfId="2208" xr:uid="{00000000-0005-0000-0000-0000A0080000}"/>
    <cellStyle name="Currency 2 4 2 2 3 7 2 2" xfId="2209" xr:uid="{00000000-0005-0000-0000-0000A1080000}"/>
    <cellStyle name="Currency 2 4 2 2 3 7 3" xfId="2210" xr:uid="{00000000-0005-0000-0000-0000A2080000}"/>
    <cellStyle name="Currency 2 4 2 2 3 8" xfId="2211" xr:uid="{00000000-0005-0000-0000-0000A3080000}"/>
    <cellStyle name="Currency 2 4 2 2 3 8 2" xfId="2212" xr:uid="{00000000-0005-0000-0000-0000A4080000}"/>
    <cellStyle name="Currency 2 4 2 2 3 9" xfId="2213" xr:uid="{00000000-0005-0000-0000-0000A5080000}"/>
    <cellStyle name="Currency 2 4 2 2 3 9 2" xfId="2214" xr:uid="{00000000-0005-0000-0000-0000A6080000}"/>
    <cellStyle name="Currency 2 4 2 2 4" xfId="2215" xr:uid="{00000000-0005-0000-0000-0000A7080000}"/>
    <cellStyle name="Currency 2 4 2 2 4 2" xfId="2216" xr:uid="{00000000-0005-0000-0000-0000A8080000}"/>
    <cellStyle name="Currency 2 4 2 2 4 2 10" xfId="2217" xr:uid="{00000000-0005-0000-0000-0000A9080000}"/>
    <cellStyle name="Currency 2 4 2 2 4 2 2" xfId="2218" xr:uid="{00000000-0005-0000-0000-0000AA080000}"/>
    <cellStyle name="Currency 2 4 2 2 4 2 3" xfId="2219" xr:uid="{00000000-0005-0000-0000-0000AB080000}"/>
    <cellStyle name="Currency 2 4 2 2 4 2 4" xfId="2220" xr:uid="{00000000-0005-0000-0000-0000AC080000}"/>
    <cellStyle name="Currency 2 4 2 2 4 2 4 2" xfId="2221" xr:uid="{00000000-0005-0000-0000-0000AD080000}"/>
    <cellStyle name="Currency 2 4 2 2 4 2 4 2 2" xfId="2222" xr:uid="{00000000-0005-0000-0000-0000AE080000}"/>
    <cellStyle name="Currency 2 4 2 2 4 2 4 3" xfId="2223" xr:uid="{00000000-0005-0000-0000-0000AF080000}"/>
    <cellStyle name="Currency 2 4 2 2 4 2 5" xfId="2224" xr:uid="{00000000-0005-0000-0000-0000B0080000}"/>
    <cellStyle name="Currency 2 4 2 2 4 2 5 2" xfId="2225" xr:uid="{00000000-0005-0000-0000-0000B1080000}"/>
    <cellStyle name="Currency 2 4 2 2 4 2 5 2 2" xfId="2226" xr:uid="{00000000-0005-0000-0000-0000B2080000}"/>
    <cellStyle name="Currency 2 4 2 2 4 2 5 3" xfId="2227" xr:uid="{00000000-0005-0000-0000-0000B3080000}"/>
    <cellStyle name="Currency 2 4 2 2 4 2 6" xfId="2228" xr:uid="{00000000-0005-0000-0000-0000B4080000}"/>
    <cellStyle name="Currency 2 4 2 2 4 2 6 2" xfId="2229" xr:uid="{00000000-0005-0000-0000-0000B5080000}"/>
    <cellStyle name="Currency 2 4 2 2 4 2 6 2 2" xfId="2230" xr:uid="{00000000-0005-0000-0000-0000B6080000}"/>
    <cellStyle name="Currency 2 4 2 2 4 2 6 3" xfId="2231" xr:uid="{00000000-0005-0000-0000-0000B7080000}"/>
    <cellStyle name="Currency 2 4 2 2 4 2 7" xfId="2232" xr:uid="{00000000-0005-0000-0000-0000B8080000}"/>
    <cellStyle name="Currency 2 4 2 2 4 2 7 2" xfId="2233" xr:uid="{00000000-0005-0000-0000-0000B9080000}"/>
    <cellStyle name="Currency 2 4 2 2 4 2 8" xfId="2234" xr:uid="{00000000-0005-0000-0000-0000BA080000}"/>
    <cellStyle name="Currency 2 4 2 2 4 2 8 2" xfId="2235" xr:uid="{00000000-0005-0000-0000-0000BB080000}"/>
    <cellStyle name="Currency 2 4 2 2 4 2 9" xfId="2236" xr:uid="{00000000-0005-0000-0000-0000BC080000}"/>
    <cellStyle name="Currency 2 4 2 2 4 3" xfId="2237" xr:uid="{00000000-0005-0000-0000-0000BD080000}"/>
    <cellStyle name="Currency 2 4 2 2 4 4" xfId="2238" xr:uid="{00000000-0005-0000-0000-0000BE080000}"/>
    <cellStyle name="Currency 2 4 2 2 4 4 2" xfId="2239" xr:uid="{00000000-0005-0000-0000-0000BF080000}"/>
    <cellStyle name="Currency 2 4 2 2 4 4 2 2" xfId="2240" xr:uid="{00000000-0005-0000-0000-0000C0080000}"/>
    <cellStyle name="Currency 2 4 2 2 4 4 3" xfId="2241" xr:uid="{00000000-0005-0000-0000-0000C1080000}"/>
    <cellStyle name="Currency 2 4 2 2 4 5" xfId="2242" xr:uid="{00000000-0005-0000-0000-0000C2080000}"/>
    <cellStyle name="Currency 2 4 2 2 4 5 2" xfId="2243" xr:uid="{00000000-0005-0000-0000-0000C3080000}"/>
    <cellStyle name="Currency 2 4 2 2 4 5 2 2" xfId="2244" xr:uid="{00000000-0005-0000-0000-0000C4080000}"/>
    <cellStyle name="Currency 2 4 2 2 4 5 3" xfId="2245" xr:uid="{00000000-0005-0000-0000-0000C5080000}"/>
    <cellStyle name="Currency 2 4 2 2 5" xfId="2246" xr:uid="{00000000-0005-0000-0000-0000C6080000}"/>
    <cellStyle name="Currency 2 4 2 2 5 2" xfId="2247" xr:uid="{00000000-0005-0000-0000-0000C7080000}"/>
    <cellStyle name="Currency 2 4 2 2 5 3" xfId="2248" xr:uid="{00000000-0005-0000-0000-0000C8080000}"/>
    <cellStyle name="Currency 2 4 2 2 5 3 2" xfId="2249" xr:uid="{00000000-0005-0000-0000-0000C9080000}"/>
    <cellStyle name="Currency 2 4 2 2 5 3 3" xfId="2250" xr:uid="{00000000-0005-0000-0000-0000CA080000}"/>
    <cellStyle name="Currency 2 4 2 2 5 4" xfId="2251" xr:uid="{00000000-0005-0000-0000-0000CB080000}"/>
    <cellStyle name="Currency 2 4 2 2 5 4 2" xfId="2252" xr:uid="{00000000-0005-0000-0000-0000CC080000}"/>
    <cellStyle name="Currency 2 4 2 2 5 4 2 2" xfId="2253" xr:uid="{00000000-0005-0000-0000-0000CD080000}"/>
    <cellStyle name="Currency 2 4 2 2 5 4 3" xfId="2254" xr:uid="{00000000-0005-0000-0000-0000CE080000}"/>
    <cellStyle name="Currency 2 4 2 2 5 5" xfId="2255" xr:uid="{00000000-0005-0000-0000-0000CF080000}"/>
    <cellStyle name="Currency 2 4 2 2 5 5 2" xfId="2256" xr:uid="{00000000-0005-0000-0000-0000D0080000}"/>
    <cellStyle name="Currency 2 4 2 2 5 5 2 2" xfId="2257" xr:uid="{00000000-0005-0000-0000-0000D1080000}"/>
    <cellStyle name="Currency 2 4 2 2 5 5 3" xfId="2258" xr:uid="{00000000-0005-0000-0000-0000D2080000}"/>
    <cellStyle name="Currency 2 4 2 2 5 6" xfId="2259" xr:uid="{00000000-0005-0000-0000-0000D3080000}"/>
    <cellStyle name="Currency 2 4 2 2 5 6 2" xfId="2260" xr:uid="{00000000-0005-0000-0000-0000D4080000}"/>
    <cellStyle name="Currency 2 4 2 2 5 6 2 2" xfId="2261" xr:uid="{00000000-0005-0000-0000-0000D5080000}"/>
    <cellStyle name="Currency 2 4 2 2 5 6 3" xfId="2262" xr:uid="{00000000-0005-0000-0000-0000D6080000}"/>
    <cellStyle name="Currency 2 4 2 2 5 7" xfId="2263" xr:uid="{00000000-0005-0000-0000-0000D7080000}"/>
    <cellStyle name="Currency 2 4 2 2 5 7 2" xfId="2264" xr:uid="{00000000-0005-0000-0000-0000D8080000}"/>
    <cellStyle name="Currency 2 4 2 2 5 8" xfId="2265" xr:uid="{00000000-0005-0000-0000-0000D9080000}"/>
    <cellStyle name="Currency 2 4 2 2 5 8 2" xfId="2266" xr:uid="{00000000-0005-0000-0000-0000DA080000}"/>
    <cellStyle name="Currency 2 4 2 2 5 9" xfId="2267" xr:uid="{00000000-0005-0000-0000-0000DB080000}"/>
    <cellStyle name="Currency 2 4 2 2 6" xfId="2268" xr:uid="{00000000-0005-0000-0000-0000DC080000}"/>
    <cellStyle name="Currency 2 4 2 2 6 2" xfId="2269" xr:uid="{00000000-0005-0000-0000-0000DD080000}"/>
    <cellStyle name="Currency 2 4 2 2 6 3" xfId="2270" xr:uid="{00000000-0005-0000-0000-0000DE080000}"/>
    <cellStyle name="Currency 2 4 2 2 7" xfId="2271" xr:uid="{00000000-0005-0000-0000-0000DF080000}"/>
    <cellStyle name="Currency 2 4 2 2 8" xfId="2272" xr:uid="{00000000-0005-0000-0000-0000E0080000}"/>
    <cellStyle name="Currency 2 4 2 2 8 2" xfId="2273" xr:uid="{00000000-0005-0000-0000-0000E1080000}"/>
    <cellStyle name="Currency 2 4 2 2 8 2 2" xfId="2274" xr:uid="{00000000-0005-0000-0000-0000E2080000}"/>
    <cellStyle name="Currency 2 4 2 2 8 3" xfId="2275" xr:uid="{00000000-0005-0000-0000-0000E3080000}"/>
    <cellStyle name="Currency 2 4 2 2 8 4" xfId="2276" xr:uid="{00000000-0005-0000-0000-0000E4080000}"/>
    <cellStyle name="Currency 2 4 2 2 9" xfId="2277" xr:uid="{00000000-0005-0000-0000-0000E5080000}"/>
    <cellStyle name="Currency 2 4 2 2 9 2" xfId="2278" xr:uid="{00000000-0005-0000-0000-0000E6080000}"/>
    <cellStyle name="Currency 2 4 2 2 9 2 2" xfId="2279" xr:uid="{00000000-0005-0000-0000-0000E7080000}"/>
    <cellStyle name="Currency 2 4 2 2 9 3" xfId="2280" xr:uid="{00000000-0005-0000-0000-0000E8080000}"/>
    <cellStyle name="Currency 2 4 2 3" xfId="2281" xr:uid="{00000000-0005-0000-0000-0000E9080000}"/>
    <cellStyle name="Currency 2 4 2 3 10" xfId="2282" xr:uid="{00000000-0005-0000-0000-0000EA080000}"/>
    <cellStyle name="Currency 2 4 2 3 10 2" xfId="2283" xr:uid="{00000000-0005-0000-0000-0000EB080000}"/>
    <cellStyle name="Currency 2 4 2 3 10 2 2" xfId="2284" xr:uid="{00000000-0005-0000-0000-0000EC080000}"/>
    <cellStyle name="Currency 2 4 2 3 10 3" xfId="2285" xr:uid="{00000000-0005-0000-0000-0000ED080000}"/>
    <cellStyle name="Currency 2 4 2 3 11" xfId="2286" xr:uid="{00000000-0005-0000-0000-0000EE080000}"/>
    <cellStyle name="Currency 2 4 2 3 11 2" xfId="2287" xr:uid="{00000000-0005-0000-0000-0000EF080000}"/>
    <cellStyle name="Currency 2 4 2 3 12" xfId="2288" xr:uid="{00000000-0005-0000-0000-0000F0080000}"/>
    <cellStyle name="Currency 2 4 2 3 12 2" xfId="2289" xr:uid="{00000000-0005-0000-0000-0000F1080000}"/>
    <cellStyle name="Currency 2 4 2 3 13" xfId="2290" xr:uid="{00000000-0005-0000-0000-0000F2080000}"/>
    <cellStyle name="Currency 2 4 2 3 14" xfId="2291" xr:uid="{00000000-0005-0000-0000-0000F3080000}"/>
    <cellStyle name="Currency 2 4 2 3 15" xfId="2292" xr:uid="{00000000-0005-0000-0000-0000F4080000}"/>
    <cellStyle name="Currency 2 4 2 3 2" xfId="2293" xr:uid="{00000000-0005-0000-0000-0000F5080000}"/>
    <cellStyle name="Currency 2 4 2 3 2 2" xfId="2294" xr:uid="{00000000-0005-0000-0000-0000F6080000}"/>
    <cellStyle name="Currency 2 4 2 3 2 2 2" xfId="2295" xr:uid="{00000000-0005-0000-0000-0000F7080000}"/>
    <cellStyle name="Currency 2 4 2 3 2 2 3" xfId="2296" xr:uid="{00000000-0005-0000-0000-0000F8080000}"/>
    <cellStyle name="Currency 2 4 2 3 2 2 3 2" xfId="2297" xr:uid="{00000000-0005-0000-0000-0000F9080000}"/>
    <cellStyle name="Currency 2 4 2 3 2 2 3 3" xfId="2298" xr:uid="{00000000-0005-0000-0000-0000FA080000}"/>
    <cellStyle name="Currency 2 4 2 3 2 2 4" xfId="2299" xr:uid="{00000000-0005-0000-0000-0000FB080000}"/>
    <cellStyle name="Currency 2 4 2 3 2 2 4 2" xfId="2300" xr:uid="{00000000-0005-0000-0000-0000FC080000}"/>
    <cellStyle name="Currency 2 4 2 3 2 2 4 2 2" xfId="2301" xr:uid="{00000000-0005-0000-0000-0000FD080000}"/>
    <cellStyle name="Currency 2 4 2 3 2 2 4 3" xfId="2302" xr:uid="{00000000-0005-0000-0000-0000FE080000}"/>
    <cellStyle name="Currency 2 4 2 3 2 2 5" xfId="2303" xr:uid="{00000000-0005-0000-0000-0000FF080000}"/>
    <cellStyle name="Currency 2 4 2 3 2 2 5 2" xfId="2304" xr:uid="{00000000-0005-0000-0000-000000090000}"/>
    <cellStyle name="Currency 2 4 2 3 2 2 5 2 2" xfId="2305" xr:uid="{00000000-0005-0000-0000-000001090000}"/>
    <cellStyle name="Currency 2 4 2 3 2 2 5 3" xfId="2306" xr:uid="{00000000-0005-0000-0000-000002090000}"/>
    <cellStyle name="Currency 2 4 2 3 2 2 6" xfId="2307" xr:uid="{00000000-0005-0000-0000-000003090000}"/>
    <cellStyle name="Currency 2 4 2 3 2 2 6 2" xfId="2308" xr:uid="{00000000-0005-0000-0000-000004090000}"/>
    <cellStyle name="Currency 2 4 2 3 2 2 6 2 2" xfId="2309" xr:uid="{00000000-0005-0000-0000-000005090000}"/>
    <cellStyle name="Currency 2 4 2 3 2 2 6 3" xfId="2310" xr:uid="{00000000-0005-0000-0000-000006090000}"/>
    <cellStyle name="Currency 2 4 2 3 2 2 7" xfId="2311" xr:uid="{00000000-0005-0000-0000-000007090000}"/>
    <cellStyle name="Currency 2 4 2 3 2 2 7 2" xfId="2312" xr:uid="{00000000-0005-0000-0000-000008090000}"/>
    <cellStyle name="Currency 2 4 2 3 2 2 8" xfId="2313" xr:uid="{00000000-0005-0000-0000-000009090000}"/>
    <cellStyle name="Currency 2 4 2 3 2 2 8 2" xfId="2314" xr:uid="{00000000-0005-0000-0000-00000A090000}"/>
    <cellStyle name="Currency 2 4 2 3 2 2 9" xfId="2315" xr:uid="{00000000-0005-0000-0000-00000B090000}"/>
    <cellStyle name="Currency 2 4 2 3 2 3" xfId="2316" xr:uid="{00000000-0005-0000-0000-00000C090000}"/>
    <cellStyle name="Currency 2 4 2 3 2 3 2" xfId="2317" xr:uid="{00000000-0005-0000-0000-00000D090000}"/>
    <cellStyle name="Currency 2 4 2 3 2 3 3" xfId="2318" xr:uid="{00000000-0005-0000-0000-00000E090000}"/>
    <cellStyle name="Currency 2 4 2 3 2 3 3 2" xfId="2319" xr:uid="{00000000-0005-0000-0000-00000F090000}"/>
    <cellStyle name="Currency 2 4 2 3 2 3 3 3" xfId="2320" xr:uid="{00000000-0005-0000-0000-000010090000}"/>
    <cellStyle name="Currency 2 4 2 3 2 3 4" xfId="2321" xr:uid="{00000000-0005-0000-0000-000011090000}"/>
    <cellStyle name="Currency 2 4 2 3 2 3 4 2" xfId="2322" xr:uid="{00000000-0005-0000-0000-000012090000}"/>
    <cellStyle name="Currency 2 4 2 3 2 3 4 2 2" xfId="2323" xr:uid="{00000000-0005-0000-0000-000013090000}"/>
    <cellStyle name="Currency 2 4 2 3 2 3 4 3" xfId="2324" xr:uid="{00000000-0005-0000-0000-000014090000}"/>
    <cellStyle name="Currency 2 4 2 3 2 3 5" xfId="2325" xr:uid="{00000000-0005-0000-0000-000015090000}"/>
    <cellStyle name="Currency 2 4 2 3 2 3 5 2" xfId="2326" xr:uid="{00000000-0005-0000-0000-000016090000}"/>
    <cellStyle name="Currency 2 4 2 3 2 3 5 2 2" xfId="2327" xr:uid="{00000000-0005-0000-0000-000017090000}"/>
    <cellStyle name="Currency 2 4 2 3 2 3 5 3" xfId="2328" xr:uid="{00000000-0005-0000-0000-000018090000}"/>
    <cellStyle name="Currency 2 4 2 3 2 3 6" xfId="2329" xr:uid="{00000000-0005-0000-0000-000019090000}"/>
    <cellStyle name="Currency 2 4 2 3 2 3 6 2" xfId="2330" xr:uid="{00000000-0005-0000-0000-00001A090000}"/>
    <cellStyle name="Currency 2 4 2 3 2 3 6 2 2" xfId="2331" xr:uid="{00000000-0005-0000-0000-00001B090000}"/>
    <cellStyle name="Currency 2 4 2 3 2 3 6 3" xfId="2332" xr:uid="{00000000-0005-0000-0000-00001C090000}"/>
    <cellStyle name="Currency 2 4 2 3 2 3 7" xfId="2333" xr:uid="{00000000-0005-0000-0000-00001D090000}"/>
    <cellStyle name="Currency 2 4 2 3 2 3 7 2" xfId="2334" xr:uid="{00000000-0005-0000-0000-00001E090000}"/>
    <cellStyle name="Currency 2 4 2 3 2 3 8" xfId="2335" xr:uid="{00000000-0005-0000-0000-00001F090000}"/>
    <cellStyle name="Currency 2 4 2 3 2 3 8 2" xfId="2336" xr:uid="{00000000-0005-0000-0000-000020090000}"/>
    <cellStyle name="Currency 2 4 2 3 2 3 9" xfId="2337" xr:uid="{00000000-0005-0000-0000-000021090000}"/>
    <cellStyle name="Currency 2 4 2 3 2 4" xfId="2338" xr:uid="{00000000-0005-0000-0000-000022090000}"/>
    <cellStyle name="Currency 2 4 2 3 2 4 2" xfId="2339" xr:uid="{00000000-0005-0000-0000-000023090000}"/>
    <cellStyle name="Currency 2 4 2 3 2 4 3" xfId="2340" xr:uid="{00000000-0005-0000-0000-000024090000}"/>
    <cellStyle name="Currency 2 4 2 3 2 4 3 2" xfId="2341" xr:uid="{00000000-0005-0000-0000-000025090000}"/>
    <cellStyle name="Currency 2 4 2 3 2 4 3 2 2" xfId="2342" xr:uid="{00000000-0005-0000-0000-000026090000}"/>
    <cellStyle name="Currency 2 4 2 3 2 4 3 3" xfId="2343" xr:uid="{00000000-0005-0000-0000-000027090000}"/>
    <cellStyle name="Currency 2 4 2 3 2 4 4" xfId="2344" xr:uid="{00000000-0005-0000-0000-000028090000}"/>
    <cellStyle name="Currency 2 4 2 3 2 4 4 2" xfId="2345" xr:uid="{00000000-0005-0000-0000-000029090000}"/>
    <cellStyle name="Currency 2 4 2 3 2 4 4 2 2" xfId="2346" xr:uid="{00000000-0005-0000-0000-00002A090000}"/>
    <cellStyle name="Currency 2 4 2 3 2 4 4 3" xfId="2347" xr:uid="{00000000-0005-0000-0000-00002B090000}"/>
    <cellStyle name="Currency 2 4 2 3 2 4 5" xfId="2348" xr:uid="{00000000-0005-0000-0000-00002C090000}"/>
    <cellStyle name="Currency 2 4 2 3 2 4 5 2" xfId="2349" xr:uid="{00000000-0005-0000-0000-00002D090000}"/>
    <cellStyle name="Currency 2 4 2 3 2 4 5 2 2" xfId="2350" xr:uid="{00000000-0005-0000-0000-00002E090000}"/>
    <cellStyle name="Currency 2 4 2 3 2 4 5 3" xfId="2351" xr:uid="{00000000-0005-0000-0000-00002F090000}"/>
    <cellStyle name="Currency 2 4 2 3 2 4 6" xfId="2352" xr:uid="{00000000-0005-0000-0000-000030090000}"/>
    <cellStyle name="Currency 2 4 2 3 2 4 6 2" xfId="2353" xr:uid="{00000000-0005-0000-0000-000031090000}"/>
    <cellStyle name="Currency 2 4 2 3 2 4 7" xfId="2354" xr:uid="{00000000-0005-0000-0000-000032090000}"/>
    <cellStyle name="Currency 2 4 2 3 2 4 7 2" xfId="2355" xr:uid="{00000000-0005-0000-0000-000033090000}"/>
    <cellStyle name="Currency 2 4 2 3 2 4 8" xfId="2356" xr:uid="{00000000-0005-0000-0000-000034090000}"/>
    <cellStyle name="Currency 2 4 2 3 2 4 9" xfId="2357" xr:uid="{00000000-0005-0000-0000-000035090000}"/>
    <cellStyle name="Currency 2 4 2 3 2 5" xfId="2358" xr:uid="{00000000-0005-0000-0000-000036090000}"/>
    <cellStyle name="Currency 2 4 2 3 2 5 2" xfId="2359" xr:uid="{00000000-0005-0000-0000-000037090000}"/>
    <cellStyle name="Currency 2 4 2 3 2 5 3" xfId="2360" xr:uid="{00000000-0005-0000-0000-000038090000}"/>
    <cellStyle name="Currency 2 4 2 3 2 6" xfId="2361" xr:uid="{00000000-0005-0000-0000-000039090000}"/>
    <cellStyle name="Currency 2 4 2 3 2 6 2" xfId="2362" xr:uid="{00000000-0005-0000-0000-00003A090000}"/>
    <cellStyle name="Currency 2 4 2 3 2 6 2 2" xfId="2363" xr:uid="{00000000-0005-0000-0000-00003B090000}"/>
    <cellStyle name="Currency 2 4 2 3 2 6 2 2 2" xfId="2364" xr:uid="{00000000-0005-0000-0000-00003C090000}"/>
    <cellStyle name="Currency 2 4 2 3 2 6 2 3" xfId="2365" xr:uid="{00000000-0005-0000-0000-00003D090000}"/>
    <cellStyle name="Currency 2 4 2 3 2 6 3" xfId="2366" xr:uid="{00000000-0005-0000-0000-00003E090000}"/>
    <cellStyle name="Currency 2 4 2 3 2 6 3 2" xfId="2367" xr:uid="{00000000-0005-0000-0000-00003F090000}"/>
    <cellStyle name="Currency 2 4 2 3 2 6 3 2 2" xfId="2368" xr:uid="{00000000-0005-0000-0000-000040090000}"/>
    <cellStyle name="Currency 2 4 2 3 2 6 3 3" xfId="2369" xr:uid="{00000000-0005-0000-0000-000041090000}"/>
    <cellStyle name="Currency 2 4 2 3 2 6 4" xfId="2370" xr:uid="{00000000-0005-0000-0000-000042090000}"/>
    <cellStyle name="Currency 2 4 2 3 2 6 4 2" xfId="2371" xr:uid="{00000000-0005-0000-0000-000043090000}"/>
    <cellStyle name="Currency 2 4 2 3 2 6 4 2 2" xfId="2372" xr:uid="{00000000-0005-0000-0000-000044090000}"/>
    <cellStyle name="Currency 2 4 2 3 2 6 4 3" xfId="2373" xr:uid="{00000000-0005-0000-0000-000045090000}"/>
    <cellStyle name="Currency 2 4 2 3 2 6 5" xfId="2374" xr:uid="{00000000-0005-0000-0000-000046090000}"/>
    <cellStyle name="Currency 2 4 2 3 2 6 5 2" xfId="2375" xr:uid="{00000000-0005-0000-0000-000047090000}"/>
    <cellStyle name="Currency 2 4 2 3 2 6 6" xfId="2376" xr:uid="{00000000-0005-0000-0000-000048090000}"/>
    <cellStyle name="Currency 2 4 2 3 2 6 6 2" xfId="2377" xr:uid="{00000000-0005-0000-0000-000049090000}"/>
    <cellStyle name="Currency 2 4 2 3 2 6 7" xfId="2378" xr:uid="{00000000-0005-0000-0000-00004A090000}"/>
    <cellStyle name="Currency 2 4 2 3 2 7" xfId="2379" xr:uid="{00000000-0005-0000-0000-00004B090000}"/>
    <cellStyle name="Currency 2 4 2 3 2 7 2" xfId="2380" xr:uid="{00000000-0005-0000-0000-00004C090000}"/>
    <cellStyle name="Currency 2 4 2 3 2 7 2 2" xfId="2381" xr:uid="{00000000-0005-0000-0000-00004D090000}"/>
    <cellStyle name="Currency 2 4 2 3 2 7 3" xfId="2382" xr:uid="{00000000-0005-0000-0000-00004E090000}"/>
    <cellStyle name="Currency 2 4 2 3 2 8" xfId="2383" xr:uid="{00000000-0005-0000-0000-00004F090000}"/>
    <cellStyle name="Currency 2 4 2 3 2 8 2" xfId="2384" xr:uid="{00000000-0005-0000-0000-000050090000}"/>
    <cellStyle name="Currency 2 4 2 3 2 8 2 2" xfId="2385" xr:uid="{00000000-0005-0000-0000-000051090000}"/>
    <cellStyle name="Currency 2 4 2 3 2 8 3" xfId="2386" xr:uid="{00000000-0005-0000-0000-000052090000}"/>
    <cellStyle name="Currency 2 4 2 3 3" xfId="2387" xr:uid="{00000000-0005-0000-0000-000053090000}"/>
    <cellStyle name="Currency 2 4 2 3 3 10" xfId="2388" xr:uid="{00000000-0005-0000-0000-000054090000}"/>
    <cellStyle name="Currency 2 4 2 3 3 2" xfId="2389" xr:uid="{00000000-0005-0000-0000-000055090000}"/>
    <cellStyle name="Currency 2 4 2 3 3 2 2" xfId="2390" xr:uid="{00000000-0005-0000-0000-000056090000}"/>
    <cellStyle name="Currency 2 4 2 3 3 2 3" xfId="2391" xr:uid="{00000000-0005-0000-0000-000057090000}"/>
    <cellStyle name="Currency 2 4 2 3 3 2 3 2" xfId="2392" xr:uid="{00000000-0005-0000-0000-000058090000}"/>
    <cellStyle name="Currency 2 4 2 3 3 2 3 3" xfId="2393" xr:uid="{00000000-0005-0000-0000-000059090000}"/>
    <cellStyle name="Currency 2 4 2 3 3 2 4" xfId="2394" xr:uid="{00000000-0005-0000-0000-00005A090000}"/>
    <cellStyle name="Currency 2 4 2 3 3 2 4 2" xfId="2395" xr:uid="{00000000-0005-0000-0000-00005B090000}"/>
    <cellStyle name="Currency 2 4 2 3 3 2 4 2 2" xfId="2396" xr:uid="{00000000-0005-0000-0000-00005C090000}"/>
    <cellStyle name="Currency 2 4 2 3 3 2 4 3" xfId="2397" xr:uid="{00000000-0005-0000-0000-00005D090000}"/>
    <cellStyle name="Currency 2 4 2 3 3 2 5" xfId="2398" xr:uid="{00000000-0005-0000-0000-00005E090000}"/>
    <cellStyle name="Currency 2 4 2 3 3 2 5 2" xfId="2399" xr:uid="{00000000-0005-0000-0000-00005F090000}"/>
    <cellStyle name="Currency 2 4 2 3 3 2 5 2 2" xfId="2400" xr:uid="{00000000-0005-0000-0000-000060090000}"/>
    <cellStyle name="Currency 2 4 2 3 3 2 5 3" xfId="2401" xr:uid="{00000000-0005-0000-0000-000061090000}"/>
    <cellStyle name="Currency 2 4 2 3 3 2 6" xfId="2402" xr:uid="{00000000-0005-0000-0000-000062090000}"/>
    <cellStyle name="Currency 2 4 2 3 3 2 6 2" xfId="2403" xr:uid="{00000000-0005-0000-0000-000063090000}"/>
    <cellStyle name="Currency 2 4 2 3 3 2 6 2 2" xfId="2404" xr:uid="{00000000-0005-0000-0000-000064090000}"/>
    <cellStyle name="Currency 2 4 2 3 3 2 6 3" xfId="2405" xr:uid="{00000000-0005-0000-0000-000065090000}"/>
    <cellStyle name="Currency 2 4 2 3 3 2 7" xfId="2406" xr:uid="{00000000-0005-0000-0000-000066090000}"/>
    <cellStyle name="Currency 2 4 2 3 3 2 7 2" xfId="2407" xr:uid="{00000000-0005-0000-0000-000067090000}"/>
    <cellStyle name="Currency 2 4 2 3 3 2 8" xfId="2408" xr:uid="{00000000-0005-0000-0000-000068090000}"/>
    <cellStyle name="Currency 2 4 2 3 3 2 8 2" xfId="2409" xr:uid="{00000000-0005-0000-0000-000069090000}"/>
    <cellStyle name="Currency 2 4 2 3 3 2 9" xfId="2410" xr:uid="{00000000-0005-0000-0000-00006A090000}"/>
    <cellStyle name="Currency 2 4 2 3 3 3" xfId="2411" xr:uid="{00000000-0005-0000-0000-00006B090000}"/>
    <cellStyle name="Currency 2 4 2 3 3 4" xfId="2412" xr:uid="{00000000-0005-0000-0000-00006C090000}"/>
    <cellStyle name="Currency 2 4 2 3 3 4 2" xfId="2413" xr:uid="{00000000-0005-0000-0000-00006D090000}"/>
    <cellStyle name="Currency 2 4 2 3 3 4 3" xfId="2414" xr:uid="{00000000-0005-0000-0000-00006E090000}"/>
    <cellStyle name="Currency 2 4 2 3 3 5" xfId="2415" xr:uid="{00000000-0005-0000-0000-00006F090000}"/>
    <cellStyle name="Currency 2 4 2 3 3 5 2" xfId="2416" xr:uid="{00000000-0005-0000-0000-000070090000}"/>
    <cellStyle name="Currency 2 4 2 3 3 5 2 2" xfId="2417" xr:uid="{00000000-0005-0000-0000-000071090000}"/>
    <cellStyle name="Currency 2 4 2 3 3 5 3" xfId="2418" xr:uid="{00000000-0005-0000-0000-000072090000}"/>
    <cellStyle name="Currency 2 4 2 3 3 6" xfId="2419" xr:uid="{00000000-0005-0000-0000-000073090000}"/>
    <cellStyle name="Currency 2 4 2 3 3 6 2" xfId="2420" xr:uid="{00000000-0005-0000-0000-000074090000}"/>
    <cellStyle name="Currency 2 4 2 3 3 6 2 2" xfId="2421" xr:uid="{00000000-0005-0000-0000-000075090000}"/>
    <cellStyle name="Currency 2 4 2 3 3 6 3" xfId="2422" xr:uid="{00000000-0005-0000-0000-000076090000}"/>
    <cellStyle name="Currency 2 4 2 3 3 7" xfId="2423" xr:uid="{00000000-0005-0000-0000-000077090000}"/>
    <cellStyle name="Currency 2 4 2 3 3 7 2" xfId="2424" xr:uid="{00000000-0005-0000-0000-000078090000}"/>
    <cellStyle name="Currency 2 4 2 3 3 7 2 2" xfId="2425" xr:uid="{00000000-0005-0000-0000-000079090000}"/>
    <cellStyle name="Currency 2 4 2 3 3 7 3" xfId="2426" xr:uid="{00000000-0005-0000-0000-00007A090000}"/>
    <cellStyle name="Currency 2 4 2 3 3 8" xfId="2427" xr:uid="{00000000-0005-0000-0000-00007B090000}"/>
    <cellStyle name="Currency 2 4 2 3 3 8 2" xfId="2428" xr:uid="{00000000-0005-0000-0000-00007C090000}"/>
    <cellStyle name="Currency 2 4 2 3 3 9" xfId="2429" xr:uid="{00000000-0005-0000-0000-00007D090000}"/>
    <cellStyle name="Currency 2 4 2 3 3 9 2" xfId="2430" xr:uid="{00000000-0005-0000-0000-00007E090000}"/>
    <cellStyle name="Currency 2 4 2 3 4" xfId="2431" xr:uid="{00000000-0005-0000-0000-00007F090000}"/>
    <cellStyle name="Currency 2 4 2 3 4 2" xfId="2432" xr:uid="{00000000-0005-0000-0000-000080090000}"/>
    <cellStyle name="Currency 2 4 2 3 4 2 10" xfId="2433" xr:uid="{00000000-0005-0000-0000-000081090000}"/>
    <cellStyle name="Currency 2 4 2 3 4 2 2" xfId="2434" xr:uid="{00000000-0005-0000-0000-000082090000}"/>
    <cellStyle name="Currency 2 4 2 3 4 2 3" xfId="2435" xr:uid="{00000000-0005-0000-0000-000083090000}"/>
    <cellStyle name="Currency 2 4 2 3 4 2 4" xfId="2436" xr:uid="{00000000-0005-0000-0000-000084090000}"/>
    <cellStyle name="Currency 2 4 2 3 4 2 4 2" xfId="2437" xr:uid="{00000000-0005-0000-0000-000085090000}"/>
    <cellStyle name="Currency 2 4 2 3 4 2 4 2 2" xfId="2438" xr:uid="{00000000-0005-0000-0000-000086090000}"/>
    <cellStyle name="Currency 2 4 2 3 4 2 4 3" xfId="2439" xr:uid="{00000000-0005-0000-0000-000087090000}"/>
    <cellStyle name="Currency 2 4 2 3 4 2 5" xfId="2440" xr:uid="{00000000-0005-0000-0000-000088090000}"/>
    <cellStyle name="Currency 2 4 2 3 4 2 5 2" xfId="2441" xr:uid="{00000000-0005-0000-0000-000089090000}"/>
    <cellStyle name="Currency 2 4 2 3 4 2 5 2 2" xfId="2442" xr:uid="{00000000-0005-0000-0000-00008A090000}"/>
    <cellStyle name="Currency 2 4 2 3 4 2 5 3" xfId="2443" xr:uid="{00000000-0005-0000-0000-00008B090000}"/>
    <cellStyle name="Currency 2 4 2 3 4 2 6" xfId="2444" xr:uid="{00000000-0005-0000-0000-00008C090000}"/>
    <cellStyle name="Currency 2 4 2 3 4 2 6 2" xfId="2445" xr:uid="{00000000-0005-0000-0000-00008D090000}"/>
    <cellStyle name="Currency 2 4 2 3 4 2 6 2 2" xfId="2446" xr:uid="{00000000-0005-0000-0000-00008E090000}"/>
    <cellStyle name="Currency 2 4 2 3 4 2 6 3" xfId="2447" xr:uid="{00000000-0005-0000-0000-00008F090000}"/>
    <cellStyle name="Currency 2 4 2 3 4 2 7" xfId="2448" xr:uid="{00000000-0005-0000-0000-000090090000}"/>
    <cellStyle name="Currency 2 4 2 3 4 2 7 2" xfId="2449" xr:uid="{00000000-0005-0000-0000-000091090000}"/>
    <cellStyle name="Currency 2 4 2 3 4 2 8" xfId="2450" xr:uid="{00000000-0005-0000-0000-000092090000}"/>
    <cellStyle name="Currency 2 4 2 3 4 2 8 2" xfId="2451" xr:uid="{00000000-0005-0000-0000-000093090000}"/>
    <cellStyle name="Currency 2 4 2 3 4 2 9" xfId="2452" xr:uid="{00000000-0005-0000-0000-000094090000}"/>
    <cellStyle name="Currency 2 4 2 3 4 3" xfId="2453" xr:uid="{00000000-0005-0000-0000-000095090000}"/>
    <cellStyle name="Currency 2 4 2 3 4 4" xfId="2454" xr:uid="{00000000-0005-0000-0000-000096090000}"/>
    <cellStyle name="Currency 2 4 2 3 4 4 2" xfId="2455" xr:uid="{00000000-0005-0000-0000-000097090000}"/>
    <cellStyle name="Currency 2 4 2 3 4 4 2 2" xfId="2456" xr:uid="{00000000-0005-0000-0000-000098090000}"/>
    <cellStyle name="Currency 2 4 2 3 4 4 3" xfId="2457" xr:uid="{00000000-0005-0000-0000-000099090000}"/>
    <cellStyle name="Currency 2 4 2 3 4 5" xfId="2458" xr:uid="{00000000-0005-0000-0000-00009A090000}"/>
    <cellStyle name="Currency 2 4 2 3 4 5 2" xfId="2459" xr:uid="{00000000-0005-0000-0000-00009B090000}"/>
    <cellStyle name="Currency 2 4 2 3 4 5 2 2" xfId="2460" xr:uid="{00000000-0005-0000-0000-00009C090000}"/>
    <cellStyle name="Currency 2 4 2 3 4 5 3" xfId="2461" xr:uid="{00000000-0005-0000-0000-00009D090000}"/>
    <cellStyle name="Currency 2 4 2 3 5" xfId="2462" xr:uid="{00000000-0005-0000-0000-00009E090000}"/>
    <cellStyle name="Currency 2 4 2 3 5 2" xfId="2463" xr:uid="{00000000-0005-0000-0000-00009F090000}"/>
    <cellStyle name="Currency 2 4 2 3 5 3" xfId="2464" xr:uid="{00000000-0005-0000-0000-0000A0090000}"/>
    <cellStyle name="Currency 2 4 2 3 5 3 2" xfId="2465" xr:uid="{00000000-0005-0000-0000-0000A1090000}"/>
    <cellStyle name="Currency 2 4 2 3 5 3 3" xfId="2466" xr:uid="{00000000-0005-0000-0000-0000A2090000}"/>
    <cellStyle name="Currency 2 4 2 3 5 4" xfId="2467" xr:uid="{00000000-0005-0000-0000-0000A3090000}"/>
    <cellStyle name="Currency 2 4 2 3 5 4 2" xfId="2468" xr:uid="{00000000-0005-0000-0000-0000A4090000}"/>
    <cellStyle name="Currency 2 4 2 3 5 4 2 2" xfId="2469" xr:uid="{00000000-0005-0000-0000-0000A5090000}"/>
    <cellStyle name="Currency 2 4 2 3 5 4 3" xfId="2470" xr:uid="{00000000-0005-0000-0000-0000A6090000}"/>
    <cellStyle name="Currency 2 4 2 3 5 5" xfId="2471" xr:uid="{00000000-0005-0000-0000-0000A7090000}"/>
    <cellStyle name="Currency 2 4 2 3 5 5 2" xfId="2472" xr:uid="{00000000-0005-0000-0000-0000A8090000}"/>
    <cellStyle name="Currency 2 4 2 3 5 5 2 2" xfId="2473" xr:uid="{00000000-0005-0000-0000-0000A9090000}"/>
    <cellStyle name="Currency 2 4 2 3 5 5 3" xfId="2474" xr:uid="{00000000-0005-0000-0000-0000AA090000}"/>
    <cellStyle name="Currency 2 4 2 3 5 6" xfId="2475" xr:uid="{00000000-0005-0000-0000-0000AB090000}"/>
    <cellStyle name="Currency 2 4 2 3 5 6 2" xfId="2476" xr:uid="{00000000-0005-0000-0000-0000AC090000}"/>
    <cellStyle name="Currency 2 4 2 3 5 6 2 2" xfId="2477" xr:uid="{00000000-0005-0000-0000-0000AD090000}"/>
    <cellStyle name="Currency 2 4 2 3 5 6 3" xfId="2478" xr:uid="{00000000-0005-0000-0000-0000AE090000}"/>
    <cellStyle name="Currency 2 4 2 3 5 7" xfId="2479" xr:uid="{00000000-0005-0000-0000-0000AF090000}"/>
    <cellStyle name="Currency 2 4 2 3 5 7 2" xfId="2480" xr:uid="{00000000-0005-0000-0000-0000B0090000}"/>
    <cellStyle name="Currency 2 4 2 3 5 8" xfId="2481" xr:uid="{00000000-0005-0000-0000-0000B1090000}"/>
    <cellStyle name="Currency 2 4 2 3 5 8 2" xfId="2482" xr:uid="{00000000-0005-0000-0000-0000B2090000}"/>
    <cellStyle name="Currency 2 4 2 3 5 9" xfId="2483" xr:uid="{00000000-0005-0000-0000-0000B3090000}"/>
    <cellStyle name="Currency 2 4 2 3 6" xfId="2484" xr:uid="{00000000-0005-0000-0000-0000B4090000}"/>
    <cellStyle name="Currency 2 4 2 3 6 2" xfId="2485" xr:uid="{00000000-0005-0000-0000-0000B5090000}"/>
    <cellStyle name="Currency 2 4 2 3 6 3" xfId="2486" xr:uid="{00000000-0005-0000-0000-0000B6090000}"/>
    <cellStyle name="Currency 2 4 2 3 7" xfId="2487" xr:uid="{00000000-0005-0000-0000-0000B7090000}"/>
    <cellStyle name="Currency 2 4 2 3 8" xfId="2488" xr:uid="{00000000-0005-0000-0000-0000B8090000}"/>
    <cellStyle name="Currency 2 4 2 3 8 2" xfId="2489" xr:uid="{00000000-0005-0000-0000-0000B9090000}"/>
    <cellStyle name="Currency 2 4 2 3 8 2 2" xfId="2490" xr:uid="{00000000-0005-0000-0000-0000BA090000}"/>
    <cellStyle name="Currency 2 4 2 3 8 3" xfId="2491" xr:uid="{00000000-0005-0000-0000-0000BB090000}"/>
    <cellStyle name="Currency 2 4 2 3 8 4" xfId="2492" xr:uid="{00000000-0005-0000-0000-0000BC090000}"/>
    <cellStyle name="Currency 2 4 2 3 9" xfId="2493" xr:uid="{00000000-0005-0000-0000-0000BD090000}"/>
    <cellStyle name="Currency 2 4 2 3 9 2" xfId="2494" xr:uid="{00000000-0005-0000-0000-0000BE090000}"/>
    <cellStyle name="Currency 2 4 2 3 9 2 2" xfId="2495" xr:uid="{00000000-0005-0000-0000-0000BF090000}"/>
    <cellStyle name="Currency 2 4 2 3 9 3" xfId="2496" xr:uid="{00000000-0005-0000-0000-0000C0090000}"/>
    <cellStyle name="Currency 2 4 2 4" xfId="2497" xr:uid="{00000000-0005-0000-0000-0000C1090000}"/>
    <cellStyle name="Currency 2 4 2 4 2" xfId="2498" xr:uid="{00000000-0005-0000-0000-0000C2090000}"/>
    <cellStyle name="Currency 2 4 2 4 2 2" xfId="2499" xr:uid="{00000000-0005-0000-0000-0000C3090000}"/>
    <cellStyle name="Currency 2 4 2 4 2 3" xfId="2500" xr:uid="{00000000-0005-0000-0000-0000C4090000}"/>
    <cellStyle name="Currency 2 4 2 4 2 3 2" xfId="2501" xr:uid="{00000000-0005-0000-0000-0000C5090000}"/>
    <cellStyle name="Currency 2 4 2 4 2 3 3" xfId="2502" xr:uid="{00000000-0005-0000-0000-0000C6090000}"/>
    <cellStyle name="Currency 2 4 2 4 2 4" xfId="2503" xr:uid="{00000000-0005-0000-0000-0000C7090000}"/>
    <cellStyle name="Currency 2 4 2 4 2 4 2" xfId="2504" xr:uid="{00000000-0005-0000-0000-0000C8090000}"/>
    <cellStyle name="Currency 2 4 2 4 2 4 2 2" xfId="2505" xr:uid="{00000000-0005-0000-0000-0000C9090000}"/>
    <cellStyle name="Currency 2 4 2 4 2 4 3" xfId="2506" xr:uid="{00000000-0005-0000-0000-0000CA090000}"/>
    <cellStyle name="Currency 2 4 2 4 2 5" xfId="2507" xr:uid="{00000000-0005-0000-0000-0000CB090000}"/>
    <cellStyle name="Currency 2 4 2 4 2 5 2" xfId="2508" xr:uid="{00000000-0005-0000-0000-0000CC090000}"/>
    <cellStyle name="Currency 2 4 2 4 2 5 2 2" xfId="2509" xr:uid="{00000000-0005-0000-0000-0000CD090000}"/>
    <cellStyle name="Currency 2 4 2 4 2 5 3" xfId="2510" xr:uid="{00000000-0005-0000-0000-0000CE090000}"/>
    <cellStyle name="Currency 2 4 2 4 2 6" xfId="2511" xr:uid="{00000000-0005-0000-0000-0000CF090000}"/>
    <cellStyle name="Currency 2 4 2 4 2 6 2" xfId="2512" xr:uid="{00000000-0005-0000-0000-0000D0090000}"/>
    <cellStyle name="Currency 2 4 2 4 2 6 2 2" xfId="2513" xr:uid="{00000000-0005-0000-0000-0000D1090000}"/>
    <cellStyle name="Currency 2 4 2 4 2 6 3" xfId="2514" xr:uid="{00000000-0005-0000-0000-0000D2090000}"/>
    <cellStyle name="Currency 2 4 2 4 2 7" xfId="2515" xr:uid="{00000000-0005-0000-0000-0000D3090000}"/>
    <cellStyle name="Currency 2 4 2 4 2 7 2" xfId="2516" xr:uid="{00000000-0005-0000-0000-0000D4090000}"/>
    <cellStyle name="Currency 2 4 2 4 2 8" xfId="2517" xr:uid="{00000000-0005-0000-0000-0000D5090000}"/>
    <cellStyle name="Currency 2 4 2 4 2 8 2" xfId="2518" xr:uid="{00000000-0005-0000-0000-0000D6090000}"/>
    <cellStyle name="Currency 2 4 2 4 2 9" xfId="2519" xr:uid="{00000000-0005-0000-0000-0000D7090000}"/>
    <cellStyle name="Currency 2 4 2 4 3" xfId="2520" xr:uid="{00000000-0005-0000-0000-0000D8090000}"/>
    <cellStyle name="Currency 2 4 2 4 3 2" xfId="2521" xr:uid="{00000000-0005-0000-0000-0000D9090000}"/>
    <cellStyle name="Currency 2 4 2 4 3 3" xfId="2522" xr:uid="{00000000-0005-0000-0000-0000DA090000}"/>
    <cellStyle name="Currency 2 4 2 4 3 3 2" xfId="2523" xr:uid="{00000000-0005-0000-0000-0000DB090000}"/>
    <cellStyle name="Currency 2 4 2 4 3 3 3" xfId="2524" xr:uid="{00000000-0005-0000-0000-0000DC090000}"/>
    <cellStyle name="Currency 2 4 2 4 3 4" xfId="2525" xr:uid="{00000000-0005-0000-0000-0000DD090000}"/>
    <cellStyle name="Currency 2 4 2 4 3 4 2" xfId="2526" xr:uid="{00000000-0005-0000-0000-0000DE090000}"/>
    <cellStyle name="Currency 2 4 2 4 3 4 2 2" xfId="2527" xr:uid="{00000000-0005-0000-0000-0000DF090000}"/>
    <cellStyle name="Currency 2 4 2 4 3 4 3" xfId="2528" xr:uid="{00000000-0005-0000-0000-0000E0090000}"/>
    <cellStyle name="Currency 2 4 2 4 3 5" xfId="2529" xr:uid="{00000000-0005-0000-0000-0000E1090000}"/>
    <cellStyle name="Currency 2 4 2 4 3 5 2" xfId="2530" xr:uid="{00000000-0005-0000-0000-0000E2090000}"/>
    <cellStyle name="Currency 2 4 2 4 3 5 2 2" xfId="2531" xr:uid="{00000000-0005-0000-0000-0000E3090000}"/>
    <cellStyle name="Currency 2 4 2 4 3 5 3" xfId="2532" xr:uid="{00000000-0005-0000-0000-0000E4090000}"/>
    <cellStyle name="Currency 2 4 2 4 3 6" xfId="2533" xr:uid="{00000000-0005-0000-0000-0000E5090000}"/>
    <cellStyle name="Currency 2 4 2 4 3 6 2" xfId="2534" xr:uid="{00000000-0005-0000-0000-0000E6090000}"/>
    <cellStyle name="Currency 2 4 2 4 3 6 2 2" xfId="2535" xr:uid="{00000000-0005-0000-0000-0000E7090000}"/>
    <cellStyle name="Currency 2 4 2 4 3 6 3" xfId="2536" xr:uid="{00000000-0005-0000-0000-0000E8090000}"/>
    <cellStyle name="Currency 2 4 2 4 3 7" xfId="2537" xr:uid="{00000000-0005-0000-0000-0000E9090000}"/>
    <cellStyle name="Currency 2 4 2 4 3 7 2" xfId="2538" xr:uid="{00000000-0005-0000-0000-0000EA090000}"/>
    <cellStyle name="Currency 2 4 2 4 3 8" xfId="2539" xr:uid="{00000000-0005-0000-0000-0000EB090000}"/>
    <cellStyle name="Currency 2 4 2 4 3 8 2" xfId="2540" xr:uid="{00000000-0005-0000-0000-0000EC090000}"/>
    <cellStyle name="Currency 2 4 2 4 3 9" xfId="2541" xr:uid="{00000000-0005-0000-0000-0000ED090000}"/>
    <cellStyle name="Currency 2 4 2 4 4" xfId="2542" xr:uid="{00000000-0005-0000-0000-0000EE090000}"/>
    <cellStyle name="Currency 2 4 2 4 4 2" xfId="2543" xr:uid="{00000000-0005-0000-0000-0000EF090000}"/>
    <cellStyle name="Currency 2 4 2 4 4 3" xfId="2544" xr:uid="{00000000-0005-0000-0000-0000F0090000}"/>
    <cellStyle name="Currency 2 4 2 4 4 3 2" xfId="2545" xr:uid="{00000000-0005-0000-0000-0000F1090000}"/>
    <cellStyle name="Currency 2 4 2 4 4 3 2 2" xfId="2546" xr:uid="{00000000-0005-0000-0000-0000F2090000}"/>
    <cellStyle name="Currency 2 4 2 4 4 3 3" xfId="2547" xr:uid="{00000000-0005-0000-0000-0000F3090000}"/>
    <cellStyle name="Currency 2 4 2 4 4 4" xfId="2548" xr:uid="{00000000-0005-0000-0000-0000F4090000}"/>
    <cellStyle name="Currency 2 4 2 4 4 4 2" xfId="2549" xr:uid="{00000000-0005-0000-0000-0000F5090000}"/>
    <cellStyle name="Currency 2 4 2 4 4 4 2 2" xfId="2550" xr:uid="{00000000-0005-0000-0000-0000F6090000}"/>
    <cellStyle name="Currency 2 4 2 4 4 4 3" xfId="2551" xr:uid="{00000000-0005-0000-0000-0000F7090000}"/>
    <cellStyle name="Currency 2 4 2 4 4 5" xfId="2552" xr:uid="{00000000-0005-0000-0000-0000F8090000}"/>
    <cellStyle name="Currency 2 4 2 4 4 5 2" xfId="2553" xr:uid="{00000000-0005-0000-0000-0000F9090000}"/>
    <cellStyle name="Currency 2 4 2 4 4 5 2 2" xfId="2554" xr:uid="{00000000-0005-0000-0000-0000FA090000}"/>
    <cellStyle name="Currency 2 4 2 4 4 5 3" xfId="2555" xr:uid="{00000000-0005-0000-0000-0000FB090000}"/>
    <cellStyle name="Currency 2 4 2 4 4 6" xfId="2556" xr:uid="{00000000-0005-0000-0000-0000FC090000}"/>
    <cellStyle name="Currency 2 4 2 4 4 6 2" xfId="2557" xr:uid="{00000000-0005-0000-0000-0000FD090000}"/>
    <cellStyle name="Currency 2 4 2 4 4 7" xfId="2558" xr:uid="{00000000-0005-0000-0000-0000FE090000}"/>
    <cellStyle name="Currency 2 4 2 4 4 7 2" xfId="2559" xr:uid="{00000000-0005-0000-0000-0000FF090000}"/>
    <cellStyle name="Currency 2 4 2 4 4 8" xfId="2560" xr:uid="{00000000-0005-0000-0000-0000000A0000}"/>
    <cellStyle name="Currency 2 4 2 4 4 9" xfId="2561" xr:uid="{00000000-0005-0000-0000-0000010A0000}"/>
    <cellStyle name="Currency 2 4 2 4 5" xfId="2562" xr:uid="{00000000-0005-0000-0000-0000020A0000}"/>
    <cellStyle name="Currency 2 4 2 4 5 2" xfId="2563" xr:uid="{00000000-0005-0000-0000-0000030A0000}"/>
    <cellStyle name="Currency 2 4 2 4 5 3" xfId="2564" xr:uid="{00000000-0005-0000-0000-0000040A0000}"/>
    <cellStyle name="Currency 2 4 2 4 6" xfId="2565" xr:uid="{00000000-0005-0000-0000-0000050A0000}"/>
    <cellStyle name="Currency 2 4 2 4 6 2" xfId="2566" xr:uid="{00000000-0005-0000-0000-0000060A0000}"/>
    <cellStyle name="Currency 2 4 2 4 6 2 2" xfId="2567" xr:uid="{00000000-0005-0000-0000-0000070A0000}"/>
    <cellStyle name="Currency 2 4 2 4 6 2 2 2" xfId="2568" xr:uid="{00000000-0005-0000-0000-0000080A0000}"/>
    <cellStyle name="Currency 2 4 2 4 6 2 3" xfId="2569" xr:uid="{00000000-0005-0000-0000-0000090A0000}"/>
    <cellStyle name="Currency 2 4 2 4 6 3" xfId="2570" xr:uid="{00000000-0005-0000-0000-00000A0A0000}"/>
    <cellStyle name="Currency 2 4 2 4 6 3 2" xfId="2571" xr:uid="{00000000-0005-0000-0000-00000B0A0000}"/>
    <cellStyle name="Currency 2 4 2 4 6 3 2 2" xfId="2572" xr:uid="{00000000-0005-0000-0000-00000C0A0000}"/>
    <cellStyle name="Currency 2 4 2 4 6 3 3" xfId="2573" xr:uid="{00000000-0005-0000-0000-00000D0A0000}"/>
    <cellStyle name="Currency 2 4 2 4 6 4" xfId="2574" xr:uid="{00000000-0005-0000-0000-00000E0A0000}"/>
    <cellStyle name="Currency 2 4 2 4 6 4 2" xfId="2575" xr:uid="{00000000-0005-0000-0000-00000F0A0000}"/>
    <cellStyle name="Currency 2 4 2 4 6 4 2 2" xfId="2576" xr:uid="{00000000-0005-0000-0000-0000100A0000}"/>
    <cellStyle name="Currency 2 4 2 4 6 4 3" xfId="2577" xr:uid="{00000000-0005-0000-0000-0000110A0000}"/>
    <cellStyle name="Currency 2 4 2 4 6 5" xfId="2578" xr:uid="{00000000-0005-0000-0000-0000120A0000}"/>
    <cellStyle name="Currency 2 4 2 4 6 5 2" xfId="2579" xr:uid="{00000000-0005-0000-0000-0000130A0000}"/>
    <cellStyle name="Currency 2 4 2 4 6 6" xfId="2580" xr:uid="{00000000-0005-0000-0000-0000140A0000}"/>
    <cellStyle name="Currency 2 4 2 4 6 6 2" xfId="2581" xr:uid="{00000000-0005-0000-0000-0000150A0000}"/>
    <cellStyle name="Currency 2 4 2 4 6 7" xfId="2582" xr:uid="{00000000-0005-0000-0000-0000160A0000}"/>
    <cellStyle name="Currency 2 4 2 4 7" xfId="2583" xr:uid="{00000000-0005-0000-0000-0000170A0000}"/>
    <cellStyle name="Currency 2 4 2 4 7 2" xfId="2584" xr:uid="{00000000-0005-0000-0000-0000180A0000}"/>
    <cellStyle name="Currency 2 4 2 4 7 2 2" xfId="2585" xr:uid="{00000000-0005-0000-0000-0000190A0000}"/>
    <cellStyle name="Currency 2 4 2 4 7 3" xfId="2586" xr:uid="{00000000-0005-0000-0000-00001A0A0000}"/>
    <cellStyle name="Currency 2 4 2 4 8" xfId="2587" xr:uid="{00000000-0005-0000-0000-00001B0A0000}"/>
    <cellStyle name="Currency 2 4 2 4 8 2" xfId="2588" xr:uid="{00000000-0005-0000-0000-00001C0A0000}"/>
    <cellStyle name="Currency 2 4 2 4 8 2 2" xfId="2589" xr:uid="{00000000-0005-0000-0000-00001D0A0000}"/>
    <cellStyle name="Currency 2 4 2 4 8 3" xfId="2590" xr:uid="{00000000-0005-0000-0000-00001E0A0000}"/>
    <cellStyle name="Currency 2 4 2 5" xfId="2591" xr:uid="{00000000-0005-0000-0000-00001F0A0000}"/>
    <cellStyle name="Currency 2 4 2 5 10" xfId="2592" xr:uid="{00000000-0005-0000-0000-0000200A0000}"/>
    <cellStyle name="Currency 2 4 2 5 2" xfId="2593" xr:uid="{00000000-0005-0000-0000-0000210A0000}"/>
    <cellStyle name="Currency 2 4 2 5 2 2" xfId="2594" xr:uid="{00000000-0005-0000-0000-0000220A0000}"/>
    <cellStyle name="Currency 2 4 2 5 2 3" xfId="2595" xr:uid="{00000000-0005-0000-0000-0000230A0000}"/>
    <cellStyle name="Currency 2 4 2 5 2 3 2" xfId="2596" xr:uid="{00000000-0005-0000-0000-0000240A0000}"/>
    <cellStyle name="Currency 2 4 2 5 2 3 3" xfId="2597" xr:uid="{00000000-0005-0000-0000-0000250A0000}"/>
    <cellStyle name="Currency 2 4 2 5 2 4" xfId="2598" xr:uid="{00000000-0005-0000-0000-0000260A0000}"/>
    <cellStyle name="Currency 2 4 2 5 2 4 2" xfId="2599" xr:uid="{00000000-0005-0000-0000-0000270A0000}"/>
    <cellStyle name="Currency 2 4 2 5 2 4 2 2" xfId="2600" xr:uid="{00000000-0005-0000-0000-0000280A0000}"/>
    <cellStyle name="Currency 2 4 2 5 2 4 3" xfId="2601" xr:uid="{00000000-0005-0000-0000-0000290A0000}"/>
    <cellStyle name="Currency 2 4 2 5 2 5" xfId="2602" xr:uid="{00000000-0005-0000-0000-00002A0A0000}"/>
    <cellStyle name="Currency 2 4 2 5 2 5 2" xfId="2603" xr:uid="{00000000-0005-0000-0000-00002B0A0000}"/>
    <cellStyle name="Currency 2 4 2 5 2 5 2 2" xfId="2604" xr:uid="{00000000-0005-0000-0000-00002C0A0000}"/>
    <cellStyle name="Currency 2 4 2 5 2 5 3" xfId="2605" xr:uid="{00000000-0005-0000-0000-00002D0A0000}"/>
    <cellStyle name="Currency 2 4 2 5 2 6" xfId="2606" xr:uid="{00000000-0005-0000-0000-00002E0A0000}"/>
    <cellStyle name="Currency 2 4 2 5 2 6 2" xfId="2607" xr:uid="{00000000-0005-0000-0000-00002F0A0000}"/>
    <cellStyle name="Currency 2 4 2 5 2 6 2 2" xfId="2608" xr:uid="{00000000-0005-0000-0000-0000300A0000}"/>
    <cellStyle name="Currency 2 4 2 5 2 6 3" xfId="2609" xr:uid="{00000000-0005-0000-0000-0000310A0000}"/>
    <cellStyle name="Currency 2 4 2 5 2 7" xfId="2610" xr:uid="{00000000-0005-0000-0000-0000320A0000}"/>
    <cellStyle name="Currency 2 4 2 5 2 7 2" xfId="2611" xr:uid="{00000000-0005-0000-0000-0000330A0000}"/>
    <cellStyle name="Currency 2 4 2 5 2 8" xfId="2612" xr:uid="{00000000-0005-0000-0000-0000340A0000}"/>
    <cellStyle name="Currency 2 4 2 5 2 8 2" xfId="2613" xr:uid="{00000000-0005-0000-0000-0000350A0000}"/>
    <cellStyle name="Currency 2 4 2 5 2 9" xfId="2614" xr:uid="{00000000-0005-0000-0000-0000360A0000}"/>
    <cellStyle name="Currency 2 4 2 5 3" xfId="2615" xr:uid="{00000000-0005-0000-0000-0000370A0000}"/>
    <cellStyle name="Currency 2 4 2 5 4" xfId="2616" xr:uid="{00000000-0005-0000-0000-0000380A0000}"/>
    <cellStyle name="Currency 2 4 2 5 4 2" xfId="2617" xr:uid="{00000000-0005-0000-0000-0000390A0000}"/>
    <cellStyle name="Currency 2 4 2 5 4 3" xfId="2618" xr:uid="{00000000-0005-0000-0000-00003A0A0000}"/>
    <cellStyle name="Currency 2 4 2 5 5" xfId="2619" xr:uid="{00000000-0005-0000-0000-00003B0A0000}"/>
    <cellStyle name="Currency 2 4 2 5 5 2" xfId="2620" xr:uid="{00000000-0005-0000-0000-00003C0A0000}"/>
    <cellStyle name="Currency 2 4 2 5 5 2 2" xfId="2621" xr:uid="{00000000-0005-0000-0000-00003D0A0000}"/>
    <cellStyle name="Currency 2 4 2 5 5 3" xfId="2622" xr:uid="{00000000-0005-0000-0000-00003E0A0000}"/>
    <cellStyle name="Currency 2 4 2 5 6" xfId="2623" xr:uid="{00000000-0005-0000-0000-00003F0A0000}"/>
    <cellStyle name="Currency 2 4 2 5 6 2" xfId="2624" xr:uid="{00000000-0005-0000-0000-0000400A0000}"/>
    <cellStyle name="Currency 2 4 2 5 6 2 2" xfId="2625" xr:uid="{00000000-0005-0000-0000-0000410A0000}"/>
    <cellStyle name="Currency 2 4 2 5 6 3" xfId="2626" xr:uid="{00000000-0005-0000-0000-0000420A0000}"/>
    <cellStyle name="Currency 2 4 2 5 7" xfId="2627" xr:uid="{00000000-0005-0000-0000-0000430A0000}"/>
    <cellStyle name="Currency 2 4 2 5 7 2" xfId="2628" xr:uid="{00000000-0005-0000-0000-0000440A0000}"/>
    <cellStyle name="Currency 2 4 2 5 7 2 2" xfId="2629" xr:uid="{00000000-0005-0000-0000-0000450A0000}"/>
    <cellStyle name="Currency 2 4 2 5 7 3" xfId="2630" xr:uid="{00000000-0005-0000-0000-0000460A0000}"/>
    <cellStyle name="Currency 2 4 2 5 8" xfId="2631" xr:uid="{00000000-0005-0000-0000-0000470A0000}"/>
    <cellStyle name="Currency 2 4 2 5 8 2" xfId="2632" xr:uid="{00000000-0005-0000-0000-0000480A0000}"/>
    <cellStyle name="Currency 2 4 2 5 9" xfId="2633" xr:uid="{00000000-0005-0000-0000-0000490A0000}"/>
    <cellStyle name="Currency 2 4 2 5 9 2" xfId="2634" xr:uid="{00000000-0005-0000-0000-00004A0A0000}"/>
    <cellStyle name="Currency 2 4 2 6" xfId="2635" xr:uid="{00000000-0005-0000-0000-00004B0A0000}"/>
    <cellStyle name="Currency 2 4 2 6 2" xfId="2636" xr:uid="{00000000-0005-0000-0000-00004C0A0000}"/>
    <cellStyle name="Currency 2 4 2 6 2 10" xfId="2637" xr:uid="{00000000-0005-0000-0000-00004D0A0000}"/>
    <cellStyle name="Currency 2 4 2 6 2 2" xfId="2638" xr:uid="{00000000-0005-0000-0000-00004E0A0000}"/>
    <cellStyle name="Currency 2 4 2 6 2 3" xfId="2639" xr:uid="{00000000-0005-0000-0000-00004F0A0000}"/>
    <cellStyle name="Currency 2 4 2 6 2 4" xfId="2640" xr:uid="{00000000-0005-0000-0000-0000500A0000}"/>
    <cellStyle name="Currency 2 4 2 6 2 4 2" xfId="2641" xr:uid="{00000000-0005-0000-0000-0000510A0000}"/>
    <cellStyle name="Currency 2 4 2 6 2 4 2 2" xfId="2642" xr:uid="{00000000-0005-0000-0000-0000520A0000}"/>
    <cellStyle name="Currency 2 4 2 6 2 4 3" xfId="2643" xr:uid="{00000000-0005-0000-0000-0000530A0000}"/>
    <cellStyle name="Currency 2 4 2 6 2 5" xfId="2644" xr:uid="{00000000-0005-0000-0000-0000540A0000}"/>
    <cellStyle name="Currency 2 4 2 6 2 5 2" xfId="2645" xr:uid="{00000000-0005-0000-0000-0000550A0000}"/>
    <cellStyle name="Currency 2 4 2 6 2 5 2 2" xfId="2646" xr:uid="{00000000-0005-0000-0000-0000560A0000}"/>
    <cellStyle name="Currency 2 4 2 6 2 5 3" xfId="2647" xr:uid="{00000000-0005-0000-0000-0000570A0000}"/>
    <cellStyle name="Currency 2 4 2 6 2 6" xfId="2648" xr:uid="{00000000-0005-0000-0000-0000580A0000}"/>
    <cellStyle name="Currency 2 4 2 6 2 6 2" xfId="2649" xr:uid="{00000000-0005-0000-0000-0000590A0000}"/>
    <cellStyle name="Currency 2 4 2 6 2 6 2 2" xfId="2650" xr:uid="{00000000-0005-0000-0000-00005A0A0000}"/>
    <cellStyle name="Currency 2 4 2 6 2 6 3" xfId="2651" xr:uid="{00000000-0005-0000-0000-00005B0A0000}"/>
    <cellStyle name="Currency 2 4 2 6 2 7" xfId="2652" xr:uid="{00000000-0005-0000-0000-00005C0A0000}"/>
    <cellStyle name="Currency 2 4 2 6 2 7 2" xfId="2653" xr:uid="{00000000-0005-0000-0000-00005D0A0000}"/>
    <cellStyle name="Currency 2 4 2 6 2 8" xfId="2654" xr:uid="{00000000-0005-0000-0000-00005E0A0000}"/>
    <cellStyle name="Currency 2 4 2 6 2 8 2" xfId="2655" xr:uid="{00000000-0005-0000-0000-00005F0A0000}"/>
    <cellStyle name="Currency 2 4 2 6 2 9" xfId="2656" xr:uid="{00000000-0005-0000-0000-0000600A0000}"/>
    <cellStyle name="Currency 2 4 2 6 3" xfId="2657" xr:uid="{00000000-0005-0000-0000-0000610A0000}"/>
    <cellStyle name="Currency 2 4 2 6 4" xfId="2658" xr:uid="{00000000-0005-0000-0000-0000620A0000}"/>
    <cellStyle name="Currency 2 4 2 6 4 2" xfId="2659" xr:uid="{00000000-0005-0000-0000-0000630A0000}"/>
    <cellStyle name="Currency 2 4 2 6 4 2 2" xfId="2660" xr:uid="{00000000-0005-0000-0000-0000640A0000}"/>
    <cellStyle name="Currency 2 4 2 6 4 3" xfId="2661" xr:uid="{00000000-0005-0000-0000-0000650A0000}"/>
    <cellStyle name="Currency 2 4 2 6 5" xfId="2662" xr:uid="{00000000-0005-0000-0000-0000660A0000}"/>
    <cellStyle name="Currency 2 4 2 6 5 2" xfId="2663" xr:uid="{00000000-0005-0000-0000-0000670A0000}"/>
    <cellStyle name="Currency 2 4 2 6 5 2 2" xfId="2664" xr:uid="{00000000-0005-0000-0000-0000680A0000}"/>
    <cellStyle name="Currency 2 4 2 6 5 3" xfId="2665" xr:uid="{00000000-0005-0000-0000-0000690A0000}"/>
    <cellStyle name="Currency 2 4 2 7" xfId="2666" xr:uid="{00000000-0005-0000-0000-00006A0A0000}"/>
    <cellStyle name="Currency 2 4 2 7 2" xfId="2667" xr:uid="{00000000-0005-0000-0000-00006B0A0000}"/>
    <cellStyle name="Currency 2 4 2 7 3" xfId="2668" xr:uid="{00000000-0005-0000-0000-00006C0A0000}"/>
    <cellStyle name="Currency 2 4 2 7 3 2" xfId="2669" xr:uid="{00000000-0005-0000-0000-00006D0A0000}"/>
    <cellStyle name="Currency 2 4 2 7 3 3" xfId="2670" xr:uid="{00000000-0005-0000-0000-00006E0A0000}"/>
    <cellStyle name="Currency 2 4 2 7 4" xfId="2671" xr:uid="{00000000-0005-0000-0000-00006F0A0000}"/>
    <cellStyle name="Currency 2 4 2 7 4 2" xfId="2672" xr:uid="{00000000-0005-0000-0000-0000700A0000}"/>
    <cellStyle name="Currency 2 4 2 7 4 2 2" xfId="2673" xr:uid="{00000000-0005-0000-0000-0000710A0000}"/>
    <cellStyle name="Currency 2 4 2 7 4 3" xfId="2674" xr:uid="{00000000-0005-0000-0000-0000720A0000}"/>
    <cellStyle name="Currency 2 4 2 7 5" xfId="2675" xr:uid="{00000000-0005-0000-0000-0000730A0000}"/>
    <cellStyle name="Currency 2 4 2 7 5 2" xfId="2676" xr:uid="{00000000-0005-0000-0000-0000740A0000}"/>
    <cellStyle name="Currency 2 4 2 7 5 2 2" xfId="2677" xr:uid="{00000000-0005-0000-0000-0000750A0000}"/>
    <cellStyle name="Currency 2 4 2 7 5 3" xfId="2678" xr:uid="{00000000-0005-0000-0000-0000760A0000}"/>
    <cellStyle name="Currency 2 4 2 7 6" xfId="2679" xr:uid="{00000000-0005-0000-0000-0000770A0000}"/>
    <cellStyle name="Currency 2 4 2 7 6 2" xfId="2680" xr:uid="{00000000-0005-0000-0000-0000780A0000}"/>
    <cellStyle name="Currency 2 4 2 7 6 2 2" xfId="2681" xr:uid="{00000000-0005-0000-0000-0000790A0000}"/>
    <cellStyle name="Currency 2 4 2 7 6 3" xfId="2682" xr:uid="{00000000-0005-0000-0000-00007A0A0000}"/>
    <cellStyle name="Currency 2 4 2 7 7" xfId="2683" xr:uid="{00000000-0005-0000-0000-00007B0A0000}"/>
    <cellStyle name="Currency 2 4 2 7 7 2" xfId="2684" xr:uid="{00000000-0005-0000-0000-00007C0A0000}"/>
    <cellStyle name="Currency 2 4 2 7 8" xfId="2685" xr:uid="{00000000-0005-0000-0000-00007D0A0000}"/>
    <cellStyle name="Currency 2 4 2 7 8 2" xfId="2686" xr:uid="{00000000-0005-0000-0000-00007E0A0000}"/>
    <cellStyle name="Currency 2 4 2 7 9" xfId="2687" xr:uid="{00000000-0005-0000-0000-00007F0A0000}"/>
    <cellStyle name="Currency 2 4 2 8" xfId="2688" xr:uid="{00000000-0005-0000-0000-0000800A0000}"/>
    <cellStyle name="Currency 2 4 2 8 2" xfId="2689" xr:uid="{00000000-0005-0000-0000-0000810A0000}"/>
    <cellStyle name="Currency 2 4 2 8 3" xfId="2690" xr:uid="{00000000-0005-0000-0000-0000820A0000}"/>
    <cellStyle name="Currency 2 4 2 9" xfId="2691" xr:uid="{00000000-0005-0000-0000-0000830A0000}"/>
    <cellStyle name="Currency 2 4 3" xfId="2692" xr:uid="{00000000-0005-0000-0000-0000840A0000}"/>
    <cellStyle name="Currency 2 4 3 10" xfId="2693" xr:uid="{00000000-0005-0000-0000-0000850A0000}"/>
    <cellStyle name="Currency 2 4 3 10 2" xfId="2694" xr:uid="{00000000-0005-0000-0000-0000860A0000}"/>
    <cellStyle name="Currency 2 4 3 10 2 2" xfId="2695" xr:uid="{00000000-0005-0000-0000-0000870A0000}"/>
    <cellStyle name="Currency 2 4 3 10 3" xfId="2696" xr:uid="{00000000-0005-0000-0000-0000880A0000}"/>
    <cellStyle name="Currency 2 4 3 10 4" xfId="2697" xr:uid="{00000000-0005-0000-0000-0000890A0000}"/>
    <cellStyle name="Currency 2 4 3 11" xfId="2698" xr:uid="{00000000-0005-0000-0000-00008A0A0000}"/>
    <cellStyle name="Currency 2 4 3 11 2" xfId="2699" xr:uid="{00000000-0005-0000-0000-00008B0A0000}"/>
    <cellStyle name="Currency 2 4 3 11 2 2" xfId="2700" xr:uid="{00000000-0005-0000-0000-00008C0A0000}"/>
    <cellStyle name="Currency 2 4 3 11 3" xfId="2701" xr:uid="{00000000-0005-0000-0000-00008D0A0000}"/>
    <cellStyle name="Currency 2 4 3 12" xfId="2702" xr:uid="{00000000-0005-0000-0000-00008E0A0000}"/>
    <cellStyle name="Currency 2 4 3 12 2" xfId="2703" xr:uid="{00000000-0005-0000-0000-00008F0A0000}"/>
    <cellStyle name="Currency 2 4 3 12 2 2" xfId="2704" xr:uid="{00000000-0005-0000-0000-0000900A0000}"/>
    <cellStyle name="Currency 2 4 3 12 3" xfId="2705" xr:uid="{00000000-0005-0000-0000-0000910A0000}"/>
    <cellStyle name="Currency 2 4 3 13" xfId="2706" xr:uid="{00000000-0005-0000-0000-0000920A0000}"/>
    <cellStyle name="Currency 2 4 3 13 2" xfId="2707" xr:uid="{00000000-0005-0000-0000-0000930A0000}"/>
    <cellStyle name="Currency 2 4 3 14" xfId="2708" xr:uid="{00000000-0005-0000-0000-0000940A0000}"/>
    <cellStyle name="Currency 2 4 3 14 2" xfId="2709" xr:uid="{00000000-0005-0000-0000-0000950A0000}"/>
    <cellStyle name="Currency 2 4 3 15" xfId="2710" xr:uid="{00000000-0005-0000-0000-0000960A0000}"/>
    <cellStyle name="Currency 2 4 3 16" xfId="2711" xr:uid="{00000000-0005-0000-0000-0000970A0000}"/>
    <cellStyle name="Currency 2 4 3 17" xfId="2712" xr:uid="{00000000-0005-0000-0000-0000980A0000}"/>
    <cellStyle name="Currency 2 4 3 2" xfId="2713" xr:uid="{00000000-0005-0000-0000-0000990A0000}"/>
    <cellStyle name="Currency 2 4 3 2 10" xfId="2714" xr:uid="{00000000-0005-0000-0000-00009A0A0000}"/>
    <cellStyle name="Currency 2 4 3 2 10 2" xfId="2715" xr:uid="{00000000-0005-0000-0000-00009B0A0000}"/>
    <cellStyle name="Currency 2 4 3 2 10 2 2" xfId="2716" xr:uid="{00000000-0005-0000-0000-00009C0A0000}"/>
    <cellStyle name="Currency 2 4 3 2 10 3" xfId="2717" xr:uid="{00000000-0005-0000-0000-00009D0A0000}"/>
    <cellStyle name="Currency 2 4 3 2 11" xfId="2718" xr:uid="{00000000-0005-0000-0000-00009E0A0000}"/>
    <cellStyle name="Currency 2 4 3 2 11 2" xfId="2719" xr:uid="{00000000-0005-0000-0000-00009F0A0000}"/>
    <cellStyle name="Currency 2 4 3 2 12" xfId="2720" xr:uid="{00000000-0005-0000-0000-0000A00A0000}"/>
    <cellStyle name="Currency 2 4 3 2 12 2" xfId="2721" xr:uid="{00000000-0005-0000-0000-0000A10A0000}"/>
    <cellStyle name="Currency 2 4 3 2 13" xfId="2722" xr:uid="{00000000-0005-0000-0000-0000A20A0000}"/>
    <cellStyle name="Currency 2 4 3 2 14" xfId="2723" xr:uid="{00000000-0005-0000-0000-0000A30A0000}"/>
    <cellStyle name="Currency 2 4 3 2 15" xfId="2724" xr:uid="{00000000-0005-0000-0000-0000A40A0000}"/>
    <cellStyle name="Currency 2 4 3 2 2" xfId="2725" xr:uid="{00000000-0005-0000-0000-0000A50A0000}"/>
    <cellStyle name="Currency 2 4 3 2 2 2" xfId="2726" xr:uid="{00000000-0005-0000-0000-0000A60A0000}"/>
    <cellStyle name="Currency 2 4 3 2 2 2 2" xfId="2727" xr:uid="{00000000-0005-0000-0000-0000A70A0000}"/>
    <cellStyle name="Currency 2 4 3 2 2 2 3" xfId="2728" xr:uid="{00000000-0005-0000-0000-0000A80A0000}"/>
    <cellStyle name="Currency 2 4 3 2 2 2 3 2" xfId="2729" xr:uid="{00000000-0005-0000-0000-0000A90A0000}"/>
    <cellStyle name="Currency 2 4 3 2 2 2 3 3" xfId="2730" xr:uid="{00000000-0005-0000-0000-0000AA0A0000}"/>
    <cellStyle name="Currency 2 4 3 2 2 2 4" xfId="2731" xr:uid="{00000000-0005-0000-0000-0000AB0A0000}"/>
    <cellStyle name="Currency 2 4 3 2 2 2 4 2" xfId="2732" xr:uid="{00000000-0005-0000-0000-0000AC0A0000}"/>
    <cellStyle name="Currency 2 4 3 2 2 2 4 2 2" xfId="2733" xr:uid="{00000000-0005-0000-0000-0000AD0A0000}"/>
    <cellStyle name="Currency 2 4 3 2 2 2 4 3" xfId="2734" xr:uid="{00000000-0005-0000-0000-0000AE0A0000}"/>
    <cellStyle name="Currency 2 4 3 2 2 2 5" xfId="2735" xr:uid="{00000000-0005-0000-0000-0000AF0A0000}"/>
    <cellStyle name="Currency 2 4 3 2 2 2 5 2" xfId="2736" xr:uid="{00000000-0005-0000-0000-0000B00A0000}"/>
    <cellStyle name="Currency 2 4 3 2 2 2 5 2 2" xfId="2737" xr:uid="{00000000-0005-0000-0000-0000B10A0000}"/>
    <cellStyle name="Currency 2 4 3 2 2 2 5 3" xfId="2738" xr:uid="{00000000-0005-0000-0000-0000B20A0000}"/>
    <cellStyle name="Currency 2 4 3 2 2 2 6" xfId="2739" xr:uid="{00000000-0005-0000-0000-0000B30A0000}"/>
    <cellStyle name="Currency 2 4 3 2 2 2 6 2" xfId="2740" xr:uid="{00000000-0005-0000-0000-0000B40A0000}"/>
    <cellStyle name="Currency 2 4 3 2 2 2 6 2 2" xfId="2741" xr:uid="{00000000-0005-0000-0000-0000B50A0000}"/>
    <cellStyle name="Currency 2 4 3 2 2 2 6 3" xfId="2742" xr:uid="{00000000-0005-0000-0000-0000B60A0000}"/>
    <cellStyle name="Currency 2 4 3 2 2 2 7" xfId="2743" xr:uid="{00000000-0005-0000-0000-0000B70A0000}"/>
    <cellStyle name="Currency 2 4 3 2 2 2 7 2" xfId="2744" xr:uid="{00000000-0005-0000-0000-0000B80A0000}"/>
    <cellStyle name="Currency 2 4 3 2 2 2 8" xfId="2745" xr:uid="{00000000-0005-0000-0000-0000B90A0000}"/>
    <cellStyle name="Currency 2 4 3 2 2 2 8 2" xfId="2746" xr:uid="{00000000-0005-0000-0000-0000BA0A0000}"/>
    <cellStyle name="Currency 2 4 3 2 2 2 9" xfId="2747" xr:uid="{00000000-0005-0000-0000-0000BB0A0000}"/>
    <cellStyle name="Currency 2 4 3 2 2 3" xfId="2748" xr:uid="{00000000-0005-0000-0000-0000BC0A0000}"/>
    <cellStyle name="Currency 2 4 3 2 2 3 2" xfId="2749" xr:uid="{00000000-0005-0000-0000-0000BD0A0000}"/>
    <cellStyle name="Currency 2 4 3 2 2 3 3" xfId="2750" xr:uid="{00000000-0005-0000-0000-0000BE0A0000}"/>
    <cellStyle name="Currency 2 4 3 2 2 3 3 2" xfId="2751" xr:uid="{00000000-0005-0000-0000-0000BF0A0000}"/>
    <cellStyle name="Currency 2 4 3 2 2 3 3 3" xfId="2752" xr:uid="{00000000-0005-0000-0000-0000C00A0000}"/>
    <cellStyle name="Currency 2 4 3 2 2 3 4" xfId="2753" xr:uid="{00000000-0005-0000-0000-0000C10A0000}"/>
    <cellStyle name="Currency 2 4 3 2 2 3 4 2" xfId="2754" xr:uid="{00000000-0005-0000-0000-0000C20A0000}"/>
    <cellStyle name="Currency 2 4 3 2 2 3 4 2 2" xfId="2755" xr:uid="{00000000-0005-0000-0000-0000C30A0000}"/>
    <cellStyle name="Currency 2 4 3 2 2 3 4 3" xfId="2756" xr:uid="{00000000-0005-0000-0000-0000C40A0000}"/>
    <cellStyle name="Currency 2 4 3 2 2 3 5" xfId="2757" xr:uid="{00000000-0005-0000-0000-0000C50A0000}"/>
    <cellStyle name="Currency 2 4 3 2 2 3 5 2" xfId="2758" xr:uid="{00000000-0005-0000-0000-0000C60A0000}"/>
    <cellStyle name="Currency 2 4 3 2 2 3 5 2 2" xfId="2759" xr:uid="{00000000-0005-0000-0000-0000C70A0000}"/>
    <cellStyle name="Currency 2 4 3 2 2 3 5 3" xfId="2760" xr:uid="{00000000-0005-0000-0000-0000C80A0000}"/>
    <cellStyle name="Currency 2 4 3 2 2 3 6" xfId="2761" xr:uid="{00000000-0005-0000-0000-0000C90A0000}"/>
    <cellStyle name="Currency 2 4 3 2 2 3 6 2" xfId="2762" xr:uid="{00000000-0005-0000-0000-0000CA0A0000}"/>
    <cellStyle name="Currency 2 4 3 2 2 3 6 2 2" xfId="2763" xr:uid="{00000000-0005-0000-0000-0000CB0A0000}"/>
    <cellStyle name="Currency 2 4 3 2 2 3 6 3" xfId="2764" xr:uid="{00000000-0005-0000-0000-0000CC0A0000}"/>
    <cellStyle name="Currency 2 4 3 2 2 3 7" xfId="2765" xr:uid="{00000000-0005-0000-0000-0000CD0A0000}"/>
    <cellStyle name="Currency 2 4 3 2 2 3 7 2" xfId="2766" xr:uid="{00000000-0005-0000-0000-0000CE0A0000}"/>
    <cellStyle name="Currency 2 4 3 2 2 3 8" xfId="2767" xr:uid="{00000000-0005-0000-0000-0000CF0A0000}"/>
    <cellStyle name="Currency 2 4 3 2 2 3 8 2" xfId="2768" xr:uid="{00000000-0005-0000-0000-0000D00A0000}"/>
    <cellStyle name="Currency 2 4 3 2 2 3 9" xfId="2769" xr:uid="{00000000-0005-0000-0000-0000D10A0000}"/>
    <cellStyle name="Currency 2 4 3 2 2 4" xfId="2770" xr:uid="{00000000-0005-0000-0000-0000D20A0000}"/>
    <cellStyle name="Currency 2 4 3 2 2 4 2" xfId="2771" xr:uid="{00000000-0005-0000-0000-0000D30A0000}"/>
    <cellStyle name="Currency 2 4 3 2 2 4 3" xfId="2772" xr:uid="{00000000-0005-0000-0000-0000D40A0000}"/>
    <cellStyle name="Currency 2 4 3 2 2 4 3 2" xfId="2773" xr:uid="{00000000-0005-0000-0000-0000D50A0000}"/>
    <cellStyle name="Currency 2 4 3 2 2 4 3 2 2" xfId="2774" xr:uid="{00000000-0005-0000-0000-0000D60A0000}"/>
    <cellStyle name="Currency 2 4 3 2 2 4 3 3" xfId="2775" xr:uid="{00000000-0005-0000-0000-0000D70A0000}"/>
    <cellStyle name="Currency 2 4 3 2 2 4 4" xfId="2776" xr:uid="{00000000-0005-0000-0000-0000D80A0000}"/>
    <cellStyle name="Currency 2 4 3 2 2 4 4 2" xfId="2777" xr:uid="{00000000-0005-0000-0000-0000D90A0000}"/>
    <cellStyle name="Currency 2 4 3 2 2 4 4 2 2" xfId="2778" xr:uid="{00000000-0005-0000-0000-0000DA0A0000}"/>
    <cellStyle name="Currency 2 4 3 2 2 4 4 3" xfId="2779" xr:uid="{00000000-0005-0000-0000-0000DB0A0000}"/>
    <cellStyle name="Currency 2 4 3 2 2 4 5" xfId="2780" xr:uid="{00000000-0005-0000-0000-0000DC0A0000}"/>
    <cellStyle name="Currency 2 4 3 2 2 4 5 2" xfId="2781" xr:uid="{00000000-0005-0000-0000-0000DD0A0000}"/>
    <cellStyle name="Currency 2 4 3 2 2 4 5 2 2" xfId="2782" xr:uid="{00000000-0005-0000-0000-0000DE0A0000}"/>
    <cellStyle name="Currency 2 4 3 2 2 4 5 3" xfId="2783" xr:uid="{00000000-0005-0000-0000-0000DF0A0000}"/>
    <cellStyle name="Currency 2 4 3 2 2 4 6" xfId="2784" xr:uid="{00000000-0005-0000-0000-0000E00A0000}"/>
    <cellStyle name="Currency 2 4 3 2 2 4 6 2" xfId="2785" xr:uid="{00000000-0005-0000-0000-0000E10A0000}"/>
    <cellStyle name="Currency 2 4 3 2 2 4 7" xfId="2786" xr:uid="{00000000-0005-0000-0000-0000E20A0000}"/>
    <cellStyle name="Currency 2 4 3 2 2 4 7 2" xfId="2787" xr:uid="{00000000-0005-0000-0000-0000E30A0000}"/>
    <cellStyle name="Currency 2 4 3 2 2 4 8" xfId="2788" xr:uid="{00000000-0005-0000-0000-0000E40A0000}"/>
    <cellStyle name="Currency 2 4 3 2 2 4 9" xfId="2789" xr:uid="{00000000-0005-0000-0000-0000E50A0000}"/>
    <cellStyle name="Currency 2 4 3 2 2 5" xfId="2790" xr:uid="{00000000-0005-0000-0000-0000E60A0000}"/>
    <cellStyle name="Currency 2 4 3 2 2 5 2" xfId="2791" xr:uid="{00000000-0005-0000-0000-0000E70A0000}"/>
    <cellStyle name="Currency 2 4 3 2 2 5 3" xfId="2792" xr:uid="{00000000-0005-0000-0000-0000E80A0000}"/>
    <cellStyle name="Currency 2 4 3 2 2 6" xfId="2793" xr:uid="{00000000-0005-0000-0000-0000E90A0000}"/>
    <cellStyle name="Currency 2 4 3 2 2 6 2" xfId="2794" xr:uid="{00000000-0005-0000-0000-0000EA0A0000}"/>
    <cellStyle name="Currency 2 4 3 2 2 6 2 2" xfId="2795" xr:uid="{00000000-0005-0000-0000-0000EB0A0000}"/>
    <cellStyle name="Currency 2 4 3 2 2 6 2 2 2" xfId="2796" xr:uid="{00000000-0005-0000-0000-0000EC0A0000}"/>
    <cellStyle name="Currency 2 4 3 2 2 6 2 3" xfId="2797" xr:uid="{00000000-0005-0000-0000-0000ED0A0000}"/>
    <cellStyle name="Currency 2 4 3 2 2 6 3" xfId="2798" xr:uid="{00000000-0005-0000-0000-0000EE0A0000}"/>
    <cellStyle name="Currency 2 4 3 2 2 6 3 2" xfId="2799" xr:uid="{00000000-0005-0000-0000-0000EF0A0000}"/>
    <cellStyle name="Currency 2 4 3 2 2 6 3 2 2" xfId="2800" xr:uid="{00000000-0005-0000-0000-0000F00A0000}"/>
    <cellStyle name="Currency 2 4 3 2 2 6 3 3" xfId="2801" xr:uid="{00000000-0005-0000-0000-0000F10A0000}"/>
    <cellStyle name="Currency 2 4 3 2 2 6 4" xfId="2802" xr:uid="{00000000-0005-0000-0000-0000F20A0000}"/>
    <cellStyle name="Currency 2 4 3 2 2 6 4 2" xfId="2803" xr:uid="{00000000-0005-0000-0000-0000F30A0000}"/>
    <cellStyle name="Currency 2 4 3 2 2 6 4 2 2" xfId="2804" xr:uid="{00000000-0005-0000-0000-0000F40A0000}"/>
    <cellStyle name="Currency 2 4 3 2 2 6 4 3" xfId="2805" xr:uid="{00000000-0005-0000-0000-0000F50A0000}"/>
    <cellStyle name="Currency 2 4 3 2 2 6 5" xfId="2806" xr:uid="{00000000-0005-0000-0000-0000F60A0000}"/>
    <cellStyle name="Currency 2 4 3 2 2 6 5 2" xfId="2807" xr:uid="{00000000-0005-0000-0000-0000F70A0000}"/>
    <cellStyle name="Currency 2 4 3 2 2 6 6" xfId="2808" xr:uid="{00000000-0005-0000-0000-0000F80A0000}"/>
    <cellStyle name="Currency 2 4 3 2 2 6 6 2" xfId="2809" xr:uid="{00000000-0005-0000-0000-0000F90A0000}"/>
    <cellStyle name="Currency 2 4 3 2 2 6 7" xfId="2810" xr:uid="{00000000-0005-0000-0000-0000FA0A0000}"/>
    <cellStyle name="Currency 2 4 3 2 2 7" xfId="2811" xr:uid="{00000000-0005-0000-0000-0000FB0A0000}"/>
    <cellStyle name="Currency 2 4 3 2 2 7 2" xfId="2812" xr:uid="{00000000-0005-0000-0000-0000FC0A0000}"/>
    <cellStyle name="Currency 2 4 3 2 2 7 2 2" xfId="2813" xr:uid="{00000000-0005-0000-0000-0000FD0A0000}"/>
    <cellStyle name="Currency 2 4 3 2 2 7 3" xfId="2814" xr:uid="{00000000-0005-0000-0000-0000FE0A0000}"/>
    <cellStyle name="Currency 2 4 3 2 2 8" xfId="2815" xr:uid="{00000000-0005-0000-0000-0000FF0A0000}"/>
    <cellStyle name="Currency 2 4 3 2 2 8 2" xfId="2816" xr:uid="{00000000-0005-0000-0000-0000000B0000}"/>
    <cellStyle name="Currency 2 4 3 2 2 8 2 2" xfId="2817" xr:uid="{00000000-0005-0000-0000-0000010B0000}"/>
    <cellStyle name="Currency 2 4 3 2 2 8 3" xfId="2818" xr:uid="{00000000-0005-0000-0000-0000020B0000}"/>
    <cellStyle name="Currency 2 4 3 2 3" xfId="2819" xr:uid="{00000000-0005-0000-0000-0000030B0000}"/>
    <cellStyle name="Currency 2 4 3 2 3 10" xfId="2820" xr:uid="{00000000-0005-0000-0000-0000040B0000}"/>
    <cellStyle name="Currency 2 4 3 2 3 2" xfId="2821" xr:uid="{00000000-0005-0000-0000-0000050B0000}"/>
    <cellStyle name="Currency 2 4 3 2 3 2 2" xfId="2822" xr:uid="{00000000-0005-0000-0000-0000060B0000}"/>
    <cellStyle name="Currency 2 4 3 2 3 2 3" xfId="2823" xr:uid="{00000000-0005-0000-0000-0000070B0000}"/>
    <cellStyle name="Currency 2 4 3 2 3 2 3 2" xfId="2824" xr:uid="{00000000-0005-0000-0000-0000080B0000}"/>
    <cellStyle name="Currency 2 4 3 2 3 2 3 3" xfId="2825" xr:uid="{00000000-0005-0000-0000-0000090B0000}"/>
    <cellStyle name="Currency 2 4 3 2 3 2 4" xfId="2826" xr:uid="{00000000-0005-0000-0000-00000A0B0000}"/>
    <cellStyle name="Currency 2 4 3 2 3 2 4 2" xfId="2827" xr:uid="{00000000-0005-0000-0000-00000B0B0000}"/>
    <cellStyle name="Currency 2 4 3 2 3 2 4 2 2" xfId="2828" xr:uid="{00000000-0005-0000-0000-00000C0B0000}"/>
    <cellStyle name="Currency 2 4 3 2 3 2 4 3" xfId="2829" xr:uid="{00000000-0005-0000-0000-00000D0B0000}"/>
    <cellStyle name="Currency 2 4 3 2 3 2 5" xfId="2830" xr:uid="{00000000-0005-0000-0000-00000E0B0000}"/>
    <cellStyle name="Currency 2 4 3 2 3 2 5 2" xfId="2831" xr:uid="{00000000-0005-0000-0000-00000F0B0000}"/>
    <cellStyle name="Currency 2 4 3 2 3 2 5 2 2" xfId="2832" xr:uid="{00000000-0005-0000-0000-0000100B0000}"/>
    <cellStyle name="Currency 2 4 3 2 3 2 5 3" xfId="2833" xr:uid="{00000000-0005-0000-0000-0000110B0000}"/>
    <cellStyle name="Currency 2 4 3 2 3 2 6" xfId="2834" xr:uid="{00000000-0005-0000-0000-0000120B0000}"/>
    <cellStyle name="Currency 2 4 3 2 3 2 6 2" xfId="2835" xr:uid="{00000000-0005-0000-0000-0000130B0000}"/>
    <cellStyle name="Currency 2 4 3 2 3 2 6 2 2" xfId="2836" xr:uid="{00000000-0005-0000-0000-0000140B0000}"/>
    <cellStyle name="Currency 2 4 3 2 3 2 6 3" xfId="2837" xr:uid="{00000000-0005-0000-0000-0000150B0000}"/>
    <cellStyle name="Currency 2 4 3 2 3 2 7" xfId="2838" xr:uid="{00000000-0005-0000-0000-0000160B0000}"/>
    <cellStyle name="Currency 2 4 3 2 3 2 7 2" xfId="2839" xr:uid="{00000000-0005-0000-0000-0000170B0000}"/>
    <cellStyle name="Currency 2 4 3 2 3 2 8" xfId="2840" xr:uid="{00000000-0005-0000-0000-0000180B0000}"/>
    <cellStyle name="Currency 2 4 3 2 3 2 8 2" xfId="2841" xr:uid="{00000000-0005-0000-0000-0000190B0000}"/>
    <cellStyle name="Currency 2 4 3 2 3 2 9" xfId="2842" xr:uid="{00000000-0005-0000-0000-00001A0B0000}"/>
    <cellStyle name="Currency 2 4 3 2 3 3" xfId="2843" xr:uid="{00000000-0005-0000-0000-00001B0B0000}"/>
    <cellStyle name="Currency 2 4 3 2 3 4" xfId="2844" xr:uid="{00000000-0005-0000-0000-00001C0B0000}"/>
    <cellStyle name="Currency 2 4 3 2 3 4 2" xfId="2845" xr:uid="{00000000-0005-0000-0000-00001D0B0000}"/>
    <cellStyle name="Currency 2 4 3 2 3 4 3" xfId="2846" xr:uid="{00000000-0005-0000-0000-00001E0B0000}"/>
    <cellStyle name="Currency 2 4 3 2 3 5" xfId="2847" xr:uid="{00000000-0005-0000-0000-00001F0B0000}"/>
    <cellStyle name="Currency 2 4 3 2 3 5 2" xfId="2848" xr:uid="{00000000-0005-0000-0000-0000200B0000}"/>
    <cellStyle name="Currency 2 4 3 2 3 5 2 2" xfId="2849" xr:uid="{00000000-0005-0000-0000-0000210B0000}"/>
    <cellStyle name="Currency 2 4 3 2 3 5 3" xfId="2850" xr:uid="{00000000-0005-0000-0000-0000220B0000}"/>
    <cellStyle name="Currency 2 4 3 2 3 6" xfId="2851" xr:uid="{00000000-0005-0000-0000-0000230B0000}"/>
    <cellStyle name="Currency 2 4 3 2 3 6 2" xfId="2852" xr:uid="{00000000-0005-0000-0000-0000240B0000}"/>
    <cellStyle name="Currency 2 4 3 2 3 6 2 2" xfId="2853" xr:uid="{00000000-0005-0000-0000-0000250B0000}"/>
    <cellStyle name="Currency 2 4 3 2 3 6 3" xfId="2854" xr:uid="{00000000-0005-0000-0000-0000260B0000}"/>
    <cellStyle name="Currency 2 4 3 2 3 7" xfId="2855" xr:uid="{00000000-0005-0000-0000-0000270B0000}"/>
    <cellStyle name="Currency 2 4 3 2 3 7 2" xfId="2856" xr:uid="{00000000-0005-0000-0000-0000280B0000}"/>
    <cellStyle name="Currency 2 4 3 2 3 7 2 2" xfId="2857" xr:uid="{00000000-0005-0000-0000-0000290B0000}"/>
    <cellStyle name="Currency 2 4 3 2 3 7 3" xfId="2858" xr:uid="{00000000-0005-0000-0000-00002A0B0000}"/>
    <cellStyle name="Currency 2 4 3 2 3 8" xfId="2859" xr:uid="{00000000-0005-0000-0000-00002B0B0000}"/>
    <cellStyle name="Currency 2 4 3 2 3 8 2" xfId="2860" xr:uid="{00000000-0005-0000-0000-00002C0B0000}"/>
    <cellStyle name="Currency 2 4 3 2 3 9" xfId="2861" xr:uid="{00000000-0005-0000-0000-00002D0B0000}"/>
    <cellStyle name="Currency 2 4 3 2 3 9 2" xfId="2862" xr:uid="{00000000-0005-0000-0000-00002E0B0000}"/>
    <cellStyle name="Currency 2 4 3 2 4" xfId="2863" xr:uid="{00000000-0005-0000-0000-00002F0B0000}"/>
    <cellStyle name="Currency 2 4 3 2 4 2" xfId="2864" xr:uid="{00000000-0005-0000-0000-0000300B0000}"/>
    <cellStyle name="Currency 2 4 3 2 4 2 10" xfId="2865" xr:uid="{00000000-0005-0000-0000-0000310B0000}"/>
    <cellStyle name="Currency 2 4 3 2 4 2 2" xfId="2866" xr:uid="{00000000-0005-0000-0000-0000320B0000}"/>
    <cellStyle name="Currency 2 4 3 2 4 2 3" xfId="2867" xr:uid="{00000000-0005-0000-0000-0000330B0000}"/>
    <cellStyle name="Currency 2 4 3 2 4 2 4" xfId="2868" xr:uid="{00000000-0005-0000-0000-0000340B0000}"/>
    <cellStyle name="Currency 2 4 3 2 4 2 4 2" xfId="2869" xr:uid="{00000000-0005-0000-0000-0000350B0000}"/>
    <cellStyle name="Currency 2 4 3 2 4 2 4 2 2" xfId="2870" xr:uid="{00000000-0005-0000-0000-0000360B0000}"/>
    <cellStyle name="Currency 2 4 3 2 4 2 4 3" xfId="2871" xr:uid="{00000000-0005-0000-0000-0000370B0000}"/>
    <cellStyle name="Currency 2 4 3 2 4 2 5" xfId="2872" xr:uid="{00000000-0005-0000-0000-0000380B0000}"/>
    <cellStyle name="Currency 2 4 3 2 4 2 5 2" xfId="2873" xr:uid="{00000000-0005-0000-0000-0000390B0000}"/>
    <cellStyle name="Currency 2 4 3 2 4 2 5 2 2" xfId="2874" xr:uid="{00000000-0005-0000-0000-00003A0B0000}"/>
    <cellStyle name="Currency 2 4 3 2 4 2 5 3" xfId="2875" xr:uid="{00000000-0005-0000-0000-00003B0B0000}"/>
    <cellStyle name="Currency 2 4 3 2 4 2 6" xfId="2876" xr:uid="{00000000-0005-0000-0000-00003C0B0000}"/>
    <cellStyle name="Currency 2 4 3 2 4 2 6 2" xfId="2877" xr:uid="{00000000-0005-0000-0000-00003D0B0000}"/>
    <cellStyle name="Currency 2 4 3 2 4 2 6 2 2" xfId="2878" xr:uid="{00000000-0005-0000-0000-00003E0B0000}"/>
    <cellStyle name="Currency 2 4 3 2 4 2 6 3" xfId="2879" xr:uid="{00000000-0005-0000-0000-00003F0B0000}"/>
    <cellStyle name="Currency 2 4 3 2 4 2 7" xfId="2880" xr:uid="{00000000-0005-0000-0000-0000400B0000}"/>
    <cellStyle name="Currency 2 4 3 2 4 2 7 2" xfId="2881" xr:uid="{00000000-0005-0000-0000-0000410B0000}"/>
    <cellStyle name="Currency 2 4 3 2 4 2 8" xfId="2882" xr:uid="{00000000-0005-0000-0000-0000420B0000}"/>
    <cellStyle name="Currency 2 4 3 2 4 2 8 2" xfId="2883" xr:uid="{00000000-0005-0000-0000-0000430B0000}"/>
    <cellStyle name="Currency 2 4 3 2 4 2 9" xfId="2884" xr:uid="{00000000-0005-0000-0000-0000440B0000}"/>
    <cellStyle name="Currency 2 4 3 2 4 3" xfId="2885" xr:uid="{00000000-0005-0000-0000-0000450B0000}"/>
    <cellStyle name="Currency 2 4 3 2 4 4" xfId="2886" xr:uid="{00000000-0005-0000-0000-0000460B0000}"/>
    <cellStyle name="Currency 2 4 3 2 4 4 2" xfId="2887" xr:uid="{00000000-0005-0000-0000-0000470B0000}"/>
    <cellStyle name="Currency 2 4 3 2 4 4 2 2" xfId="2888" xr:uid="{00000000-0005-0000-0000-0000480B0000}"/>
    <cellStyle name="Currency 2 4 3 2 4 4 3" xfId="2889" xr:uid="{00000000-0005-0000-0000-0000490B0000}"/>
    <cellStyle name="Currency 2 4 3 2 4 5" xfId="2890" xr:uid="{00000000-0005-0000-0000-00004A0B0000}"/>
    <cellStyle name="Currency 2 4 3 2 4 5 2" xfId="2891" xr:uid="{00000000-0005-0000-0000-00004B0B0000}"/>
    <cellStyle name="Currency 2 4 3 2 4 5 2 2" xfId="2892" xr:uid="{00000000-0005-0000-0000-00004C0B0000}"/>
    <cellStyle name="Currency 2 4 3 2 4 5 3" xfId="2893" xr:uid="{00000000-0005-0000-0000-00004D0B0000}"/>
    <cellStyle name="Currency 2 4 3 2 5" xfId="2894" xr:uid="{00000000-0005-0000-0000-00004E0B0000}"/>
    <cellStyle name="Currency 2 4 3 2 5 2" xfId="2895" xr:uid="{00000000-0005-0000-0000-00004F0B0000}"/>
    <cellStyle name="Currency 2 4 3 2 5 3" xfId="2896" xr:uid="{00000000-0005-0000-0000-0000500B0000}"/>
    <cellStyle name="Currency 2 4 3 2 5 3 2" xfId="2897" xr:uid="{00000000-0005-0000-0000-0000510B0000}"/>
    <cellStyle name="Currency 2 4 3 2 5 3 3" xfId="2898" xr:uid="{00000000-0005-0000-0000-0000520B0000}"/>
    <cellStyle name="Currency 2 4 3 2 5 4" xfId="2899" xr:uid="{00000000-0005-0000-0000-0000530B0000}"/>
    <cellStyle name="Currency 2 4 3 2 5 4 2" xfId="2900" xr:uid="{00000000-0005-0000-0000-0000540B0000}"/>
    <cellStyle name="Currency 2 4 3 2 5 4 2 2" xfId="2901" xr:uid="{00000000-0005-0000-0000-0000550B0000}"/>
    <cellStyle name="Currency 2 4 3 2 5 4 3" xfId="2902" xr:uid="{00000000-0005-0000-0000-0000560B0000}"/>
    <cellStyle name="Currency 2 4 3 2 5 5" xfId="2903" xr:uid="{00000000-0005-0000-0000-0000570B0000}"/>
    <cellStyle name="Currency 2 4 3 2 5 5 2" xfId="2904" xr:uid="{00000000-0005-0000-0000-0000580B0000}"/>
    <cellStyle name="Currency 2 4 3 2 5 5 2 2" xfId="2905" xr:uid="{00000000-0005-0000-0000-0000590B0000}"/>
    <cellStyle name="Currency 2 4 3 2 5 5 3" xfId="2906" xr:uid="{00000000-0005-0000-0000-00005A0B0000}"/>
    <cellStyle name="Currency 2 4 3 2 5 6" xfId="2907" xr:uid="{00000000-0005-0000-0000-00005B0B0000}"/>
    <cellStyle name="Currency 2 4 3 2 5 6 2" xfId="2908" xr:uid="{00000000-0005-0000-0000-00005C0B0000}"/>
    <cellStyle name="Currency 2 4 3 2 5 6 2 2" xfId="2909" xr:uid="{00000000-0005-0000-0000-00005D0B0000}"/>
    <cellStyle name="Currency 2 4 3 2 5 6 3" xfId="2910" xr:uid="{00000000-0005-0000-0000-00005E0B0000}"/>
    <cellStyle name="Currency 2 4 3 2 5 7" xfId="2911" xr:uid="{00000000-0005-0000-0000-00005F0B0000}"/>
    <cellStyle name="Currency 2 4 3 2 5 7 2" xfId="2912" xr:uid="{00000000-0005-0000-0000-0000600B0000}"/>
    <cellStyle name="Currency 2 4 3 2 5 8" xfId="2913" xr:uid="{00000000-0005-0000-0000-0000610B0000}"/>
    <cellStyle name="Currency 2 4 3 2 5 8 2" xfId="2914" xr:uid="{00000000-0005-0000-0000-0000620B0000}"/>
    <cellStyle name="Currency 2 4 3 2 5 9" xfId="2915" xr:uid="{00000000-0005-0000-0000-0000630B0000}"/>
    <cellStyle name="Currency 2 4 3 2 6" xfId="2916" xr:uid="{00000000-0005-0000-0000-0000640B0000}"/>
    <cellStyle name="Currency 2 4 3 2 6 2" xfId="2917" xr:uid="{00000000-0005-0000-0000-0000650B0000}"/>
    <cellStyle name="Currency 2 4 3 2 6 3" xfId="2918" xr:uid="{00000000-0005-0000-0000-0000660B0000}"/>
    <cellStyle name="Currency 2 4 3 2 7" xfId="2919" xr:uid="{00000000-0005-0000-0000-0000670B0000}"/>
    <cellStyle name="Currency 2 4 3 2 8" xfId="2920" xr:uid="{00000000-0005-0000-0000-0000680B0000}"/>
    <cellStyle name="Currency 2 4 3 2 8 2" xfId="2921" xr:uid="{00000000-0005-0000-0000-0000690B0000}"/>
    <cellStyle name="Currency 2 4 3 2 8 2 2" xfId="2922" xr:uid="{00000000-0005-0000-0000-00006A0B0000}"/>
    <cellStyle name="Currency 2 4 3 2 8 3" xfId="2923" xr:uid="{00000000-0005-0000-0000-00006B0B0000}"/>
    <cellStyle name="Currency 2 4 3 2 8 4" xfId="2924" xr:uid="{00000000-0005-0000-0000-00006C0B0000}"/>
    <cellStyle name="Currency 2 4 3 2 9" xfId="2925" xr:uid="{00000000-0005-0000-0000-00006D0B0000}"/>
    <cellStyle name="Currency 2 4 3 2 9 2" xfId="2926" xr:uid="{00000000-0005-0000-0000-00006E0B0000}"/>
    <cellStyle name="Currency 2 4 3 2 9 2 2" xfId="2927" xr:uid="{00000000-0005-0000-0000-00006F0B0000}"/>
    <cellStyle name="Currency 2 4 3 2 9 3" xfId="2928" xr:uid="{00000000-0005-0000-0000-0000700B0000}"/>
    <cellStyle name="Currency 2 4 3 3" xfId="2929" xr:uid="{00000000-0005-0000-0000-0000710B0000}"/>
    <cellStyle name="Currency 2 4 3 3 10" xfId="2930" xr:uid="{00000000-0005-0000-0000-0000720B0000}"/>
    <cellStyle name="Currency 2 4 3 3 10 2" xfId="2931" xr:uid="{00000000-0005-0000-0000-0000730B0000}"/>
    <cellStyle name="Currency 2 4 3 3 10 2 2" xfId="2932" xr:uid="{00000000-0005-0000-0000-0000740B0000}"/>
    <cellStyle name="Currency 2 4 3 3 10 3" xfId="2933" xr:uid="{00000000-0005-0000-0000-0000750B0000}"/>
    <cellStyle name="Currency 2 4 3 3 11" xfId="2934" xr:uid="{00000000-0005-0000-0000-0000760B0000}"/>
    <cellStyle name="Currency 2 4 3 3 11 2" xfId="2935" xr:uid="{00000000-0005-0000-0000-0000770B0000}"/>
    <cellStyle name="Currency 2 4 3 3 12" xfId="2936" xr:uid="{00000000-0005-0000-0000-0000780B0000}"/>
    <cellStyle name="Currency 2 4 3 3 12 2" xfId="2937" xr:uid="{00000000-0005-0000-0000-0000790B0000}"/>
    <cellStyle name="Currency 2 4 3 3 13" xfId="2938" xr:uid="{00000000-0005-0000-0000-00007A0B0000}"/>
    <cellStyle name="Currency 2 4 3 3 14" xfId="2939" xr:uid="{00000000-0005-0000-0000-00007B0B0000}"/>
    <cellStyle name="Currency 2 4 3 3 15" xfId="2940" xr:uid="{00000000-0005-0000-0000-00007C0B0000}"/>
    <cellStyle name="Currency 2 4 3 3 2" xfId="2941" xr:uid="{00000000-0005-0000-0000-00007D0B0000}"/>
    <cellStyle name="Currency 2 4 3 3 2 2" xfId="2942" xr:uid="{00000000-0005-0000-0000-00007E0B0000}"/>
    <cellStyle name="Currency 2 4 3 3 2 2 2" xfId="2943" xr:uid="{00000000-0005-0000-0000-00007F0B0000}"/>
    <cellStyle name="Currency 2 4 3 3 2 2 3" xfId="2944" xr:uid="{00000000-0005-0000-0000-0000800B0000}"/>
    <cellStyle name="Currency 2 4 3 3 2 2 3 2" xfId="2945" xr:uid="{00000000-0005-0000-0000-0000810B0000}"/>
    <cellStyle name="Currency 2 4 3 3 2 2 3 3" xfId="2946" xr:uid="{00000000-0005-0000-0000-0000820B0000}"/>
    <cellStyle name="Currency 2 4 3 3 2 2 4" xfId="2947" xr:uid="{00000000-0005-0000-0000-0000830B0000}"/>
    <cellStyle name="Currency 2 4 3 3 2 2 4 2" xfId="2948" xr:uid="{00000000-0005-0000-0000-0000840B0000}"/>
    <cellStyle name="Currency 2 4 3 3 2 2 4 2 2" xfId="2949" xr:uid="{00000000-0005-0000-0000-0000850B0000}"/>
    <cellStyle name="Currency 2 4 3 3 2 2 4 3" xfId="2950" xr:uid="{00000000-0005-0000-0000-0000860B0000}"/>
    <cellStyle name="Currency 2 4 3 3 2 2 5" xfId="2951" xr:uid="{00000000-0005-0000-0000-0000870B0000}"/>
    <cellStyle name="Currency 2 4 3 3 2 2 5 2" xfId="2952" xr:uid="{00000000-0005-0000-0000-0000880B0000}"/>
    <cellStyle name="Currency 2 4 3 3 2 2 5 2 2" xfId="2953" xr:uid="{00000000-0005-0000-0000-0000890B0000}"/>
    <cellStyle name="Currency 2 4 3 3 2 2 5 3" xfId="2954" xr:uid="{00000000-0005-0000-0000-00008A0B0000}"/>
    <cellStyle name="Currency 2 4 3 3 2 2 6" xfId="2955" xr:uid="{00000000-0005-0000-0000-00008B0B0000}"/>
    <cellStyle name="Currency 2 4 3 3 2 2 6 2" xfId="2956" xr:uid="{00000000-0005-0000-0000-00008C0B0000}"/>
    <cellStyle name="Currency 2 4 3 3 2 2 6 2 2" xfId="2957" xr:uid="{00000000-0005-0000-0000-00008D0B0000}"/>
    <cellStyle name="Currency 2 4 3 3 2 2 6 3" xfId="2958" xr:uid="{00000000-0005-0000-0000-00008E0B0000}"/>
    <cellStyle name="Currency 2 4 3 3 2 2 7" xfId="2959" xr:uid="{00000000-0005-0000-0000-00008F0B0000}"/>
    <cellStyle name="Currency 2 4 3 3 2 2 7 2" xfId="2960" xr:uid="{00000000-0005-0000-0000-0000900B0000}"/>
    <cellStyle name="Currency 2 4 3 3 2 2 8" xfId="2961" xr:uid="{00000000-0005-0000-0000-0000910B0000}"/>
    <cellStyle name="Currency 2 4 3 3 2 2 8 2" xfId="2962" xr:uid="{00000000-0005-0000-0000-0000920B0000}"/>
    <cellStyle name="Currency 2 4 3 3 2 2 9" xfId="2963" xr:uid="{00000000-0005-0000-0000-0000930B0000}"/>
    <cellStyle name="Currency 2 4 3 3 2 3" xfId="2964" xr:uid="{00000000-0005-0000-0000-0000940B0000}"/>
    <cellStyle name="Currency 2 4 3 3 2 3 2" xfId="2965" xr:uid="{00000000-0005-0000-0000-0000950B0000}"/>
    <cellStyle name="Currency 2 4 3 3 2 3 3" xfId="2966" xr:uid="{00000000-0005-0000-0000-0000960B0000}"/>
    <cellStyle name="Currency 2 4 3 3 2 3 3 2" xfId="2967" xr:uid="{00000000-0005-0000-0000-0000970B0000}"/>
    <cellStyle name="Currency 2 4 3 3 2 3 3 3" xfId="2968" xr:uid="{00000000-0005-0000-0000-0000980B0000}"/>
    <cellStyle name="Currency 2 4 3 3 2 3 4" xfId="2969" xr:uid="{00000000-0005-0000-0000-0000990B0000}"/>
    <cellStyle name="Currency 2 4 3 3 2 3 4 2" xfId="2970" xr:uid="{00000000-0005-0000-0000-00009A0B0000}"/>
    <cellStyle name="Currency 2 4 3 3 2 3 4 2 2" xfId="2971" xr:uid="{00000000-0005-0000-0000-00009B0B0000}"/>
    <cellStyle name="Currency 2 4 3 3 2 3 4 3" xfId="2972" xr:uid="{00000000-0005-0000-0000-00009C0B0000}"/>
    <cellStyle name="Currency 2 4 3 3 2 3 5" xfId="2973" xr:uid="{00000000-0005-0000-0000-00009D0B0000}"/>
    <cellStyle name="Currency 2 4 3 3 2 3 5 2" xfId="2974" xr:uid="{00000000-0005-0000-0000-00009E0B0000}"/>
    <cellStyle name="Currency 2 4 3 3 2 3 5 2 2" xfId="2975" xr:uid="{00000000-0005-0000-0000-00009F0B0000}"/>
    <cellStyle name="Currency 2 4 3 3 2 3 5 3" xfId="2976" xr:uid="{00000000-0005-0000-0000-0000A00B0000}"/>
    <cellStyle name="Currency 2 4 3 3 2 3 6" xfId="2977" xr:uid="{00000000-0005-0000-0000-0000A10B0000}"/>
    <cellStyle name="Currency 2 4 3 3 2 3 6 2" xfId="2978" xr:uid="{00000000-0005-0000-0000-0000A20B0000}"/>
    <cellStyle name="Currency 2 4 3 3 2 3 6 2 2" xfId="2979" xr:uid="{00000000-0005-0000-0000-0000A30B0000}"/>
    <cellStyle name="Currency 2 4 3 3 2 3 6 3" xfId="2980" xr:uid="{00000000-0005-0000-0000-0000A40B0000}"/>
    <cellStyle name="Currency 2 4 3 3 2 3 7" xfId="2981" xr:uid="{00000000-0005-0000-0000-0000A50B0000}"/>
    <cellStyle name="Currency 2 4 3 3 2 3 7 2" xfId="2982" xr:uid="{00000000-0005-0000-0000-0000A60B0000}"/>
    <cellStyle name="Currency 2 4 3 3 2 3 8" xfId="2983" xr:uid="{00000000-0005-0000-0000-0000A70B0000}"/>
    <cellStyle name="Currency 2 4 3 3 2 3 8 2" xfId="2984" xr:uid="{00000000-0005-0000-0000-0000A80B0000}"/>
    <cellStyle name="Currency 2 4 3 3 2 3 9" xfId="2985" xr:uid="{00000000-0005-0000-0000-0000A90B0000}"/>
    <cellStyle name="Currency 2 4 3 3 2 4" xfId="2986" xr:uid="{00000000-0005-0000-0000-0000AA0B0000}"/>
    <cellStyle name="Currency 2 4 3 3 2 4 2" xfId="2987" xr:uid="{00000000-0005-0000-0000-0000AB0B0000}"/>
    <cellStyle name="Currency 2 4 3 3 2 4 3" xfId="2988" xr:uid="{00000000-0005-0000-0000-0000AC0B0000}"/>
    <cellStyle name="Currency 2 4 3 3 2 4 3 2" xfId="2989" xr:uid="{00000000-0005-0000-0000-0000AD0B0000}"/>
    <cellStyle name="Currency 2 4 3 3 2 4 3 2 2" xfId="2990" xr:uid="{00000000-0005-0000-0000-0000AE0B0000}"/>
    <cellStyle name="Currency 2 4 3 3 2 4 3 3" xfId="2991" xr:uid="{00000000-0005-0000-0000-0000AF0B0000}"/>
    <cellStyle name="Currency 2 4 3 3 2 4 4" xfId="2992" xr:uid="{00000000-0005-0000-0000-0000B00B0000}"/>
    <cellStyle name="Currency 2 4 3 3 2 4 4 2" xfId="2993" xr:uid="{00000000-0005-0000-0000-0000B10B0000}"/>
    <cellStyle name="Currency 2 4 3 3 2 4 4 2 2" xfId="2994" xr:uid="{00000000-0005-0000-0000-0000B20B0000}"/>
    <cellStyle name="Currency 2 4 3 3 2 4 4 3" xfId="2995" xr:uid="{00000000-0005-0000-0000-0000B30B0000}"/>
    <cellStyle name="Currency 2 4 3 3 2 4 5" xfId="2996" xr:uid="{00000000-0005-0000-0000-0000B40B0000}"/>
    <cellStyle name="Currency 2 4 3 3 2 4 5 2" xfId="2997" xr:uid="{00000000-0005-0000-0000-0000B50B0000}"/>
    <cellStyle name="Currency 2 4 3 3 2 4 5 2 2" xfId="2998" xr:uid="{00000000-0005-0000-0000-0000B60B0000}"/>
    <cellStyle name="Currency 2 4 3 3 2 4 5 3" xfId="2999" xr:uid="{00000000-0005-0000-0000-0000B70B0000}"/>
    <cellStyle name="Currency 2 4 3 3 2 4 6" xfId="3000" xr:uid="{00000000-0005-0000-0000-0000B80B0000}"/>
    <cellStyle name="Currency 2 4 3 3 2 4 6 2" xfId="3001" xr:uid="{00000000-0005-0000-0000-0000B90B0000}"/>
    <cellStyle name="Currency 2 4 3 3 2 4 7" xfId="3002" xr:uid="{00000000-0005-0000-0000-0000BA0B0000}"/>
    <cellStyle name="Currency 2 4 3 3 2 4 7 2" xfId="3003" xr:uid="{00000000-0005-0000-0000-0000BB0B0000}"/>
    <cellStyle name="Currency 2 4 3 3 2 4 8" xfId="3004" xr:uid="{00000000-0005-0000-0000-0000BC0B0000}"/>
    <cellStyle name="Currency 2 4 3 3 2 4 9" xfId="3005" xr:uid="{00000000-0005-0000-0000-0000BD0B0000}"/>
    <cellStyle name="Currency 2 4 3 3 2 5" xfId="3006" xr:uid="{00000000-0005-0000-0000-0000BE0B0000}"/>
    <cellStyle name="Currency 2 4 3 3 2 5 2" xfId="3007" xr:uid="{00000000-0005-0000-0000-0000BF0B0000}"/>
    <cellStyle name="Currency 2 4 3 3 2 5 3" xfId="3008" xr:uid="{00000000-0005-0000-0000-0000C00B0000}"/>
    <cellStyle name="Currency 2 4 3 3 2 6" xfId="3009" xr:uid="{00000000-0005-0000-0000-0000C10B0000}"/>
    <cellStyle name="Currency 2 4 3 3 2 6 2" xfId="3010" xr:uid="{00000000-0005-0000-0000-0000C20B0000}"/>
    <cellStyle name="Currency 2 4 3 3 2 6 2 2" xfId="3011" xr:uid="{00000000-0005-0000-0000-0000C30B0000}"/>
    <cellStyle name="Currency 2 4 3 3 2 6 2 2 2" xfId="3012" xr:uid="{00000000-0005-0000-0000-0000C40B0000}"/>
    <cellStyle name="Currency 2 4 3 3 2 6 2 3" xfId="3013" xr:uid="{00000000-0005-0000-0000-0000C50B0000}"/>
    <cellStyle name="Currency 2 4 3 3 2 6 3" xfId="3014" xr:uid="{00000000-0005-0000-0000-0000C60B0000}"/>
    <cellStyle name="Currency 2 4 3 3 2 6 3 2" xfId="3015" xr:uid="{00000000-0005-0000-0000-0000C70B0000}"/>
    <cellStyle name="Currency 2 4 3 3 2 6 3 2 2" xfId="3016" xr:uid="{00000000-0005-0000-0000-0000C80B0000}"/>
    <cellStyle name="Currency 2 4 3 3 2 6 3 3" xfId="3017" xr:uid="{00000000-0005-0000-0000-0000C90B0000}"/>
    <cellStyle name="Currency 2 4 3 3 2 6 4" xfId="3018" xr:uid="{00000000-0005-0000-0000-0000CA0B0000}"/>
    <cellStyle name="Currency 2 4 3 3 2 6 4 2" xfId="3019" xr:uid="{00000000-0005-0000-0000-0000CB0B0000}"/>
    <cellStyle name="Currency 2 4 3 3 2 6 4 2 2" xfId="3020" xr:uid="{00000000-0005-0000-0000-0000CC0B0000}"/>
    <cellStyle name="Currency 2 4 3 3 2 6 4 3" xfId="3021" xr:uid="{00000000-0005-0000-0000-0000CD0B0000}"/>
    <cellStyle name="Currency 2 4 3 3 2 6 5" xfId="3022" xr:uid="{00000000-0005-0000-0000-0000CE0B0000}"/>
    <cellStyle name="Currency 2 4 3 3 2 6 5 2" xfId="3023" xr:uid="{00000000-0005-0000-0000-0000CF0B0000}"/>
    <cellStyle name="Currency 2 4 3 3 2 6 6" xfId="3024" xr:uid="{00000000-0005-0000-0000-0000D00B0000}"/>
    <cellStyle name="Currency 2 4 3 3 2 6 6 2" xfId="3025" xr:uid="{00000000-0005-0000-0000-0000D10B0000}"/>
    <cellStyle name="Currency 2 4 3 3 2 6 7" xfId="3026" xr:uid="{00000000-0005-0000-0000-0000D20B0000}"/>
    <cellStyle name="Currency 2 4 3 3 2 7" xfId="3027" xr:uid="{00000000-0005-0000-0000-0000D30B0000}"/>
    <cellStyle name="Currency 2 4 3 3 2 7 2" xfId="3028" xr:uid="{00000000-0005-0000-0000-0000D40B0000}"/>
    <cellStyle name="Currency 2 4 3 3 2 7 2 2" xfId="3029" xr:uid="{00000000-0005-0000-0000-0000D50B0000}"/>
    <cellStyle name="Currency 2 4 3 3 2 7 3" xfId="3030" xr:uid="{00000000-0005-0000-0000-0000D60B0000}"/>
    <cellStyle name="Currency 2 4 3 3 2 8" xfId="3031" xr:uid="{00000000-0005-0000-0000-0000D70B0000}"/>
    <cellStyle name="Currency 2 4 3 3 2 8 2" xfId="3032" xr:uid="{00000000-0005-0000-0000-0000D80B0000}"/>
    <cellStyle name="Currency 2 4 3 3 2 8 2 2" xfId="3033" xr:uid="{00000000-0005-0000-0000-0000D90B0000}"/>
    <cellStyle name="Currency 2 4 3 3 2 8 3" xfId="3034" xr:uid="{00000000-0005-0000-0000-0000DA0B0000}"/>
    <cellStyle name="Currency 2 4 3 3 3" xfId="3035" xr:uid="{00000000-0005-0000-0000-0000DB0B0000}"/>
    <cellStyle name="Currency 2 4 3 3 3 10" xfId="3036" xr:uid="{00000000-0005-0000-0000-0000DC0B0000}"/>
    <cellStyle name="Currency 2 4 3 3 3 2" xfId="3037" xr:uid="{00000000-0005-0000-0000-0000DD0B0000}"/>
    <cellStyle name="Currency 2 4 3 3 3 2 2" xfId="3038" xr:uid="{00000000-0005-0000-0000-0000DE0B0000}"/>
    <cellStyle name="Currency 2 4 3 3 3 2 3" xfId="3039" xr:uid="{00000000-0005-0000-0000-0000DF0B0000}"/>
    <cellStyle name="Currency 2 4 3 3 3 2 3 2" xfId="3040" xr:uid="{00000000-0005-0000-0000-0000E00B0000}"/>
    <cellStyle name="Currency 2 4 3 3 3 2 3 3" xfId="3041" xr:uid="{00000000-0005-0000-0000-0000E10B0000}"/>
    <cellStyle name="Currency 2 4 3 3 3 2 4" xfId="3042" xr:uid="{00000000-0005-0000-0000-0000E20B0000}"/>
    <cellStyle name="Currency 2 4 3 3 3 2 4 2" xfId="3043" xr:uid="{00000000-0005-0000-0000-0000E30B0000}"/>
    <cellStyle name="Currency 2 4 3 3 3 2 4 2 2" xfId="3044" xr:uid="{00000000-0005-0000-0000-0000E40B0000}"/>
    <cellStyle name="Currency 2 4 3 3 3 2 4 3" xfId="3045" xr:uid="{00000000-0005-0000-0000-0000E50B0000}"/>
    <cellStyle name="Currency 2 4 3 3 3 2 5" xfId="3046" xr:uid="{00000000-0005-0000-0000-0000E60B0000}"/>
    <cellStyle name="Currency 2 4 3 3 3 2 5 2" xfId="3047" xr:uid="{00000000-0005-0000-0000-0000E70B0000}"/>
    <cellStyle name="Currency 2 4 3 3 3 2 5 2 2" xfId="3048" xr:uid="{00000000-0005-0000-0000-0000E80B0000}"/>
    <cellStyle name="Currency 2 4 3 3 3 2 5 3" xfId="3049" xr:uid="{00000000-0005-0000-0000-0000E90B0000}"/>
    <cellStyle name="Currency 2 4 3 3 3 2 6" xfId="3050" xr:uid="{00000000-0005-0000-0000-0000EA0B0000}"/>
    <cellStyle name="Currency 2 4 3 3 3 2 6 2" xfId="3051" xr:uid="{00000000-0005-0000-0000-0000EB0B0000}"/>
    <cellStyle name="Currency 2 4 3 3 3 2 6 2 2" xfId="3052" xr:uid="{00000000-0005-0000-0000-0000EC0B0000}"/>
    <cellStyle name="Currency 2 4 3 3 3 2 6 3" xfId="3053" xr:uid="{00000000-0005-0000-0000-0000ED0B0000}"/>
    <cellStyle name="Currency 2 4 3 3 3 2 7" xfId="3054" xr:uid="{00000000-0005-0000-0000-0000EE0B0000}"/>
    <cellStyle name="Currency 2 4 3 3 3 2 7 2" xfId="3055" xr:uid="{00000000-0005-0000-0000-0000EF0B0000}"/>
    <cellStyle name="Currency 2 4 3 3 3 2 8" xfId="3056" xr:uid="{00000000-0005-0000-0000-0000F00B0000}"/>
    <cellStyle name="Currency 2 4 3 3 3 2 8 2" xfId="3057" xr:uid="{00000000-0005-0000-0000-0000F10B0000}"/>
    <cellStyle name="Currency 2 4 3 3 3 2 9" xfId="3058" xr:uid="{00000000-0005-0000-0000-0000F20B0000}"/>
    <cellStyle name="Currency 2 4 3 3 3 3" xfId="3059" xr:uid="{00000000-0005-0000-0000-0000F30B0000}"/>
    <cellStyle name="Currency 2 4 3 3 3 4" xfId="3060" xr:uid="{00000000-0005-0000-0000-0000F40B0000}"/>
    <cellStyle name="Currency 2 4 3 3 3 4 2" xfId="3061" xr:uid="{00000000-0005-0000-0000-0000F50B0000}"/>
    <cellStyle name="Currency 2 4 3 3 3 4 3" xfId="3062" xr:uid="{00000000-0005-0000-0000-0000F60B0000}"/>
    <cellStyle name="Currency 2 4 3 3 3 5" xfId="3063" xr:uid="{00000000-0005-0000-0000-0000F70B0000}"/>
    <cellStyle name="Currency 2 4 3 3 3 5 2" xfId="3064" xr:uid="{00000000-0005-0000-0000-0000F80B0000}"/>
    <cellStyle name="Currency 2 4 3 3 3 5 2 2" xfId="3065" xr:uid="{00000000-0005-0000-0000-0000F90B0000}"/>
    <cellStyle name="Currency 2 4 3 3 3 5 3" xfId="3066" xr:uid="{00000000-0005-0000-0000-0000FA0B0000}"/>
    <cellStyle name="Currency 2 4 3 3 3 6" xfId="3067" xr:uid="{00000000-0005-0000-0000-0000FB0B0000}"/>
    <cellStyle name="Currency 2 4 3 3 3 6 2" xfId="3068" xr:uid="{00000000-0005-0000-0000-0000FC0B0000}"/>
    <cellStyle name="Currency 2 4 3 3 3 6 2 2" xfId="3069" xr:uid="{00000000-0005-0000-0000-0000FD0B0000}"/>
    <cellStyle name="Currency 2 4 3 3 3 6 3" xfId="3070" xr:uid="{00000000-0005-0000-0000-0000FE0B0000}"/>
    <cellStyle name="Currency 2 4 3 3 3 7" xfId="3071" xr:uid="{00000000-0005-0000-0000-0000FF0B0000}"/>
    <cellStyle name="Currency 2 4 3 3 3 7 2" xfId="3072" xr:uid="{00000000-0005-0000-0000-0000000C0000}"/>
    <cellStyle name="Currency 2 4 3 3 3 7 2 2" xfId="3073" xr:uid="{00000000-0005-0000-0000-0000010C0000}"/>
    <cellStyle name="Currency 2 4 3 3 3 7 3" xfId="3074" xr:uid="{00000000-0005-0000-0000-0000020C0000}"/>
    <cellStyle name="Currency 2 4 3 3 3 8" xfId="3075" xr:uid="{00000000-0005-0000-0000-0000030C0000}"/>
    <cellStyle name="Currency 2 4 3 3 3 8 2" xfId="3076" xr:uid="{00000000-0005-0000-0000-0000040C0000}"/>
    <cellStyle name="Currency 2 4 3 3 3 9" xfId="3077" xr:uid="{00000000-0005-0000-0000-0000050C0000}"/>
    <cellStyle name="Currency 2 4 3 3 3 9 2" xfId="3078" xr:uid="{00000000-0005-0000-0000-0000060C0000}"/>
    <cellStyle name="Currency 2 4 3 3 4" xfId="3079" xr:uid="{00000000-0005-0000-0000-0000070C0000}"/>
    <cellStyle name="Currency 2 4 3 3 4 2" xfId="3080" xr:uid="{00000000-0005-0000-0000-0000080C0000}"/>
    <cellStyle name="Currency 2 4 3 3 4 2 10" xfId="3081" xr:uid="{00000000-0005-0000-0000-0000090C0000}"/>
    <cellStyle name="Currency 2 4 3 3 4 2 2" xfId="3082" xr:uid="{00000000-0005-0000-0000-00000A0C0000}"/>
    <cellStyle name="Currency 2 4 3 3 4 2 3" xfId="3083" xr:uid="{00000000-0005-0000-0000-00000B0C0000}"/>
    <cellStyle name="Currency 2 4 3 3 4 2 4" xfId="3084" xr:uid="{00000000-0005-0000-0000-00000C0C0000}"/>
    <cellStyle name="Currency 2 4 3 3 4 2 4 2" xfId="3085" xr:uid="{00000000-0005-0000-0000-00000D0C0000}"/>
    <cellStyle name="Currency 2 4 3 3 4 2 4 2 2" xfId="3086" xr:uid="{00000000-0005-0000-0000-00000E0C0000}"/>
    <cellStyle name="Currency 2 4 3 3 4 2 4 3" xfId="3087" xr:uid="{00000000-0005-0000-0000-00000F0C0000}"/>
    <cellStyle name="Currency 2 4 3 3 4 2 5" xfId="3088" xr:uid="{00000000-0005-0000-0000-0000100C0000}"/>
    <cellStyle name="Currency 2 4 3 3 4 2 5 2" xfId="3089" xr:uid="{00000000-0005-0000-0000-0000110C0000}"/>
    <cellStyle name="Currency 2 4 3 3 4 2 5 2 2" xfId="3090" xr:uid="{00000000-0005-0000-0000-0000120C0000}"/>
    <cellStyle name="Currency 2 4 3 3 4 2 5 3" xfId="3091" xr:uid="{00000000-0005-0000-0000-0000130C0000}"/>
    <cellStyle name="Currency 2 4 3 3 4 2 6" xfId="3092" xr:uid="{00000000-0005-0000-0000-0000140C0000}"/>
    <cellStyle name="Currency 2 4 3 3 4 2 6 2" xfId="3093" xr:uid="{00000000-0005-0000-0000-0000150C0000}"/>
    <cellStyle name="Currency 2 4 3 3 4 2 6 2 2" xfId="3094" xr:uid="{00000000-0005-0000-0000-0000160C0000}"/>
    <cellStyle name="Currency 2 4 3 3 4 2 6 3" xfId="3095" xr:uid="{00000000-0005-0000-0000-0000170C0000}"/>
    <cellStyle name="Currency 2 4 3 3 4 2 7" xfId="3096" xr:uid="{00000000-0005-0000-0000-0000180C0000}"/>
    <cellStyle name="Currency 2 4 3 3 4 2 7 2" xfId="3097" xr:uid="{00000000-0005-0000-0000-0000190C0000}"/>
    <cellStyle name="Currency 2 4 3 3 4 2 8" xfId="3098" xr:uid="{00000000-0005-0000-0000-00001A0C0000}"/>
    <cellStyle name="Currency 2 4 3 3 4 2 8 2" xfId="3099" xr:uid="{00000000-0005-0000-0000-00001B0C0000}"/>
    <cellStyle name="Currency 2 4 3 3 4 2 9" xfId="3100" xr:uid="{00000000-0005-0000-0000-00001C0C0000}"/>
    <cellStyle name="Currency 2 4 3 3 4 3" xfId="3101" xr:uid="{00000000-0005-0000-0000-00001D0C0000}"/>
    <cellStyle name="Currency 2 4 3 3 4 4" xfId="3102" xr:uid="{00000000-0005-0000-0000-00001E0C0000}"/>
    <cellStyle name="Currency 2 4 3 3 4 4 2" xfId="3103" xr:uid="{00000000-0005-0000-0000-00001F0C0000}"/>
    <cellStyle name="Currency 2 4 3 3 4 4 2 2" xfId="3104" xr:uid="{00000000-0005-0000-0000-0000200C0000}"/>
    <cellStyle name="Currency 2 4 3 3 4 4 3" xfId="3105" xr:uid="{00000000-0005-0000-0000-0000210C0000}"/>
    <cellStyle name="Currency 2 4 3 3 4 5" xfId="3106" xr:uid="{00000000-0005-0000-0000-0000220C0000}"/>
    <cellStyle name="Currency 2 4 3 3 4 5 2" xfId="3107" xr:uid="{00000000-0005-0000-0000-0000230C0000}"/>
    <cellStyle name="Currency 2 4 3 3 4 5 2 2" xfId="3108" xr:uid="{00000000-0005-0000-0000-0000240C0000}"/>
    <cellStyle name="Currency 2 4 3 3 4 5 3" xfId="3109" xr:uid="{00000000-0005-0000-0000-0000250C0000}"/>
    <cellStyle name="Currency 2 4 3 3 5" xfId="3110" xr:uid="{00000000-0005-0000-0000-0000260C0000}"/>
    <cellStyle name="Currency 2 4 3 3 5 2" xfId="3111" xr:uid="{00000000-0005-0000-0000-0000270C0000}"/>
    <cellStyle name="Currency 2 4 3 3 5 3" xfId="3112" xr:uid="{00000000-0005-0000-0000-0000280C0000}"/>
    <cellStyle name="Currency 2 4 3 3 5 3 2" xfId="3113" xr:uid="{00000000-0005-0000-0000-0000290C0000}"/>
    <cellStyle name="Currency 2 4 3 3 5 3 3" xfId="3114" xr:uid="{00000000-0005-0000-0000-00002A0C0000}"/>
    <cellStyle name="Currency 2 4 3 3 5 4" xfId="3115" xr:uid="{00000000-0005-0000-0000-00002B0C0000}"/>
    <cellStyle name="Currency 2 4 3 3 5 4 2" xfId="3116" xr:uid="{00000000-0005-0000-0000-00002C0C0000}"/>
    <cellStyle name="Currency 2 4 3 3 5 4 2 2" xfId="3117" xr:uid="{00000000-0005-0000-0000-00002D0C0000}"/>
    <cellStyle name="Currency 2 4 3 3 5 4 3" xfId="3118" xr:uid="{00000000-0005-0000-0000-00002E0C0000}"/>
    <cellStyle name="Currency 2 4 3 3 5 5" xfId="3119" xr:uid="{00000000-0005-0000-0000-00002F0C0000}"/>
    <cellStyle name="Currency 2 4 3 3 5 5 2" xfId="3120" xr:uid="{00000000-0005-0000-0000-0000300C0000}"/>
    <cellStyle name="Currency 2 4 3 3 5 5 2 2" xfId="3121" xr:uid="{00000000-0005-0000-0000-0000310C0000}"/>
    <cellStyle name="Currency 2 4 3 3 5 5 3" xfId="3122" xr:uid="{00000000-0005-0000-0000-0000320C0000}"/>
    <cellStyle name="Currency 2 4 3 3 5 6" xfId="3123" xr:uid="{00000000-0005-0000-0000-0000330C0000}"/>
    <cellStyle name="Currency 2 4 3 3 5 6 2" xfId="3124" xr:uid="{00000000-0005-0000-0000-0000340C0000}"/>
    <cellStyle name="Currency 2 4 3 3 5 6 2 2" xfId="3125" xr:uid="{00000000-0005-0000-0000-0000350C0000}"/>
    <cellStyle name="Currency 2 4 3 3 5 6 3" xfId="3126" xr:uid="{00000000-0005-0000-0000-0000360C0000}"/>
    <cellStyle name="Currency 2 4 3 3 5 7" xfId="3127" xr:uid="{00000000-0005-0000-0000-0000370C0000}"/>
    <cellStyle name="Currency 2 4 3 3 5 7 2" xfId="3128" xr:uid="{00000000-0005-0000-0000-0000380C0000}"/>
    <cellStyle name="Currency 2 4 3 3 5 8" xfId="3129" xr:uid="{00000000-0005-0000-0000-0000390C0000}"/>
    <cellStyle name="Currency 2 4 3 3 5 8 2" xfId="3130" xr:uid="{00000000-0005-0000-0000-00003A0C0000}"/>
    <cellStyle name="Currency 2 4 3 3 5 9" xfId="3131" xr:uid="{00000000-0005-0000-0000-00003B0C0000}"/>
    <cellStyle name="Currency 2 4 3 3 6" xfId="3132" xr:uid="{00000000-0005-0000-0000-00003C0C0000}"/>
    <cellStyle name="Currency 2 4 3 3 6 2" xfId="3133" xr:uid="{00000000-0005-0000-0000-00003D0C0000}"/>
    <cellStyle name="Currency 2 4 3 3 6 3" xfId="3134" xr:uid="{00000000-0005-0000-0000-00003E0C0000}"/>
    <cellStyle name="Currency 2 4 3 3 7" xfId="3135" xr:uid="{00000000-0005-0000-0000-00003F0C0000}"/>
    <cellStyle name="Currency 2 4 3 3 8" xfId="3136" xr:uid="{00000000-0005-0000-0000-0000400C0000}"/>
    <cellStyle name="Currency 2 4 3 3 8 2" xfId="3137" xr:uid="{00000000-0005-0000-0000-0000410C0000}"/>
    <cellStyle name="Currency 2 4 3 3 8 2 2" xfId="3138" xr:uid="{00000000-0005-0000-0000-0000420C0000}"/>
    <cellStyle name="Currency 2 4 3 3 8 3" xfId="3139" xr:uid="{00000000-0005-0000-0000-0000430C0000}"/>
    <cellStyle name="Currency 2 4 3 3 8 4" xfId="3140" xr:uid="{00000000-0005-0000-0000-0000440C0000}"/>
    <cellStyle name="Currency 2 4 3 3 9" xfId="3141" xr:uid="{00000000-0005-0000-0000-0000450C0000}"/>
    <cellStyle name="Currency 2 4 3 3 9 2" xfId="3142" xr:uid="{00000000-0005-0000-0000-0000460C0000}"/>
    <cellStyle name="Currency 2 4 3 3 9 2 2" xfId="3143" xr:uid="{00000000-0005-0000-0000-0000470C0000}"/>
    <cellStyle name="Currency 2 4 3 3 9 3" xfId="3144" xr:uid="{00000000-0005-0000-0000-0000480C0000}"/>
    <cellStyle name="Currency 2 4 3 4" xfId="3145" xr:uid="{00000000-0005-0000-0000-0000490C0000}"/>
    <cellStyle name="Currency 2 4 3 4 2" xfId="3146" xr:uid="{00000000-0005-0000-0000-00004A0C0000}"/>
    <cellStyle name="Currency 2 4 3 4 2 2" xfId="3147" xr:uid="{00000000-0005-0000-0000-00004B0C0000}"/>
    <cellStyle name="Currency 2 4 3 4 2 3" xfId="3148" xr:uid="{00000000-0005-0000-0000-00004C0C0000}"/>
    <cellStyle name="Currency 2 4 3 4 2 3 2" xfId="3149" xr:uid="{00000000-0005-0000-0000-00004D0C0000}"/>
    <cellStyle name="Currency 2 4 3 4 2 3 3" xfId="3150" xr:uid="{00000000-0005-0000-0000-00004E0C0000}"/>
    <cellStyle name="Currency 2 4 3 4 2 4" xfId="3151" xr:uid="{00000000-0005-0000-0000-00004F0C0000}"/>
    <cellStyle name="Currency 2 4 3 4 2 4 2" xfId="3152" xr:uid="{00000000-0005-0000-0000-0000500C0000}"/>
    <cellStyle name="Currency 2 4 3 4 2 4 2 2" xfId="3153" xr:uid="{00000000-0005-0000-0000-0000510C0000}"/>
    <cellStyle name="Currency 2 4 3 4 2 4 3" xfId="3154" xr:uid="{00000000-0005-0000-0000-0000520C0000}"/>
    <cellStyle name="Currency 2 4 3 4 2 5" xfId="3155" xr:uid="{00000000-0005-0000-0000-0000530C0000}"/>
    <cellStyle name="Currency 2 4 3 4 2 5 2" xfId="3156" xr:uid="{00000000-0005-0000-0000-0000540C0000}"/>
    <cellStyle name="Currency 2 4 3 4 2 5 2 2" xfId="3157" xr:uid="{00000000-0005-0000-0000-0000550C0000}"/>
    <cellStyle name="Currency 2 4 3 4 2 5 3" xfId="3158" xr:uid="{00000000-0005-0000-0000-0000560C0000}"/>
    <cellStyle name="Currency 2 4 3 4 2 6" xfId="3159" xr:uid="{00000000-0005-0000-0000-0000570C0000}"/>
    <cellStyle name="Currency 2 4 3 4 2 6 2" xfId="3160" xr:uid="{00000000-0005-0000-0000-0000580C0000}"/>
    <cellStyle name="Currency 2 4 3 4 2 6 2 2" xfId="3161" xr:uid="{00000000-0005-0000-0000-0000590C0000}"/>
    <cellStyle name="Currency 2 4 3 4 2 6 3" xfId="3162" xr:uid="{00000000-0005-0000-0000-00005A0C0000}"/>
    <cellStyle name="Currency 2 4 3 4 2 7" xfId="3163" xr:uid="{00000000-0005-0000-0000-00005B0C0000}"/>
    <cellStyle name="Currency 2 4 3 4 2 7 2" xfId="3164" xr:uid="{00000000-0005-0000-0000-00005C0C0000}"/>
    <cellStyle name="Currency 2 4 3 4 2 8" xfId="3165" xr:uid="{00000000-0005-0000-0000-00005D0C0000}"/>
    <cellStyle name="Currency 2 4 3 4 2 8 2" xfId="3166" xr:uid="{00000000-0005-0000-0000-00005E0C0000}"/>
    <cellStyle name="Currency 2 4 3 4 2 9" xfId="3167" xr:uid="{00000000-0005-0000-0000-00005F0C0000}"/>
    <cellStyle name="Currency 2 4 3 4 3" xfId="3168" xr:uid="{00000000-0005-0000-0000-0000600C0000}"/>
    <cellStyle name="Currency 2 4 3 4 3 2" xfId="3169" xr:uid="{00000000-0005-0000-0000-0000610C0000}"/>
    <cellStyle name="Currency 2 4 3 4 3 3" xfId="3170" xr:uid="{00000000-0005-0000-0000-0000620C0000}"/>
    <cellStyle name="Currency 2 4 3 4 3 3 2" xfId="3171" xr:uid="{00000000-0005-0000-0000-0000630C0000}"/>
    <cellStyle name="Currency 2 4 3 4 3 3 3" xfId="3172" xr:uid="{00000000-0005-0000-0000-0000640C0000}"/>
    <cellStyle name="Currency 2 4 3 4 3 4" xfId="3173" xr:uid="{00000000-0005-0000-0000-0000650C0000}"/>
    <cellStyle name="Currency 2 4 3 4 3 4 2" xfId="3174" xr:uid="{00000000-0005-0000-0000-0000660C0000}"/>
    <cellStyle name="Currency 2 4 3 4 3 4 2 2" xfId="3175" xr:uid="{00000000-0005-0000-0000-0000670C0000}"/>
    <cellStyle name="Currency 2 4 3 4 3 4 3" xfId="3176" xr:uid="{00000000-0005-0000-0000-0000680C0000}"/>
    <cellStyle name="Currency 2 4 3 4 3 5" xfId="3177" xr:uid="{00000000-0005-0000-0000-0000690C0000}"/>
    <cellStyle name="Currency 2 4 3 4 3 5 2" xfId="3178" xr:uid="{00000000-0005-0000-0000-00006A0C0000}"/>
    <cellStyle name="Currency 2 4 3 4 3 5 2 2" xfId="3179" xr:uid="{00000000-0005-0000-0000-00006B0C0000}"/>
    <cellStyle name="Currency 2 4 3 4 3 5 3" xfId="3180" xr:uid="{00000000-0005-0000-0000-00006C0C0000}"/>
    <cellStyle name="Currency 2 4 3 4 3 6" xfId="3181" xr:uid="{00000000-0005-0000-0000-00006D0C0000}"/>
    <cellStyle name="Currency 2 4 3 4 3 6 2" xfId="3182" xr:uid="{00000000-0005-0000-0000-00006E0C0000}"/>
    <cellStyle name="Currency 2 4 3 4 3 6 2 2" xfId="3183" xr:uid="{00000000-0005-0000-0000-00006F0C0000}"/>
    <cellStyle name="Currency 2 4 3 4 3 6 3" xfId="3184" xr:uid="{00000000-0005-0000-0000-0000700C0000}"/>
    <cellStyle name="Currency 2 4 3 4 3 7" xfId="3185" xr:uid="{00000000-0005-0000-0000-0000710C0000}"/>
    <cellStyle name="Currency 2 4 3 4 3 7 2" xfId="3186" xr:uid="{00000000-0005-0000-0000-0000720C0000}"/>
    <cellStyle name="Currency 2 4 3 4 3 8" xfId="3187" xr:uid="{00000000-0005-0000-0000-0000730C0000}"/>
    <cellStyle name="Currency 2 4 3 4 3 8 2" xfId="3188" xr:uid="{00000000-0005-0000-0000-0000740C0000}"/>
    <cellStyle name="Currency 2 4 3 4 3 9" xfId="3189" xr:uid="{00000000-0005-0000-0000-0000750C0000}"/>
    <cellStyle name="Currency 2 4 3 4 4" xfId="3190" xr:uid="{00000000-0005-0000-0000-0000760C0000}"/>
    <cellStyle name="Currency 2 4 3 4 4 2" xfId="3191" xr:uid="{00000000-0005-0000-0000-0000770C0000}"/>
    <cellStyle name="Currency 2 4 3 4 4 3" xfId="3192" xr:uid="{00000000-0005-0000-0000-0000780C0000}"/>
    <cellStyle name="Currency 2 4 3 4 4 3 2" xfId="3193" xr:uid="{00000000-0005-0000-0000-0000790C0000}"/>
    <cellStyle name="Currency 2 4 3 4 4 3 2 2" xfId="3194" xr:uid="{00000000-0005-0000-0000-00007A0C0000}"/>
    <cellStyle name="Currency 2 4 3 4 4 3 3" xfId="3195" xr:uid="{00000000-0005-0000-0000-00007B0C0000}"/>
    <cellStyle name="Currency 2 4 3 4 4 4" xfId="3196" xr:uid="{00000000-0005-0000-0000-00007C0C0000}"/>
    <cellStyle name="Currency 2 4 3 4 4 4 2" xfId="3197" xr:uid="{00000000-0005-0000-0000-00007D0C0000}"/>
    <cellStyle name="Currency 2 4 3 4 4 4 2 2" xfId="3198" xr:uid="{00000000-0005-0000-0000-00007E0C0000}"/>
    <cellStyle name="Currency 2 4 3 4 4 4 3" xfId="3199" xr:uid="{00000000-0005-0000-0000-00007F0C0000}"/>
    <cellStyle name="Currency 2 4 3 4 4 5" xfId="3200" xr:uid="{00000000-0005-0000-0000-0000800C0000}"/>
    <cellStyle name="Currency 2 4 3 4 4 5 2" xfId="3201" xr:uid="{00000000-0005-0000-0000-0000810C0000}"/>
    <cellStyle name="Currency 2 4 3 4 4 5 2 2" xfId="3202" xr:uid="{00000000-0005-0000-0000-0000820C0000}"/>
    <cellStyle name="Currency 2 4 3 4 4 5 3" xfId="3203" xr:uid="{00000000-0005-0000-0000-0000830C0000}"/>
    <cellStyle name="Currency 2 4 3 4 4 6" xfId="3204" xr:uid="{00000000-0005-0000-0000-0000840C0000}"/>
    <cellStyle name="Currency 2 4 3 4 4 6 2" xfId="3205" xr:uid="{00000000-0005-0000-0000-0000850C0000}"/>
    <cellStyle name="Currency 2 4 3 4 4 7" xfId="3206" xr:uid="{00000000-0005-0000-0000-0000860C0000}"/>
    <cellStyle name="Currency 2 4 3 4 4 7 2" xfId="3207" xr:uid="{00000000-0005-0000-0000-0000870C0000}"/>
    <cellStyle name="Currency 2 4 3 4 4 8" xfId="3208" xr:uid="{00000000-0005-0000-0000-0000880C0000}"/>
    <cellStyle name="Currency 2 4 3 4 4 9" xfId="3209" xr:uid="{00000000-0005-0000-0000-0000890C0000}"/>
    <cellStyle name="Currency 2 4 3 4 5" xfId="3210" xr:uid="{00000000-0005-0000-0000-00008A0C0000}"/>
    <cellStyle name="Currency 2 4 3 4 5 2" xfId="3211" xr:uid="{00000000-0005-0000-0000-00008B0C0000}"/>
    <cellStyle name="Currency 2 4 3 4 5 3" xfId="3212" xr:uid="{00000000-0005-0000-0000-00008C0C0000}"/>
    <cellStyle name="Currency 2 4 3 4 6" xfId="3213" xr:uid="{00000000-0005-0000-0000-00008D0C0000}"/>
    <cellStyle name="Currency 2 4 3 4 6 2" xfId="3214" xr:uid="{00000000-0005-0000-0000-00008E0C0000}"/>
    <cellStyle name="Currency 2 4 3 4 6 2 2" xfId="3215" xr:uid="{00000000-0005-0000-0000-00008F0C0000}"/>
    <cellStyle name="Currency 2 4 3 4 6 2 2 2" xfId="3216" xr:uid="{00000000-0005-0000-0000-0000900C0000}"/>
    <cellStyle name="Currency 2 4 3 4 6 2 3" xfId="3217" xr:uid="{00000000-0005-0000-0000-0000910C0000}"/>
    <cellStyle name="Currency 2 4 3 4 6 3" xfId="3218" xr:uid="{00000000-0005-0000-0000-0000920C0000}"/>
    <cellStyle name="Currency 2 4 3 4 6 3 2" xfId="3219" xr:uid="{00000000-0005-0000-0000-0000930C0000}"/>
    <cellStyle name="Currency 2 4 3 4 6 3 2 2" xfId="3220" xr:uid="{00000000-0005-0000-0000-0000940C0000}"/>
    <cellStyle name="Currency 2 4 3 4 6 3 3" xfId="3221" xr:uid="{00000000-0005-0000-0000-0000950C0000}"/>
    <cellStyle name="Currency 2 4 3 4 6 4" xfId="3222" xr:uid="{00000000-0005-0000-0000-0000960C0000}"/>
    <cellStyle name="Currency 2 4 3 4 6 4 2" xfId="3223" xr:uid="{00000000-0005-0000-0000-0000970C0000}"/>
    <cellStyle name="Currency 2 4 3 4 6 4 2 2" xfId="3224" xr:uid="{00000000-0005-0000-0000-0000980C0000}"/>
    <cellStyle name="Currency 2 4 3 4 6 4 3" xfId="3225" xr:uid="{00000000-0005-0000-0000-0000990C0000}"/>
    <cellStyle name="Currency 2 4 3 4 6 5" xfId="3226" xr:uid="{00000000-0005-0000-0000-00009A0C0000}"/>
    <cellStyle name="Currency 2 4 3 4 6 5 2" xfId="3227" xr:uid="{00000000-0005-0000-0000-00009B0C0000}"/>
    <cellStyle name="Currency 2 4 3 4 6 6" xfId="3228" xr:uid="{00000000-0005-0000-0000-00009C0C0000}"/>
    <cellStyle name="Currency 2 4 3 4 6 6 2" xfId="3229" xr:uid="{00000000-0005-0000-0000-00009D0C0000}"/>
    <cellStyle name="Currency 2 4 3 4 6 7" xfId="3230" xr:uid="{00000000-0005-0000-0000-00009E0C0000}"/>
    <cellStyle name="Currency 2 4 3 4 7" xfId="3231" xr:uid="{00000000-0005-0000-0000-00009F0C0000}"/>
    <cellStyle name="Currency 2 4 3 4 7 2" xfId="3232" xr:uid="{00000000-0005-0000-0000-0000A00C0000}"/>
    <cellStyle name="Currency 2 4 3 4 7 2 2" xfId="3233" xr:uid="{00000000-0005-0000-0000-0000A10C0000}"/>
    <cellStyle name="Currency 2 4 3 4 7 3" xfId="3234" xr:uid="{00000000-0005-0000-0000-0000A20C0000}"/>
    <cellStyle name="Currency 2 4 3 4 8" xfId="3235" xr:uid="{00000000-0005-0000-0000-0000A30C0000}"/>
    <cellStyle name="Currency 2 4 3 4 8 2" xfId="3236" xr:uid="{00000000-0005-0000-0000-0000A40C0000}"/>
    <cellStyle name="Currency 2 4 3 4 8 2 2" xfId="3237" xr:uid="{00000000-0005-0000-0000-0000A50C0000}"/>
    <cellStyle name="Currency 2 4 3 4 8 3" xfId="3238" xr:uid="{00000000-0005-0000-0000-0000A60C0000}"/>
    <cellStyle name="Currency 2 4 3 5" xfId="3239" xr:uid="{00000000-0005-0000-0000-0000A70C0000}"/>
    <cellStyle name="Currency 2 4 3 5 10" xfId="3240" xr:uid="{00000000-0005-0000-0000-0000A80C0000}"/>
    <cellStyle name="Currency 2 4 3 5 2" xfId="3241" xr:uid="{00000000-0005-0000-0000-0000A90C0000}"/>
    <cellStyle name="Currency 2 4 3 5 2 2" xfId="3242" xr:uid="{00000000-0005-0000-0000-0000AA0C0000}"/>
    <cellStyle name="Currency 2 4 3 5 2 3" xfId="3243" xr:uid="{00000000-0005-0000-0000-0000AB0C0000}"/>
    <cellStyle name="Currency 2 4 3 5 2 3 2" xfId="3244" xr:uid="{00000000-0005-0000-0000-0000AC0C0000}"/>
    <cellStyle name="Currency 2 4 3 5 2 3 3" xfId="3245" xr:uid="{00000000-0005-0000-0000-0000AD0C0000}"/>
    <cellStyle name="Currency 2 4 3 5 2 4" xfId="3246" xr:uid="{00000000-0005-0000-0000-0000AE0C0000}"/>
    <cellStyle name="Currency 2 4 3 5 2 4 2" xfId="3247" xr:uid="{00000000-0005-0000-0000-0000AF0C0000}"/>
    <cellStyle name="Currency 2 4 3 5 2 4 2 2" xfId="3248" xr:uid="{00000000-0005-0000-0000-0000B00C0000}"/>
    <cellStyle name="Currency 2 4 3 5 2 4 3" xfId="3249" xr:uid="{00000000-0005-0000-0000-0000B10C0000}"/>
    <cellStyle name="Currency 2 4 3 5 2 5" xfId="3250" xr:uid="{00000000-0005-0000-0000-0000B20C0000}"/>
    <cellStyle name="Currency 2 4 3 5 2 5 2" xfId="3251" xr:uid="{00000000-0005-0000-0000-0000B30C0000}"/>
    <cellStyle name="Currency 2 4 3 5 2 5 2 2" xfId="3252" xr:uid="{00000000-0005-0000-0000-0000B40C0000}"/>
    <cellStyle name="Currency 2 4 3 5 2 5 3" xfId="3253" xr:uid="{00000000-0005-0000-0000-0000B50C0000}"/>
    <cellStyle name="Currency 2 4 3 5 2 6" xfId="3254" xr:uid="{00000000-0005-0000-0000-0000B60C0000}"/>
    <cellStyle name="Currency 2 4 3 5 2 6 2" xfId="3255" xr:uid="{00000000-0005-0000-0000-0000B70C0000}"/>
    <cellStyle name="Currency 2 4 3 5 2 6 2 2" xfId="3256" xr:uid="{00000000-0005-0000-0000-0000B80C0000}"/>
    <cellStyle name="Currency 2 4 3 5 2 6 3" xfId="3257" xr:uid="{00000000-0005-0000-0000-0000B90C0000}"/>
    <cellStyle name="Currency 2 4 3 5 2 7" xfId="3258" xr:uid="{00000000-0005-0000-0000-0000BA0C0000}"/>
    <cellStyle name="Currency 2 4 3 5 2 7 2" xfId="3259" xr:uid="{00000000-0005-0000-0000-0000BB0C0000}"/>
    <cellStyle name="Currency 2 4 3 5 2 8" xfId="3260" xr:uid="{00000000-0005-0000-0000-0000BC0C0000}"/>
    <cellStyle name="Currency 2 4 3 5 2 8 2" xfId="3261" xr:uid="{00000000-0005-0000-0000-0000BD0C0000}"/>
    <cellStyle name="Currency 2 4 3 5 2 9" xfId="3262" xr:uid="{00000000-0005-0000-0000-0000BE0C0000}"/>
    <cellStyle name="Currency 2 4 3 5 3" xfId="3263" xr:uid="{00000000-0005-0000-0000-0000BF0C0000}"/>
    <cellStyle name="Currency 2 4 3 5 4" xfId="3264" xr:uid="{00000000-0005-0000-0000-0000C00C0000}"/>
    <cellStyle name="Currency 2 4 3 5 4 2" xfId="3265" xr:uid="{00000000-0005-0000-0000-0000C10C0000}"/>
    <cellStyle name="Currency 2 4 3 5 4 3" xfId="3266" xr:uid="{00000000-0005-0000-0000-0000C20C0000}"/>
    <cellStyle name="Currency 2 4 3 5 5" xfId="3267" xr:uid="{00000000-0005-0000-0000-0000C30C0000}"/>
    <cellStyle name="Currency 2 4 3 5 5 2" xfId="3268" xr:uid="{00000000-0005-0000-0000-0000C40C0000}"/>
    <cellStyle name="Currency 2 4 3 5 5 2 2" xfId="3269" xr:uid="{00000000-0005-0000-0000-0000C50C0000}"/>
    <cellStyle name="Currency 2 4 3 5 5 3" xfId="3270" xr:uid="{00000000-0005-0000-0000-0000C60C0000}"/>
    <cellStyle name="Currency 2 4 3 5 6" xfId="3271" xr:uid="{00000000-0005-0000-0000-0000C70C0000}"/>
    <cellStyle name="Currency 2 4 3 5 6 2" xfId="3272" xr:uid="{00000000-0005-0000-0000-0000C80C0000}"/>
    <cellStyle name="Currency 2 4 3 5 6 2 2" xfId="3273" xr:uid="{00000000-0005-0000-0000-0000C90C0000}"/>
    <cellStyle name="Currency 2 4 3 5 6 3" xfId="3274" xr:uid="{00000000-0005-0000-0000-0000CA0C0000}"/>
    <cellStyle name="Currency 2 4 3 5 7" xfId="3275" xr:uid="{00000000-0005-0000-0000-0000CB0C0000}"/>
    <cellStyle name="Currency 2 4 3 5 7 2" xfId="3276" xr:uid="{00000000-0005-0000-0000-0000CC0C0000}"/>
    <cellStyle name="Currency 2 4 3 5 7 2 2" xfId="3277" xr:uid="{00000000-0005-0000-0000-0000CD0C0000}"/>
    <cellStyle name="Currency 2 4 3 5 7 3" xfId="3278" xr:uid="{00000000-0005-0000-0000-0000CE0C0000}"/>
    <cellStyle name="Currency 2 4 3 5 8" xfId="3279" xr:uid="{00000000-0005-0000-0000-0000CF0C0000}"/>
    <cellStyle name="Currency 2 4 3 5 8 2" xfId="3280" xr:uid="{00000000-0005-0000-0000-0000D00C0000}"/>
    <cellStyle name="Currency 2 4 3 5 9" xfId="3281" xr:uid="{00000000-0005-0000-0000-0000D10C0000}"/>
    <cellStyle name="Currency 2 4 3 5 9 2" xfId="3282" xr:uid="{00000000-0005-0000-0000-0000D20C0000}"/>
    <cellStyle name="Currency 2 4 3 6" xfId="3283" xr:uid="{00000000-0005-0000-0000-0000D30C0000}"/>
    <cellStyle name="Currency 2 4 3 6 2" xfId="3284" xr:uid="{00000000-0005-0000-0000-0000D40C0000}"/>
    <cellStyle name="Currency 2 4 3 6 2 10" xfId="3285" xr:uid="{00000000-0005-0000-0000-0000D50C0000}"/>
    <cellStyle name="Currency 2 4 3 6 2 2" xfId="3286" xr:uid="{00000000-0005-0000-0000-0000D60C0000}"/>
    <cellStyle name="Currency 2 4 3 6 2 3" xfId="3287" xr:uid="{00000000-0005-0000-0000-0000D70C0000}"/>
    <cellStyle name="Currency 2 4 3 6 2 4" xfId="3288" xr:uid="{00000000-0005-0000-0000-0000D80C0000}"/>
    <cellStyle name="Currency 2 4 3 6 2 4 2" xfId="3289" xr:uid="{00000000-0005-0000-0000-0000D90C0000}"/>
    <cellStyle name="Currency 2 4 3 6 2 4 2 2" xfId="3290" xr:uid="{00000000-0005-0000-0000-0000DA0C0000}"/>
    <cellStyle name="Currency 2 4 3 6 2 4 3" xfId="3291" xr:uid="{00000000-0005-0000-0000-0000DB0C0000}"/>
    <cellStyle name="Currency 2 4 3 6 2 5" xfId="3292" xr:uid="{00000000-0005-0000-0000-0000DC0C0000}"/>
    <cellStyle name="Currency 2 4 3 6 2 5 2" xfId="3293" xr:uid="{00000000-0005-0000-0000-0000DD0C0000}"/>
    <cellStyle name="Currency 2 4 3 6 2 5 2 2" xfId="3294" xr:uid="{00000000-0005-0000-0000-0000DE0C0000}"/>
    <cellStyle name="Currency 2 4 3 6 2 5 3" xfId="3295" xr:uid="{00000000-0005-0000-0000-0000DF0C0000}"/>
    <cellStyle name="Currency 2 4 3 6 2 6" xfId="3296" xr:uid="{00000000-0005-0000-0000-0000E00C0000}"/>
    <cellStyle name="Currency 2 4 3 6 2 6 2" xfId="3297" xr:uid="{00000000-0005-0000-0000-0000E10C0000}"/>
    <cellStyle name="Currency 2 4 3 6 2 6 2 2" xfId="3298" xr:uid="{00000000-0005-0000-0000-0000E20C0000}"/>
    <cellStyle name="Currency 2 4 3 6 2 6 3" xfId="3299" xr:uid="{00000000-0005-0000-0000-0000E30C0000}"/>
    <cellStyle name="Currency 2 4 3 6 2 7" xfId="3300" xr:uid="{00000000-0005-0000-0000-0000E40C0000}"/>
    <cellStyle name="Currency 2 4 3 6 2 7 2" xfId="3301" xr:uid="{00000000-0005-0000-0000-0000E50C0000}"/>
    <cellStyle name="Currency 2 4 3 6 2 8" xfId="3302" xr:uid="{00000000-0005-0000-0000-0000E60C0000}"/>
    <cellStyle name="Currency 2 4 3 6 2 8 2" xfId="3303" xr:uid="{00000000-0005-0000-0000-0000E70C0000}"/>
    <cellStyle name="Currency 2 4 3 6 2 9" xfId="3304" xr:uid="{00000000-0005-0000-0000-0000E80C0000}"/>
    <cellStyle name="Currency 2 4 3 6 3" xfId="3305" xr:uid="{00000000-0005-0000-0000-0000E90C0000}"/>
    <cellStyle name="Currency 2 4 3 6 4" xfId="3306" xr:uid="{00000000-0005-0000-0000-0000EA0C0000}"/>
    <cellStyle name="Currency 2 4 3 6 4 2" xfId="3307" xr:uid="{00000000-0005-0000-0000-0000EB0C0000}"/>
    <cellStyle name="Currency 2 4 3 6 4 2 2" xfId="3308" xr:uid="{00000000-0005-0000-0000-0000EC0C0000}"/>
    <cellStyle name="Currency 2 4 3 6 4 3" xfId="3309" xr:uid="{00000000-0005-0000-0000-0000ED0C0000}"/>
    <cellStyle name="Currency 2 4 3 6 5" xfId="3310" xr:uid="{00000000-0005-0000-0000-0000EE0C0000}"/>
    <cellStyle name="Currency 2 4 3 6 5 2" xfId="3311" xr:uid="{00000000-0005-0000-0000-0000EF0C0000}"/>
    <cellStyle name="Currency 2 4 3 6 5 2 2" xfId="3312" xr:uid="{00000000-0005-0000-0000-0000F00C0000}"/>
    <cellStyle name="Currency 2 4 3 6 5 3" xfId="3313" xr:uid="{00000000-0005-0000-0000-0000F10C0000}"/>
    <cellStyle name="Currency 2 4 3 7" xfId="3314" xr:uid="{00000000-0005-0000-0000-0000F20C0000}"/>
    <cellStyle name="Currency 2 4 3 7 2" xfId="3315" xr:uid="{00000000-0005-0000-0000-0000F30C0000}"/>
    <cellStyle name="Currency 2 4 3 7 3" xfId="3316" xr:uid="{00000000-0005-0000-0000-0000F40C0000}"/>
    <cellStyle name="Currency 2 4 3 7 3 2" xfId="3317" xr:uid="{00000000-0005-0000-0000-0000F50C0000}"/>
    <cellStyle name="Currency 2 4 3 7 3 3" xfId="3318" xr:uid="{00000000-0005-0000-0000-0000F60C0000}"/>
    <cellStyle name="Currency 2 4 3 7 4" xfId="3319" xr:uid="{00000000-0005-0000-0000-0000F70C0000}"/>
    <cellStyle name="Currency 2 4 3 7 4 2" xfId="3320" xr:uid="{00000000-0005-0000-0000-0000F80C0000}"/>
    <cellStyle name="Currency 2 4 3 7 4 2 2" xfId="3321" xr:uid="{00000000-0005-0000-0000-0000F90C0000}"/>
    <cellStyle name="Currency 2 4 3 7 4 3" xfId="3322" xr:uid="{00000000-0005-0000-0000-0000FA0C0000}"/>
    <cellStyle name="Currency 2 4 3 7 5" xfId="3323" xr:uid="{00000000-0005-0000-0000-0000FB0C0000}"/>
    <cellStyle name="Currency 2 4 3 7 5 2" xfId="3324" xr:uid="{00000000-0005-0000-0000-0000FC0C0000}"/>
    <cellStyle name="Currency 2 4 3 7 5 2 2" xfId="3325" xr:uid="{00000000-0005-0000-0000-0000FD0C0000}"/>
    <cellStyle name="Currency 2 4 3 7 5 3" xfId="3326" xr:uid="{00000000-0005-0000-0000-0000FE0C0000}"/>
    <cellStyle name="Currency 2 4 3 7 6" xfId="3327" xr:uid="{00000000-0005-0000-0000-0000FF0C0000}"/>
    <cellStyle name="Currency 2 4 3 7 6 2" xfId="3328" xr:uid="{00000000-0005-0000-0000-0000000D0000}"/>
    <cellStyle name="Currency 2 4 3 7 6 2 2" xfId="3329" xr:uid="{00000000-0005-0000-0000-0000010D0000}"/>
    <cellStyle name="Currency 2 4 3 7 6 3" xfId="3330" xr:uid="{00000000-0005-0000-0000-0000020D0000}"/>
    <cellStyle name="Currency 2 4 3 7 7" xfId="3331" xr:uid="{00000000-0005-0000-0000-0000030D0000}"/>
    <cellStyle name="Currency 2 4 3 7 7 2" xfId="3332" xr:uid="{00000000-0005-0000-0000-0000040D0000}"/>
    <cellStyle name="Currency 2 4 3 7 8" xfId="3333" xr:uid="{00000000-0005-0000-0000-0000050D0000}"/>
    <cellStyle name="Currency 2 4 3 7 8 2" xfId="3334" xr:uid="{00000000-0005-0000-0000-0000060D0000}"/>
    <cellStyle name="Currency 2 4 3 7 9" xfId="3335" xr:uid="{00000000-0005-0000-0000-0000070D0000}"/>
    <cellStyle name="Currency 2 4 3 8" xfId="3336" xr:uid="{00000000-0005-0000-0000-0000080D0000}"/>
    <cellStyle name="Currency 2 4 3 8 2" xfId="3337" xr:uid="{00000000-0005-0000-0000-0000090D0000}"/>
    <cellStyle name="Currency 2 4 3 8 3" xfId="3338" xr:uid="{00000000-0005-0000-0000-00000A0D0000}"/>
    <cellStyle name="Currency 2 4 3 9" xfId="3339" xr:uid="{00000000-0005-0000-0000-00000B0D0000}"/>
    <cellStyle name="Currency 2 4 4" xfId="3340" xr:uid="{00000000-0005-0000-0000-00000C0D0000}"/>
    <cellStyle name="Currency 2 4 4 10" xfId="3341" xr:uid="{00000000-0005-0000-0000-00000D0D0000}"/>
    <cellStyle name="Currency 2 4 4 10 2" xfId="3342" xr:uid="{00000000-0005-0000-0000-00000E0D0000}"/>
    <cellStyle name="Currency 2 4 4 10 2 2" xfId="3343" xr:uid="{00000000-0005-0000-0000-00000F0D0000}"/>
    <cellStyle name="Currency 2 4 4 10 3" xfId="3344" xr:uid="{00000000-0005-0000-0000-0000100D0000}"/>
    <cellStyle name="Currency 2 4 4 11" xfId="3345" xr:uid="{00000000-0005-0000-0000-0000110D0000}"/>
    <cellStyle name="Currency 2 4 4 11 2" xfId="3346" xr:uid="{00000000-0005-0000-0000-0000120D0000}"/>
    <cellStyle name="Currency 2 4 4 12" xfId="3347" xr:uid="{00000000-0005-0000-0000-0000130D0000}"/>
    <cellStyle name="Currency 2 4 4 12 2" xfId="3348" xr:uid="{00000000-0005-0000-0000-0000140D0000}"/>
    <cellStyle name="Currency 2 4 4 13" xfId="3349" xr:uid="{00000000-0005-0000-0000-0000150D0000}"/>
    <cellStyle name="Currency 2 4 4 14" xfId="3350" xr:uid="{00000000-0005-0000-0000-0000160D0000}"/>
    <cellStyle name="Currency 2 4 4 15" xfId="3351" xr:uid="{00000000-0005-0000-0000-0000170D0000}"/>
    <cellStyle name="Currency 2 4 4 2" xfId="3352" xr:uid="{00000000-0005-0000-0000-0000180D0000}"/>
    <cellStyle name="Currency 2 4 4 2 2" xfId="3353" xr:uid="{00000000-0005-0000-0000-0000190D0000}"/>
    <cellStyle name="Currency 2 4 4 2 2 2" xfId="3354" xr:uid="{00000000-0005-0000-0000-00001A0D0000}"/>
    <cellStyle name="Currency 2 4 4 2 2 3" xfId="3355" xr:uid="{00000000-0005-0000-0000-00001B0D0000}"/>
    <cellStyle name="Currency 2 4 4 2 2 3 2" xfId="3356" xr:uid="{00000000-0005-0000-0000-00001C0D0000}"/>
    <cellStyle name="Currency 2 4 4 2 2 3 3" xfId="3357" xr:uid="{00000000-0005-0000-0000-00001D0D0000}"/>
    <cellStyle name="Currency 2 4 4 2 2 4" xfId="3358" xr:uid="{00000000-0005-0000-0000-00001E0D0000}"/>
    <cellStyle name="Currency 2 4 4 2 2 4 2" xfId="3359" xr:uid="{00000000-0005-0000-0000-00001F0D0000}"/>
    <cellStyle name="Currency 2 4 4 2 2 4 2 2" xfId="3360" xr:uid="{00000000-0005-0000-0000-0000200D0000}"/>
    <cellStyle name="Currency 2 4 4 2 2 4 3" xfId="3361" xr:uid="{00000000-0005-0000-0000-0000210D0000}"/>
    <cellStyle name="Currency 2 4 4 2 2 5" xfId="3362" xr:uid="{00000000-0005-0000-0000-0000220D0000}"/>
    <cellStyle name="Currency 2 4 4 2 2 5 2" xfId="3363" xr:uid="{00000000-0005-0000-0000-0000230D0000}"/>
    <cellStyle name="Currency 2 4 4 2 2 5 2 2" xfId="3364" xr:uid="{00000000-0005-0000-0000-0000240D0000}"/>
    <cellStyle name="Currency 2 4 4 2 2 5 3" xfId="3365" xr:uid="{00000000-0005-0000-0000-0000250D0000}"/>
    <cellStyle name="Currency 2 4 4 2 2 6" xfId="3366" xr:uid="{00000000-0005-0000-0000-0000260D0000}"/>
    <cellStyle name="Currency 2 4 4 2 2 6 2" xfId="3367" xr:uid="{00000000-0005-0000-0000-0000270D0000}"/>
    <cellStyle name="Currency 2 4 4 2 2 6 2 2" xfId="3368" xr:uid="{00000000-0005-0000-0000-0000280D0000}"/>
    <cellStyle name="Currency 2 4 4 2 2 6 3" xfId="3369" xr:uid="{00000000-0005-0000-0000-0000290D0000}"/>
    <cellStyle name="Currency 2 4 4 2 2 7" xfId="3370" xr:uid="{00000000-0005-0000-0000-00002A0D0000}"/>
    <cellStyle name="Currency 2 4 4 2 2 7 2" xfId="3371" xr:uid="{00000000-0005-0000-0000-00002B0D0000}"/>
    <cellStyle name="Currency 2 4 4 2 2 8" xfId="3372" xr:uid="{00000000-0005-0000-0000-00002C0D0000}"/>
    <cellStyle name="Currency 2 4 4 2 2 8 2" xfId="3373" xr:uid="{00000000-0005-0000-0000-00002D0D0000}"/>
    <cellStyle name="Currency 2 4 4 2 2 9" xfId="3374" xr:uid="{00000000-0005-0000-0000-00002E0D0000}"/>
    <cellStyle name="Currency 2 4 4 2 3" xfId="3375" xr:uid="{00000000-0005-0000-0000-00002F0D0000}"/>
    <cellStyle name="Currency 2 4 4 2 3 2" xfId="3376" xr:uid="{00000000-0005-0000-0000-0000300D0000}"/>
    <cellStyle name="Currency 2 4 4 2 3 3" xfId="3377" xr:uid="{00000000-0005-0000-0000-0000310D0000}"/>
    <cellStyle name="Currency 2 4 4 2 3 3 2" xfId="3378" xr:uid="{00000000-0005-0000-0000-0000320D0000}"/>
    <cellStyle name="Currency 2 4 4 2 3 3 3" xfId="3379" xr:uid="{00000000-0005-0000-0000-0000330D0000}"/>
    <cellStyle name="Currency 2 4 4 2 3 4" xfId="3380" xr:uid="{00000000-0005-0000-0000-0000340D0000}"/>
    <cellStyle name="Currency 2 4 4 2 3 4 2" xfId="3381" xr:uid="{00000000-0005-0000-0000-0000350D0000}"/>
    <cellStyle name="Currency 2 4 4 2 3 4 2 2" xfId="3382" xr:uid="{00000000-0005-0000-0000-0000360D0000}"/>
    <cellStyle name="Currency 2 4 4 2 3 4 3" xfId="3383" xr:uid="{00000000-0005-0000-0000-0000370D0000}"/>
    <cellStyle name="Currency 2 4 4 2 3 5" xfId="3384" xr:uid="{00000000-0005-0000-0000-0000380D0000}"/>
    <cellStyle name="Currency 2 4 4 2 3 5 2" xfId="3385" xr:uid="{00000000-0005-0000-0000-0000390D0000}"/>
    <cellStyle name="Currency 2 4 4 2 3 5 2 2" xfId="3386" xr:uid="{00000000-0005-0000-0000-00003A0D0000}"/>
    <cellStyle name="Currency 2 4 4 2 3 5 3" xfId="3387" xr:uid="{00000000-0005-0000-0000-00003B0D0000}"/>
    <cellStyle name="Currency 2 4 4 2 3 6" xfId="3388" xr:uid="{00000000-0005-0000-0000-00003C0D0000}"/>
    <cellStyle name="Currency 2 4 4 2 3 6 2" xfId="3389" xr:uid="{00000000-0005-0000-0000-00003D0D0000}"/>
    <cellStyle name="Currency 2 4 4 2 3 6 2 2" xfId="3390" xr:uid="{00000000-0005-0000-0000-00003E0D0000}"/>
    <cellStyle name="Currency 2 4 4 2 3 6 3" xfId="3391" xr:uid="{00000000-0005-0000-0000-00003F0D0000}"/>
    <cellStyle name="Currency 2 4 4 2 3 7" xfId="3392" xr:uid="{00000000-0005-0000-0000-0000400D0000}"/>
    <cellStyle name="Currency 2 4 4 2 3 7 2" xfId="3393" xr:uid="{00000000-0005-0000-0000-0000410D0000}"/>
    <cellStyle name="Currency 2 4 4 2 3 8" xfId="3394" xr:uid="{00000000-0005-0000-0000-0000420D0000}"/>
    <cellStyle name="Currency 2 4 4 2 3 8 2" xfId="3395" xr:uid="{00000000-0005-0000-0000-0000430D0000}"/>
    <cellStyle name="Currency 2 4 4 2 3 9" xfId="3396" xr:uid="{00000000-0005-0000-0000-0000440D0000}"/>
    <cellStyle name="Currency 2 4 4 2 4" xfId="3397" xr:uid="{00000000-0005-0000-0000-0000450D0000}"/>
    <cellStyle name="Currency 2 4 4 2 4 2" xfId="3398" xr:uid="{00000000-0005-0000-0000-0000460D0000}"/>
    <cellStyle name="Currency 2 4 4 2 4 3" xfId="3399" xr:uid="{00000000-0005-0000-0000-0000470D0000}"/>
    <cellStyle name="Currency 2 4 4 2 4 3 2" xfId="3400" xr:uid="{00000000-0005-0000-0000-0000480D0000}"/>
    <cellStyle name="Currency 2 4 4 2 4 3 2 2" xfId="3401" xr:uid="{00000000-0005-0000-0000-0000490D0000}"/>
    <cellStyle name="Currency 2 4 4 2 4 3 3" xfId="3402" xr:uid="{00000000-0005-0000-0000-00004A0D0000}"/>
    <cellStyle name="Currency 2 4 4 2 4 4" xfId="3403" xr:uid="{00000000-0005-0000-0000-00004B0D0000}"/>
    <cellStyle name="Currency 2 4 4 2 4 4 2" xfId="3404" xr:uid="{00000000-0005-0000-0000-00004C0D0000}"/>
    <cellStyle name="Currency 2 4 4 2 4 4 2 2" xfId="3405" xr:uid="{00000000-0005-0000-0000-00004D0D0000}"/>
    <cellStyle name="Currency 2 4 4 2 4 4 3" xfId="3406" xr:uid="{00000000-0005-0000-0000-00004E0D0000}"/>
    <cellStyle name="Currency 2 4 4 2 4 5" xfId="3407" xr:uid="{00000000-0005-0000-0000-00004F0D0000}"/>
    <cellStyle name="Currency 2 4 4 2 4 5 2" xfId="3408" xr:uid="{00000000-0005-0000-0000-0000500D0000}"/>
    <cellStyle name="Currency 2 4 4 2 4 5 2 2" xfId="3409" xr:uid="{00000000-0005-0000-0000-0000510D0000}"/>
    <cellStyle name="Currency 2 4 4 2 4 5 3" xfId="3410" xr:uid="{00000000-0005-0000-0000-0000520D0000}"/>
    <cellStyle name="Currency 2 4 4 2 4 6" xfId="3411" xr:uid="{00000000-0005-0000-0000-0000530D0000}"/>
    <cellStyle name="Currency 2 4 4 2 4 6 2" xfId="3412" xr:uid="{00000000-0005-0000-0000-0000540D0000}"/>
    <cellStyle name="Currency 2 4 4 2 4 7" xfId="3413" xr:uid="{00000000-0005-0000-0000-0000550D0000}"/>
    <cellStyle name="Currency 2 4 4 2 4 7 2" xfId="3414" xr:uid="{00000000-0005-0000-0000-0000560D0000}"/>
    <cellStyle name="Currency 2 4 4 2 4 8" xfId="3415" xr:uid="{00000000-0005-0000-0000-0000570D0000}"/>
    <cellStyle name="Currency 2 4 4 2 4 9" xfId="3416" xr:uid="{00000000-0005-0000-0000-0000580D0000}"/>
    <cellStyle name="Currency 2 4 4 2 5" xfId="3417" xr:uid="{00000000-0005-0000-0000-0000590D0000}"/>
    <cellStyle name="Currency 2 4 4 2 5 2" xfId="3418" xr:uid="{00000000-0005-0000-0000-00005A0D0000}"/>
    <cellStyle name="Currency 2 4 4 2 5 3" xfId="3419" xr:uid="{00000000-0005-0000-0000-00005B0D0000}"/>
    <cellStyle name="Currency 2 4 4 2 6" xfId="3420" xr:uid="{00000000-0005-0000-0000-00005C0D0000}"/>
    <cellStyle name="Currency 2 4 4 2 6 2" xfId="3421" xr:uid="{00000000-0005-0000-0000-00005D0D0000}"/>
    <cellStyle name="Currency 2 4 4 2 6 2 2" xfId="3422" xr:uid="{00000000-0005-0000-0000-00005E0D0000}"/>
    <cellStyle name="Currency 2 4 4 2 6 2 2 2" xfId="3423" xr:uid="{00000000-0005-0000-0000-00005F0D0000}"/>
    <cellStyle name="Currency 2 4 4 2 6 2 3" xfId="3424" xr:uid="{00000000-0005-0000-0000-0000600D0000}"/>
    <cellStyle name="Currency 2 4 4 2 6 3" xfId="3425" xr:uid="{00000000-0005-0000-0000-0000610D0000}"/>
    <cellStyle name="Currency 2 4 4 2 6 3 2" xfId="3426" xr:uid="{00000000-0005-0000-0000-0000620D0000}"/>
    <cellStyle name="Currency 2 4 4 2 6 3 2 2" xfId="3427" xr:uid="{00000000-0005-0000-0000-0000630D0000}"/>
    <cellStyle name="Currency 2 4 4 2 6 3 3" xfId="3428" xr:uid="{00000000-0005-0000-0000-0000640D0000}"/>
    <cellStyle name="Currency 2 4 4 2 6 4" xfId="3429" xr:uid="{00000000-0005-0000-0000-0000650D0000}"/>
    <cellStyle name="Currency 2 4 4 2 6 4 2" xfId="3430" xr:uid="{00000000-0005-0000-0000-0000660D0000}"/>
    <cellStyle name="Currency 2 4 4 2 6 4 2 2" xfId="3431" xr:uid="{00000000-0005-0000-0000-0000670D0000}"/>
    <cellStyle name="Currency 2 4 4 2 6 4 3" xfId="3432" xr:uid="{00000000-0005-0000-0000-0000680D0000}"/>
    <cellStyle name="Currency 2 4 4 2 6 5" xfId="3433" xr:uid="{00000000-0005-0000-0000-0000690D0000}"/>
    <cellStyle name="Currency 2 4 4 2 6 5 2" xfId="3434" xr:uid="{00000000-0005-0000-0000-00006A0D0000}"/>
    <cellStyle name="Currency 2 4 4 2 6 6" xfId="3435" xr:uid="{00000000-0005-0000-0000-00006B0D0000}"/>
    <cellStyle name="Currency 2 4 4 2 6 6 2" xfId="3436" xr:uid="{00000000-0005-0000-0000-00006C0D0000}"/>
    <cellStyle name="Currency 2 4 4 2 6 7" xfId="3437" xr:uid="{00000000-0005-0000-0000-00006D0D0000}"/>
    <cellStyle name="Currency 2 4 4 2 7" xfId="3438" xr:uid="{00000000-0005-0000-0000-00006E0D0000}"/>
    <cellStyle name="Currency 2 4 4 2 7 2" xfId="3439" xr:uid="{00000000-0005-0000-0000-00006F0D0000}"/>
    <cellStyle name="Currency 2 4 4 2 7 2 2" xfId="3440" xr:uid="{00000000-0005-0000-0000-0000700D0000}"/>
    <cellStyle name="Currency 2 4 4 2 7 3" xfId="3441" xr:uid="{00000000-0005-0000-0000-0000710D0000}"/>
    <cellStyle name="Currency 2 4 4 2 8" xfId="3442" xr:uid="{00000000-0005-0000-0000-0000720D0000}"/>
    <cellStyle name="Currency 2 4 4 2 8 2" xfId="3443" xr:uid="{00000000-0005-0000-0000-0000730D0000}"/>
    <cellStyle name="Currency 2 4 4 2 8 2 2" xfId="3444" xr:uid="{00000000-0005-0000-0000-0000740D0000}"/>
    <cellStyle name="Currency 2 4 4 2 8 3" xfId="3445" xr:uid="{00000000-0005-0000-0000-0000750D0000}"/>
    <cellStyle name="Currency 2 4 4 3" xfId="3446" xr:uid="{00000000-0005-0000-0000-0000760D0000}"/>
    <cellStyle name="Currency 2 4 4 3 10" xfId="3447" xr:uid="{00000000-0005-0000-0000-0000770D0000}"/>
    <cellStyle name="Currency 2 4 4 3 2" xfId="3448" xr:uid="{00000000-0005-0000-0000-0000780D0000}"/>
    <cellStyle name="Currency 2 4 4 3 2 2" xfId="3449" xr:uid="{00000000-0005-0000-0000-0000790D0000}"/>
    <cellStyle name="Currency 2 4 4 3 2 3" xfId="3450" xr:uid="{00000000-0005-0000-0000-00007A0D0000}"/>
    <cellStyle name="Currency 2 4 4 3 2 3 2" xfId="3451" xr:uid="{00000000-0005-0000-0000-00007B0D0000}"/>
    <cellStyle name="Currency 2 4 4 3 2 3 3" xfId="3452" xr:uid="{00000000-0005-0000-0000-00007C0D0000}"/>
    <cellStyle name="Currency 2 4 4 3 2 4" xfId="3453" xr:uid="{00000000-0005-0000-0000-00007D0D0000}"/>
    <cellStyle name="Currency 2 4 4 3 2 4 2" xfId="3454" xr:uid="{00000000-0005-0000-0000-00007E0D0000}"/>
    <cellStyle name="Currency 2 4 4 3 2 4 2 2" xfId="3455" xr:uid="{00000000-0005-0000-0000-00007F0D0000}"/>
    <cellStyle name="Currency 2 4 4 3 2 4 3" xfId="3456" xr:uid="{00000000-0005-0000-0000-0000800D0000}"/>
    <cellStyle name="Currency 2 4 4 3 2 5" xfId="3457" xr:uid="{00000000-0005-0000-0000-0000810D0000}"/>
    <cellStyle name="Currency 2 4 4 3 2 5 2" xfId="3458" xr:uid="{00000000-0005-0000-0000-0000820D0000}"/>
    <cellStyle name="Currency 2 4 4 3 2 5 2 2" xfId="3459" xr:uid="{00000000-0005-0000-0000-0000830D0000}"/>
    <cellStyle name="Currency 2 4 4 3 2 5 3" xfId="3460" xr:uid="{00000000-0005-0000-0000-0000840D0000}"/>
    <cellStyle name="Currency 2 4 4 3 2 6" xfId="3461" xr:uid="{00000000-0005-0000-0000-0000850D0000}"/>
    <cellStyle name="Currency 2 4 4 3 2 6 2" xfId="3462" xr:uid="{00000000-0005-0000-0000-0000860D0000}"/>
    <cellStyle name="Currency 2 4 4 3 2 6 2 2" xfId="3463" xr:uid="{00000000-0005-0000-0000-0000870D0000}"/>
    <cellStyle name="Currency 2 4 4 3 2 6 3" xfId="3464" xr:uid="{00000000-0005-0000-0000-0000880D0000}"/>
    <cellStyle name="Currency 2 4 4 3 2 7" xfId="3465" xr:uid="{00000000-0005-0000-0000-0000890D0000}"/>
    <cellStyle name="Currency 2 4 4 3 2 7 2" xfId="3466" xr:uid="{00000000-0005-0000-0000-00008A0D0000}"/>
    <cellStyle name="Currency 2 4 4 3 2 8" xfId="3467" xr:uid="{00000000-0005-0000-0000-00008B0D0000}"/>
    <cellStyle name="Currency 2 4 4 3 2 8 2" xfId="3468" xr:uid="{00000000-0005-0000-0000-00008C0D0000}"/>
    <cellStyle name="Currency 2 4 4 3 2 9" xfId="3469" xr:uid="{00000000-0005-0000-0000-00008D0D0000}"/>
    <cellStyle name="Currency 2 4 4 3 3" xfId="3470" xr:uid="{00000000-0005-0000-0000-00008E0D0000}"/>
    <cellStyle name="Currency 2 4 4 3 4" xfId="3471" xr:uid="{00000000-0005-0000-0000-00008F0D0000}"/>
    <cellStyle name="Currency 2 4 4 3 4 2" xfId="3472" xr:uid="{00000000-0005-0000-0000-0000900D0000}"/>
    <cellStyle name="Currency 2 4 4 3 4 3" xfId="3473" xr:uid="{00000000-0005-0000-0000-0000910D0000}"/>
    <cellStyle name="Currency 2 4 4 3 5" xfId="3474" xr:uid="{00000000-0005-0000-0000-0000920D0000}"/>
    <cellStyle name="Currency 2 4 4 3 5 2" xfId="3475" xr:uid="{00000000-0005-0000-0000-0000930D0000}"/>
    <cellStyle name="Currency 2 4 4 3 5 2 2" xfId="3476" xr:uid="{00000000-0005-0000-0000-0000940D0000}"/>
    <cellStyle name="Currency 2 4 4 3 5 3" xfId="3477" xr:uid="{00000000-0005-0000-0000-0000950D0000}"/>
    <cellStyle name="Currency 2 4 4 3 6" xfId="3478" xr:uid="{00000000-0005-0000-0000-0000960D0000}"/>
    <cellStyle name="Currency 2 4 4 3 6 2" xfId="3479" xr:uid="{00000000-0005-0000-0000-0000970D0000}"/>
    <cellStyle name="Currency 2 4 4 3 6 2 2" xfId="3480" xr:uid="{00000000-0005-0000-0000-0000980D0000}"/>
    <cellStyle name="Currency 2 4 4 3 6 3" xfId="3481" xr:uid="{00000000-0005-0000-0000-0000990D0000}"/>
    <cellStyle name="Currency 2 4 4 3 7" xfId="3482" xr:uid="{00000000-0005-0000-0000-00009A0D0000}"/>
    <cellStyle name="Currency 2 4 4 3 7 2" xfId="3483" xr:uid="{00000000-0005-0000-0000-00009B0D0000}"/>
    <cellStyle name="Currency 2 4 4 3 7 2 2" xfId="3484" xr:uid="{00000000-0005-0000-0000-00009C0D0000}"/>
    <cellStyle name="Currency 2 4 4 3 7 3" xfId="3485" xr:uid="{00000000-0005-0000-0000-00009D0D0000}"/>
    <cellStyle name="Currency 2 4 4 3 8" xfId="3486" xr:uid="{00000000-0005-0000-0000-00009E0D0000}"/>
    <cellStyle name="Currency 2 4 4 3 8 2" xfId="3487" xr:uid="{00000000-0005-0000-0000-00009F0D0000}"/>
    <cellStyle name="Currency 2 4 4 3 9" xfId="3488" xr:uid="{00000000-0005-0000-0000-0000A00D0000}"/>
    <cellStyle name="Currency 2 4 4 3 9 2" xfId="3489" xr:uid="{00000000-0005-0000-0000-0000A10D0000}"/>
    <cellStyle name="Currency 2 4 4 4" xfId="3490" xr:uid="{00000000-0005-0000-0000-0000A20D0000}"/>
    <cellStyle name="Currency 2 4 4 4 2" xfId="3491" xr:uid="{00000000-0005-0000-0000-0000A30D0000}"/>
    <cellStyle name="Currency 2 4 4 4 2 10" xfId="3492" xr:uid="{00000000-0005-0000-0000-0000A40D0000}"/>
    <cellStyle name="Currency 2 4 4 4 2 2" xfId="3493" xr:uid="{00000000-0005-0000-0000-0000A50D0000}"/>
    <cellStyle name="Currency 2 4 4 4 2 3" xfId="3494" xr:uid="{00000000-0005-0000-0000-0000A60D0000}"/>
    <cellStyle name="Currency 2 4 4 4 2 4" xfId="3495" xr:uid="{00000000-0005-0000-0000-0000A70D0000}"/>
    <cellStyle name="Currency 2 4 4 4 2 4 2" xfId="3496" xr:uid="{00000000-0005-0000-0000-0000A80D0000}"/>
    <cellStyle name="Currency 2 4 4 4 2 4 2 2" xfId="3497" xr:uid="{00000000-0005-0000-0000-0000A90D0000}"/>
    <cellStyle name="Currency 2 4 4 4 2 4 3" xfId="3498" xr:uid="{00000000-0005-0000-0000-0000AA0D0000}"/>
    <cellStyle name="Currency 2 4 4 4 2 5" xfId="3499" xr:uid="{00000000-0005-0000-0000-0000AB0D0000}"/>
    <cellStyle name="Currency 2 4 4 4 2 5 2" xfId="3500" xr:uid="{00000000-0005-0000-0000-0000AC0D0000}"/>
    <cellStyle name="Currency 2 4 4 4 2 5 2 2" xfId="3501" xr:uid="{00000000-0005-0000-0000-0000AD0D0000}"/>
    <cellStyle name="Currency 2 4 4 4 2 5 3" xfId="3502" xr:uid="{00000000-0005-0000-0000-0000AE0D0000}"/>
    <cellStyle name="Currency 2 4 4 4 2 6" xfId="3503" xr:uid="{00000000-0005-0000-0000-0000AF0D0000}"/>
    <cellStyle name="Currency 2 4 4 4 2 6 2" xfId="3504" xr:uid="{00000000-0005-0000-0000-0000B00D0000}"/>
    <cellStyle name="Currency 2 4 4 4 2 6 2 2" xfId="3505" xr:uid="{00000000-0005-0000-0000-0000B10D0000}"/>
    <cellStyle name="Currency 2 4 4 4 2 6 3" xfId="3506" xr:uid="{00000000-0005-0000-0000-0000B20D0000}"/>
    <cellStyle name="Currency 2 4 4 4 2 7" xfId="3507" xr:uid="{00000000-0005-0000-0000-0000B30D0000}"/>
    <cellStyle name="Currency 2 4 4 4 2 7 2" xfId="3508" xr:uid="{00000000-0005-0000-0000-0000B40D0000}"/>
    <cellStyle name="Currency 2 4 4 4 2 8" xfId="3509" xr:uid="{00000000-0005-0000-0000-0000B50D0000}"/>
    <cellStyle name="Currency 2 4 4 4 2 8 2" xfId="3510" xr:uid="{00000000-0005-0000-0000-0000B60D0000}"/>
    <cellStyle name="Currency 2 4 4 4 2 9" xfId="3511" xr:uid="{00000000-0005-0000-0000-0000B70D0000}"/>
    <cellStyle name="Currency 2 4 4 4 3" xfId="3512" xr:uid="{00000000-0005-0000-0000-0000B80D0000}"/>
    <cellStyle name="Currency 2 4 4 4 4" xfId="3513" xr:uid="{00000000-0005-0000-0000-0000B90D0000}"/>
    <cellStyle name="Currency 2 4 4 4 4 2" xfId="3514" xr:uid="{00000000-0005-0000-0000-0000BA0D0000}"/>
    <cellStyle name="Currency 2 4 4 4 4 2 2" xfId="3515" xr:uid="{00000000-0005-0000-0000-0000BB0D0000}"/>
    <cellStyle name="Currency 2 4 4 4 4 3" xfId="3516" xr:uid="{00000000-0005-0000-0000-0000BC0D0000}"/>
    <cellStyle name="Currency 2 4 4 4 5" xfId="3517" xr:uid="{00000000-0005-0000-0000-0000BD0D0000}"/>
    <cellStyle name="Currency 2 4 4 4 5 2" xfId="3518" xr:uid="{00000000-0005-0000-0000-0000BE0D0000}"/>
    <cellStyle name="Currency 2 4 4 4 5 2 2" xfId="3519" xr:uid="{00000000-0005-0000-0000-0000BF0D0000}"/>
    <cellStyle name="Currency 2 4 4 4 5 3" xfId="3520" xr:uid="{00000000-0005-0000-0000-0000C00D0000}"/>
    <cellStyle name="Currency 2 4 4 5" xfId="3521" xr:uid="{00000000-0005-0000-0000-0000C10D0000}"/>
    <cellStyle name="Currency 2 4 4 5 2" xfId="3522" xr:uid="{00000000-0005-0000-0000-0000C20D0000}"/>
    <cellStyle name="Currency 2 4 4 5 3" xfId="3523" xr:uid="{00000000-0005-0000-0000-0000C30D0000}"/>
    <cellStyle name="Currency 2 4 4 5 3 2" xfId="3524" xr:uid="{00000000-0005-0000-0000-0000C40D0000}"/>
    <cellStyle name="Currency 2 4 4 5 3 3" xfId="3525" xr:uid="{00000000-0005-0000-0000-0000C50D0000}"/>
    <cellStyle name="Currency 2 4 4 5 4" xfId="3526" xr:uid="{00000000-0005-0000-0000-0000C60D0000}"/>
    <cellStyle name="Currency 2 4 4 5 4 2" xfId="3527" xr:uid="{00000000-0005-0000-0000-0000C70D0000}"/>
    <cellStyle name="Currency 2 4 4 5 4 2 2" xfId="3528" xr:uid="{00000000-0005-0000-0000-0000C80D0000}"/>
    <cellStyle name="Currency 2 4 4 5 4 3" xfId="3529" xr:uid="{00000000-0005-0000-0000-0000C90D0000}"/>
    <cellStyle name="Currency 2 4 4 5 5" xfId="3530" xr:uid="{00000000-0005-0000-0000-0000CA0D0000}"/>
    <cellStyle name="Currency 2 4 4 5 5 2" xfId="3531" xr:uid="{00000000-0005-0000-0000-0000CB0D0000}"/>
    <cellStyle name="Currency 2 4 4 5 5 2 2" xfId="3532" xr:uid="{00000000-0005-0000-0000-0000CC0D0000}"/>
    <cellStyle name="Currency 2 4 4 5 5 3" xfId="3533" xr:uid="{00000000-0005-0000-0000-0000CD0D0000}"/>
    <cellStyle name="Currency 2 4 4 5 6" xfId="3534" xr:uid="{00000000-0005-0000-0000-0000CE0D0000}"/>
    <cellStyle name="Currency 2 4 4 5 6 2" xfId="3535" xr:uid="{00000000-0005-0000-0000-0000CF0D0000}"/>
    <cellStyle name="Currency 2 4 4 5 6 2 2" xfId="3536" xr:uid="{00000000-0005-0000-0000-0000D00D0000}"/>
    <cellStyle name="Currency 2 4 4 5 6 3" xfId="3537" xr:uid="{00000000-0005-0000-0000-0000D10D0000}"/>
    <cellStyle name="Currency 2 4 4 5 7" xfId="3538" xr:uid="{00000000-0005-0000-0000-0000D20D0000}"/>
    <cellStyle name="Currency 2 4 4 5 7 2" xfId="3539" xr:uid="{00000000-0005-0000-0000-0000D30D0000}"/>
    <cellStyle name="Currency 2 4 4 5 8" xfId="3540" xr:uid="{00000000-0005-0000-0000-0000D40D0000}"/>
    <cellStyle name="Currency 2 4 4 5 8 2" xfId="3541" xr:uid="{00000000-0005-0000-0000-0000D50D0000}"/>
    <cellStyle name="Currency 2 4 4 5 9" xfId="3542" xr:uid="{00000000-0005-0000-0000-0000D60D0000}"/>
    <cellStyle name="Currency 2 4 4 6" xfId="3543" xr:uid="{00000000-0005-0000-0000-0000D70D0000}"/>
    <cellStyle name="Currency 2 4 4 6 2" xfId="3544" xr:uid="{00000000-0005-0000-0000-0000D80D0000}"/>
    <cellStyle name="Currency 2 4 4 6 3" xfId="3545" xr:uid="{00000000-0005-0000-0000-0000D90D0000}"/>
    <cellStyle name="Currency 2 4 4 7" xfId="3546" xr:uid="{00000000-0005-0000-0000-0000DA0D0000}"/>
    <cellStyle name="Currency 2 4 4 8" xfId="3547" xr:uid="{00000000-0005-0000-0000-0000DB0D0000}"/>
    <cellStyle name="Currency 2 4 4 8 2" xfId="3548" xr:uid="{00000000-0005-0000-0000-0000DC0D0000}"/>
    <cellStyle name="Currency 2 4 4 8 2 2" xfId="3549" xr:uid="{00000000-0005-0000-0000-0000DD0D0000}"/>
    <cellStyle name="Currency 2 4 4 8 3" xfId="3550" xr:uid="{00000000-0005-0000-0000-0000DE0D0000}"/>
    <cellStyle name="Currency 2 4 4 8 4" xfId="3551" xr:uid="{00000000-0005-0000-0000-0000DF0D0000}"/>
    <cellStyle name="Currency 2 4 4 9" xfId="3552" xr:uid="{00000000-0005-0000-0000-0000E00D0000}"/>
    <cellStyle name="Currency 2 4 4 9 2" xfId="3553" xr:uid="{00000000-0005-0000-0000-0000E10D0000}"/>
    <cellStyle name="Currency 2 4 4 9 2 2" xfId="3554" xr:uid="{00000000-0005-0000-0000-0000E20D0000}"/>
    <cellStyle name="Currency 2 4 4 9 3" xfId="3555" xr:uid="{00000000-0005-0000-0000-0000E30D0000}"/>
    <cellStyle name="Currency 2 4 5" xfId="3556" xr:uid="{00000000-0005-0000-0000-0000E40D0000}"/>
    <cellStyle name="Currency 2 4 5 10" xfId="3557" xr:uid="{00000000-0005-0000-0000-0000E50D0000}"/>
    <cellStyle name="Currency 2 4 5 10 2" xfId="3558" xr:uid="{00000000-0005-0000-0000-0000E60D0000}"/>
    <cellStyle name="Currency 2 4 5 10 2 2" xfId="3559" xr:uid="{00000000-0005-0000-0000-0000E70D0000}"/>
    <cellStyle name="Currency 2 4 5 10 3" xfId="3560" xr:uid="{00000000-0005-0000-0000-0000E80D0000}"/>
    <cellStyle name="Currency 2 4 5 11" xfId="3561" xr:uid="{00000000-0005-0000-0000-0000E90D0000}"/>
    <cellStyle name="Currency 2 4 5 11 2" xfId="3562" xr:uid="{00000000-0005-0000-0000-0000EA0D0000}"/>
    <cellStyle name="Currency 2 4 5 12" xfId="3563" xr:uid="{00000000-0005-0000-0000-0000EB0D0000}"/>
    <cellStyle name="Currency 2 4 5 12 2" xfId="3564" xr:uid="{00000000-0005-0000-0000-0000EC0D0000}"/>
    <cellStyle name="Currency 2 4 5 13" xfId="3565" xr:uid="{00000000-0005-0000-0000-0000ED0D0000}"/>
    <cellStyle name="Currency 2 4 5 14" xfId="3566" xr:uid="{00000000-0005-0000-0000-0000EE0D0000}"/>
    <cellStyle name="Currency 2 4 5 15" xfId="3567" xr:uid="{00000000-0005-0000-0000-0000EF0D0000}"/>
    <cellStyle name="Currency 2 4 5 2" xfId="3568" xr:uid="{00000000-0005-0000-0000-0000F00D0000}"/>
    <cellStyle name="Currency 2 4 5 2 2" xfId="3569" xr:uid="{00000000-0005-0000-0000-0000F10D0000}"/>
    <cellStyle name="Currency 2 4 5 2 2 2" xfId="3570" xr:uid="{00000000-0005-0000-0000-0000F20D0000}"/>
    <cellStyle name="Currency 2 4 5 2 2 3" xfId="3571" xr:uid="{00000000-0005-0000-0000-0000F30D0000}"/>
    <cellStyle name="Currency 2 4 5 2 2 3 2" xfId="3572" xr:uid="{00000000-0005-0000-0000-0000F40D0000}"/>
    <cellStyle name="Currency 2 4 5 2 2 3 3" xfId="3573" xr:uid="{00000000-0005-0000-0000-0000F50D0000}"/>
    <cellStyle name="Currency 2 4 5 2 2 4" xfId="3574" xr:uid="{00000000-0005-0000-0000-0000F60D0000}"/>
    <cellStyle name="Currency 2 4 5 2 2 4 2" xfId="3575" xr:uid="{00000000-0005-0000-0000-0000F70D0000}"/>
    <cellStyle name="Currency 2 4 5 2 2 4 2 2" xfId="3576" xr:uid="{00000000-0005-0000-0000-0000F80D0000}"/>
    <cellStyle name="Currency 2 4 5 2 2 4 3" xfId="3577" xr:uid="{00000000-0005-0000-0000-0000F90D0000}"/>
    <cellStyle name="Currency 2 4 5 2 2 5" xfId="3578" xr:uid="{00000000-0005-0000-0000-0000FA0D0000}"/>
    <cellStyle name="Currency 2 4 5 2 2 5 2" xfId="3579" xr:uid="{00000000-0005-0000-0000-0000FB0D0000}"/>
    <cellStyle name="Currency 2 4 5 2 2 5 2 2" xfId="3580" xr:uid="{00000000-0005-0000-0000-0000FC0D0000}"/>
    <cellStyle name="Currency 2 4 5 2 2 5 3" xfId="3581" xr:uid="{00000000-0005-0000-0000-0000FD0D0000}"/>
    <cellStyle name="Currency 2 4 5 2 2 6" xfId="3582" xr:uid="{00000000-0005-0000-0000-0000FE0D0000}"/>
    <cellStyle name="Currency 2 4 5 2 2 6 2" xfId="3583" xr:uid="{00000000-0005-0000-0000-0000FF0D0000}"/>
    <cellStyle name="Currency 2 4 5 2 2 6 2 2" xfId="3584" xr:uid="{00000000-0005-0000-0000-0000000E0000}"/>
    <cellStyle name="Currency 2 4 5 2 2 6 3" xfId="3585" xr:uid="{00000000-0005-0000-0000-0000010E0000}"/>
    <cellStyle name="Currency 2 4 5 2 2 7" xfId="3586" xr:uid="{00000000-0005-0000-0000-0000020E0000}"/>
    <cellStyle name="Currency 2 4 5 2 2 7 2" xfId="3587" xr:uid="{00000000-0005-0000-0000-0000030E0000}"/>
    <cellStyle name="Currency 2 4 5 2 2 8" xfId="3588" xr:uid="{00000000-0005-0000-0000-0000040E0000}"/>
    <cellStyle name="Currency 2 4 5 2 2 8 2" xfId="3589" xr:uid="{00000000-0005-0000-0000-0000050E0000}"/>
    <cellStyle name="Currency 2 4 5 2 2 9" xfId="3590" xr:uid="{00000000-0005-0000-0000-0000060E0000}"/>
    <cellStyle name="Currency 2 4 5 2 3" xfId="3591" xr:uid="{00000000-0005-0000-0000-0000070E0000}"/>
    <cellStyle name="Currency 2 4 5 2 3 2" xfId="3592" xr:uid="{00000000-0005-0000-0000-0000080E0000}"/>
    <cellStyle name="Currency 2 4 5 2 3 3" xfId="3593" xr:uid="{00000000-0005-0000-0000-0000090E0000}"/>
    <cellStyle name="Currency 2 4 5 2 3 3 2" xfId="3594" xr:uid="{00000000-0005-0000-0000-00000A0E0000}"/>
    <cellStyle name="Currency 2 4 5 2 3 3 3" xfId="3595" xr:uid="{00000000-0005-0000-0000-00000B0E0000}"/>
    <cellStyle name="Currency 2 4 5 2 3 4" xfId="3596" xr:uid="{00000000-0005-0000-0000-00000C0E0000}"/>
    <cellStyle name="Currency 2 4 5 2 3 4 2" xfId="3597" xr:uid="{00000000-0005-0000-0000-00000D0E0000}"/>
    <cellStyle name="Currency 2 4 5 2 3 4 2 2" xfId="3598" xr:uid="{00000000-0005-0000-0000-00000E0E0000}"/>
    <cellStyle name="Currency 2 4 5 2 3 4 3" xfId="3599" xr:uid="{00000000-0005-0000-0000-00000F0E0000}"/>
    <cellStyle name="Currency 2 4 5 2 3 5" xfId="3600" xr:uid="{00000000-0005-0000-0000-0000100E0000}"/>
    <cellStyle name="Currency 2 4 5 2 3 5 2" xfId="3601" xr:uid="{00000000-0005-0000-0000-0000110E0000}"/>
    <cellStyle name="Currency 2 4 5 2 3 5 2 2" xfId="3602" xr:uid="{00000000-0005-0000-0000-0000120E0000}"/>
    <cellStyle name="Currency 2 4 5 2 3 5 3" xfId="3603" xr:uid="{00000000-0005-0000-0000-0000130E0000}"/>
    <cellStyle name="Currency 2 4 5 2 3 6" xfId="3604" xr:uid="{00000000-0005-0000-0000-0000140E0000}"/>
    <cellStyle name="Currency 2 4 5 2 3 6 2" xfId="3605" xr:uid="{00000000-0005-0000-0000-0000150E0000}"/>
    <cellStyle name="Currency 2 4 5 2 3 6 2 2" xfId="3606" xr:uid="{00000000-0005-0000-0000-0000160E0000}"/>
    <cellStyle name="Currency 2 4 5 2 3 6 3" xfId="3607" xr:uid="{00000000-0005-0000-0000-0000170E0000}"/>
    <cellStyle name="Currency 2 4 5 2 3 7" xfId="3608" xr:uid="{00000000-0005-0000-0000-0000180E0000}"/>
    <cellStyle name="Currency 2 4 5 2 3 7 2" xfId="3609" xr:uid="{00000000-0005-0000-0000-0000190E0000}"/>
    <cellStyle name="Currency 2 4 5 2 3 8" xfId="3610" xr:uid="{00000000-0005-0000-0000-00001A0E0000}"/>
    <cellStyle name="Currency 2 4 5 2 3 8 2" xfId="3611" xr:uid="{00000000-0005-0000-0000-00001B0E0000}"/>
    <cellStyle name="Currency 2 4 5 2 3 9" xfId="3612" xr:uid="{00000000-0005-0000-0000-00001C0E0000}"/>
    <cellStyle name="Currency 2 4 5 2 4" xfId="3613" xr:uid="{00000000-0005-0000-0000-00001D0E0000}"/>
    <cellStyle name="Currency 2 4 5 2 4 2" xfId="3614" xr:uid="{00000000-0005-0000-0000-00001E0E0000}"/>
    <cellStyle name="Currency 2 4 5 2 4 3" xfId="3615" xr:uid="{00000000-0005-0000-0000-00001F0E0000}"/>
    <cellStyle name="Currency 2 4 5 2 4 3 2" xfId="3616" xr:uid="{00000000-0005-0000-0000-0000200E0000}"/>
    <cellStyle name="Currency 2 4 5 2 4 3 2 2" xfId="3617" xr:uid="{00000000-0005-0000-0000-0000210E0000}"/>
    <cellStyle name="Currency 2 4 5 2 4 3 3" xfId="3618" xr:uid="{00000000-0005-0000-0000-0000220E0000}"/>
    <cellStyle name="Currency 2 4 5 2 4 4" xfId="3619" xr:uid="{00000000-0005-0000-0000-0000230E0000}"/>
    <cellStyle name="Currency 2 4 5 2 4 4 2" xfId="3620" xr:uid="{00000000-0005-0000-0000-0000240E0000}"/>
    <cellStyle name="Currency 2 4 5 2 4 4 2 2" xfId="3621" xr:uid="{00000000-0005-0000-0000-0000250E0000}"/>
    <cellStyle name="Currency 2 4 5 2 4 4 3" xfId="3622" xr:uid="{00000000-0005-0000-0000-0000260E0000}"/>
    <cellStyle name="Currency 2 4 5 2 4 5" xfId="3623" xr:uid="{00000000-0005-0000-0000-0000270E0000}"/>
    <cellStyle name="Currency 2 4 5 2 4 5 2" xfId="3624" xr:uid="{00000000-0005-0000-0000-0000280E0000}"/>
    <cellStyle name="Currency 2 4 5 2 4 5 2 2" xfId="3625" xr:uid="{00000000-0005-0000-0000-0000290E0000}"/>
    <cellStyle name="Currency 2 4 5 2 4 5 3" xfId="3626" xr:uid="{00000000-0005-0000-0000-00002A0E0000}"/>
    <cellStyle name="Currency 2 4 5 2 4 6" xfId="3627" xr:uid="{00000000-0005-0000-0000-00002B0E0000}"/>
    <cellStyle name="Currency 2 4 5 2 4 6 2" xfId="3628" xr:uid="{00000000-0005-0000-0000-00002C0E0000}"/>
    <cellStyle name="Currency 2 4 5 2 4 7" xfId="3629" xr:uid="{00000000-0005-0000-0000-00002D0E0000}"/>
    <cellStyle name="Currency 2 4 5 2 4 7 2" xfId="3630" xr:uid="{00000000-0005-0000-0000-00002E0E0000}"/>
    <cellStyle name="Currency 2 4 5 2 4 8" xfId="3631" xr:uid="{00000000-0005-0000-0000-00002F0E0000}"/>
    <cellStyle name="Currency 2 4 5 2 4 9" xfId="3632" xr:uid="{00000000-0005-0000-0000-0000300E0000}"/>
    <cellStyle name="Currency 2 4 5 2 5" xfId="3633" xr:uid="{00000000-0005-0000-0000-0000310E0000}"/>
    <cellStyle name="Currency 2 4 5 2 5 2" xfId="3634" xr:uid="{00000000-0005-0000-0000-0000320E0000}"/>
    <cellStyle name="Currency 2 4 5 2 5 3" xfId="3635" xr:uid="{00000000-0005-0000-0000-0000330E0000}"/>
    <cellStyle name="Currency 2 4 5 2 6" xfId="3636" xr:uid="{00000000-0005-0000-0000-0000340E0000}"/>
    <cellStyle name="Currency 2 4 5 2 6 2" xfId="3637" xr:uid="{00000000-0005-0000-0000-0000350E0000}"/>
    <cellStyle name="Currency 2 4 5 2 6 2 2" xfId="3638" xr:uid="{00000000-0005-0000-0000-0000360E0000}"/>
    <cellStyle name="Currency 2 4 5 2 6 2 2 2" xfId="3639" xr:uid="{00000000-0005-0000-0000-0000370E0000}"/>
    <cellStyle name="Currency 2 4 5 2 6 2 3" xfId="3640" xr:uid="{00000000-0005-0000-0000-0000380E0000}"/>
    <cellStyle name="Currency 2 4 5 2 6 3" xfId="3641" xr:uid="{00000000-0005-0000-0000-0000390E0000}"/>
    <cellStyle name="Currency 2 4 5 2 6 3 2" xfId="3642" xr:uid="{00000000-0005-0000-0000-00003A0E0000}"/>
    <cellStyle name="Currency 2 4 5 2 6 3 2 2" xfId="3643" xr:uid="{00000000-0005-0000-0000-00003B0E0000}"/>
    <cellStyle name="Currency 2 4 5 2 6 3 3" xfId="3644" xr:uid="{00000000-0005-0000-0000-00003C0E0000}"/>
    <cellStyle name="Currency 2 4 5 2 6 4" xfId="3645" xr:uid="{00000000-0005-0000-0000-00003D0E0000}"/>
    <cellStyle name="Currency 2 4 5 2 6 4 2" xfId="3646" xr:uid="{00000000-0005-0000-0000-00003E0E0000}"/>
    <cellStyle name="Currency 2 4 5 2 6 4 2 2" xfId="3647" xr:uid="{00000000-0005-0000-0000-00003F0E0000}"/>
    <cellStyle name="Currency 2 4 5 2 6 4 3" xfId="3648" xr:uid="{00000000-0005-0000-0000-0000400E0000}"/>
    <cellStyle name="Currency 2 4 5 2 6 5" xfId="3649" xr:uid="{00000000-0005-0000-0000-0000410E0000}"/>
    <cellStyle name="Currency 2 4 5 2 6 5 2" xfId="3650" xr:uid="{00000000-0005-0000-0000-0000420E0000}"/>
    <cellStyle name="Currency 2 4 5 2 6 6" xfId="3651" xr:uid="{00000000-0005-0000-0000-0000430E0000}"/>
    <cellStyle name="Currency 2 4 5 2 6 6 2" xfId="3652" xr:uid="{00000000-0005-0000-0000-0000440E0000}"/>
    <cellStyle name="Currency 2 4 5 2 6 7" xfId="3653" xr:uid="{00000000-0005-0000-0000-0000450E0000}"/>
    <cellStyle name="Currency 2 4 5 2 7" xfId="3654" xr:uid="{00000000-0005-0000-0000-0000460E0000}"/>
    <cellStyle name="Currency 2 4 5 2 7 2" xfId="3655" xr:uid="{00000000-0005-0000-0000-0000470E0000}"/>
    <cellStyle name="Currency 2 4 5 2 7 2 2" xfId="3656" xr:uid="{00000000-0005-0000-0000-0000480E0000}"/>
    <cellStyle name="Currency 2 4 5 2 7 3" xfId="3657" xr:uid="{00000000-0005-0000-0000-0000490E0000}"/>
    <cellStyle name="Currency 2 4 5 2 8" xfId="3658" xr:uid="{00000000-0005-0000-0000-00004A0E0000}"/>
    <cellStyle name="Currency 2 4 5 2 8 2" xfId="3659" xr:uid="{00000000-0005-0000-0000-00004B0E0000}"/>
    <cellStyle name="Currency 2 4 5 2 8 2 2" xfId="3660" xr:uid="{00000000-0005-0000-0000-00004C0E0000}"/>
    <cellStyle name="Currency 2 4 5 2 8 3" xfId="3661" xr:uid="{00000000-0005-0000-0000-00004D0E0000}"/>
    <cellStyle name="Currency 2 4 5 3" xfId="3662" xr:uid="{00000000-0005-0000-0000-00004E0E0000}"/>
    <cellStyle name="Currency 2 4 5 3 10" xfId="3663" xr:uid="{00000000-0005-0000-0000-00004F0E0000}"/>
    <cellStyle name="Currency 2 4 5 3 2" xfId="3664" xr:uid="{00000000-0005-0000-0000-0000500E0000}"/>
    <cellStyle name="Currency 2 4 5 3 2 2" xfId="3665" xr:uid="{00000000-0005-0000-0000-0000510E0000}"/>
    <cellStyle name="Currency 2 4 5 3 2 3" xfId="3666" xr:uid="{00000000-0005-0000-0000-0000520E0000}"/>
    <cellStyle name="Currency 2 4 5 3 2 3 2" xfId="3667" xr:uid="{00000000-0005-0000-0000-0000530E0000}"/>
    <cellStyle name="Currency 2 4 5 3 2 3 3" xfId="3668" xr:uid="{00000000-0005-0000-0000-0000540E0000}"/>
    <cellStyle name="Currency 2 4 5 3 2 4" xfId="3669" xr:uid="{00000000-0005-0000-0000-0000550E0000}"/>
    <cellStyle name="Currency 2 4 5 3 2 4 2" xfId="3670" xr:uid="{00000000-0005-0000-0000-0000560E0000}"/>
    <cellStyle name="Currency 2 4 5 3 2 4 2 2" xfId="3671" xr:uid="{00000000-0005-0000-0000-0000570E0000}"/>
    <cellStyle name="Currency 2 4 5 3 2 4 3" xfId="3672" xr:uid="{00000000-0005-0000-0000-0000580E0000}"/>
    <cellStyle name="Currency 2 4 5 3 2 5" xfId="3673" xr:uid="{00000000-0005-0000-0000-0000590E0000}"/>
    <cellStyle name="Currency 2 4 5 3 2 5 2" xfId="3674" xr:uid="{00000000-0005-0000-0000-00005A0E0000}"/>
    <cellStyle name="Currency 2 4 5 3 2 5 2 2" xfId="3675" xr:uid="{00000000-0005-0000-0000-00005B0E0000}"/>
    <cellStyle name="Currency 2 4 5 3 2 5 3" xfId="3676" xr:uid="{00000000-0005-0000-0000-00005C0E0000}"/>
    <cellStyle name="Currency 2 4 5 3 2 6" xfId="3677" xr:uid="{00000000-0005-0000-0000-00005D0E0000}"/>
    <cellStyle name="Currency 2 4 5 3 2 6 2" xfId="3678" xr:uid="{00000000-0005-0000-0000-00005E0E0000}"/>
    <cellStyle name="Currency 2 4 5 3 2 6 2 2" xfId="3679" xr:uid="{00000000-0005-0000-0000-00005F0E0000}"/>
    <cellStyle name="Currency 2 4 5 3 2 6 3" xfId="3680" xr:uid="{00000000-0005-0000-0000-0000600E0000}"/>
    <cellStyle name="Currency 2 4 5 3 2 7" xfId="3681" xr:uid="{00000000-0005-0000-0000-0000610E0000}"/>
    <cellStyle name="Currency 2 4 5 3 2 7 2" xfId="3682" xr:uid="{00000000-0005-0000-0000-0000620E0000}"/>
    <cellStyle name="Currency 2 4 5 3 2 8" xfId="3683" xr:uid="{00000000-0005-0000-0000-0000630E0000}"/>
    <cellStyle name="Currency 2 4 5 3 2 8 2" xfId="3684" xr:uid="{00000000-0005-0000-0000-0000640E0000}"/>
    <cellStyle name="Currency 2 4 5 3 2 9" xfId="3685" xr:uid="{00000000-0005-0000-0000-0000650E0000}"/>
    <cellStyle name="Currency 2 4 5 3 3" xfId="3686" xr:uid="{00000000-0005-0000-0000-0000660E0000}"/>
    <cellStyle name="Currency 2 4 5 3 4" xfId="3687" xr:uid="{00000000-0005-0000-0000-0000670E0000}"/>
    <cellStyle name="Currency 2 4 5 3 4 2" xfId="3688" xr:uid="{00000000-0005-0000-0000-0000680E0000}"/>
    <cellStyle name="Currency 2 4 5 3 4 3" xfId="3689" xr:uid="{00000000-0005-0000-0000-0000690E0000}"/>
    <cellStyle name="Currency 2 4 5 3 5" xfId="3690" xr:uid="{00000000-0005-0000-0000-00006A0E0000}"/>
    <cellStyle name="Currency 2 4 5 3 5 2" xfId="3691" xr:uid="{00000000-0005-0000-0000-00006B0E0000}"/>
    <cellStyle name="Currency 2 4 5 3 5 2 2" xfId="3692" xr:uid="{00000000-0005-0000-0000-00006C0E0000}"/>
    <cellStyle name="Currency 2 4 5 3 5 3" xfId="3693" xr:uid="{00000000-0005-0000-0000-00006D0E0000}"/>
    <cellStyle name="Currency 2 4 5 3 6" xfId="3694" xr:uid="{00000000-0005-0000-0000-00006E0E0000}"/>
    <cellStyle name="Currency 2 4 5 3 6 2" xfId="3695" xr:uid="{00000000-0005-0000-0000-00006F0E0000}"/>
    <cellStyle name="Currency 2 4 5 3 6 2 2" xfId="3696" xr:uid="{00000000-0005-0000-0000-0000700E0000}"/>
    <cellStyle name="Currency 2 4 5 3 6 3" xfId="3697" xr:uid="{00000000-0005-0000-0000-0000710E0000}"/>
    <cellStyle name="Currency 2 4 5 3 7" xfId="3698" xr:uid="{00000000-0005-0000-0000-0000720E0000}"/>
    <cellStyle name="Currency 2 4 5 3 7 2" xfId="3699" xr:uid="{00000000-0005-0000-0000-0000730E0000}"/>
    <cellStyle name="Currency 2 4 5 3 7 2 2" xfId="3700" xr:uid="{00000000-0005-0000-0000-0000740E0000}"/>
    <cellStyle name="Currency 2 4 5 3 7 3" xfId="3701" xr:uid="{00000000-0005-0000-0000-0000750E0000}"/>
    <cellStyle name="Currency 2 4 5 3 8" xfId="3702" xr:uid="{00000000-0005-0000-0000-0000760E0000}"/>
    <cellStyle name="Currency 2 4 5 3 8 2" xfId="3703" xr:uid="{00000000-0005-0000-0000-0000770E0000}"/>
    <cellStyle name="Currency 2 4 5 3 9" xfId="3704" xr:uid="{00000000-0005-0000-0000-0000780E0000}"/>
    <cellStyle name="Currency 2 4 5 3 9 2" xfId="3705" xr:uid="{00000000-0005-0000-0000-0000790E0000}"/>
    <cellStyle name="Currency 2 4 5 4" xfId="3706" xr:uid="{00000000-0005-0000-0000-00007A0E0000}"/>
    <cellStyle name="Currency 2 4 5 4 2" xfId="3707" xr:uid="{00000000-0005-0000-0000-00007B0E0000}"/>
    <cellStyle name="Currency 2 4 5 4 2 10" xfId="3708" xr:uid="{00000000-0005-0000-0000-00007C0E0000}"/>
    <cellStyle name="Currency 2 4 5 4 2 2" xfId="3709" xr:uid="{00000000-0005-0000-0000-00007D0E0000}"/>
    <cellStyle name="Currency 2 4 5 4 2 3" xfId="3710" xr:uid="{00000000-0005-0000-0000-00007E0E0000}"/>
    <cellStyle name="Currency 2 4 5 4 2 4" xfId="3711" xr:uid="{00000000-0005-0000-0000-00007F0E0000}"/>
    <cellStyle name="Currency 2 4 5 4 2 4 2" xfId="3712" xr:uid="{00000000-0005-0000-0000-0000800E0000}"/>
    <cellStyle name="Currency 2 4 5 4 2 4 2 2" xfId="3713" xr:uid="{00000000-0005-0000-0000-0000810E0000}"/>
    <cellStyle name="Currency 2 4 5 4 2 4 3" xfId="3714" xr:uid="{00000000-0005-0000-0000-0000820E0000}"/>
    <cellStyle name="Currency 2 4 5 4 2 5" xfId="3715" xr:uid="{00000000-0005-0000-0000-0000830E0000}"/>
    <cellStyle name="Currency 2 4 5 4 2 5 2" xfId="3716" xr:uid="{00000000-0005-0000-0000-0000840E0000}"/>
    <cellStyle name="Currency 2 4 5 4 2 5 2 2" xfId="3717" xr:uid="{00000000-0005-0000-0000-0000850E0000}"/>
    <cellStyle name="Currency 2 4 5 4 2 5 3" xfId="3718" xr:uid="{00000000-0005-0000-0000-0000860E0000}"/>
    <cellStyle name="Currency 2 4 5 4 2 6" xfId="3719" xr:uid="{00000000-0005-0000-0000-0000870E0000}"/>
    <cellStyle name="Currency 2 4 5 4 2 6 2" xfId="3720" xr:uid="{00000000-0005-0000-0000-0000880E0000}"/>
    <cellStyle name="Currency 2 4 5 4 2 6 2 2" xfId="3721" xr:uid="{00000000-0005-0000-0000-0000890E0000}"/>
    <cellStyle name="Currency 2 4 5 4 2 6 3" xfId="3722" xr:uid="{00000000-0005-0000-0000-00008A0E0000}"/>
    <cellStyle name="Currency 2 4 5 4 2 7" xfId="3723" xr:uid="{00000000-0005-0000-0000-00008B0E0000}"/>
    <cellStyle name="Currency 2 4 5 4 2 7 2" xfId="3724" xr:uid="{00000000-0005-0000-0000-00008C0E0000}"/>
    <cellStyle name="Currency 2 4 5 4 2 8" xfId="3725" xr:uid="{00000000-0005-0000-0000-00008D0E0000}"/>
    <cellStyle name="Currency 2 4 5 4 2 8 2" xfId="3726" xr:uid="{00000000-0005-0000-0000-00008E0E0000}"/>
    <cellStyle name="Currency 2 4 5 4 2 9" xfId="3727" xr:uid="{00000000-0005-0000-0000-00008F0E0000}"/>
    <cellStyle name="Currency 2 4 5 4 3" xfId="3728" xr:uid="{00000000-0005-0000-0000-0000900E0000}"/>
    <cellStyle name="Currency 2 4 5 4 4" xfId="3729" xr:uid="{00000000-0005-0000-0000-0000910E0000}"/>
    <cellStyle name="Currency 2 4 5 4 4 2" xfId="3730" xr:uid="{00000000-0005-0000-0000-0000920E0000}"/>
    <cellStyle name="Currency 2 4 5 4 4 2 2" xfId="3731" xr:uid="{00000000-0005-0000-0000-0000930E0000}"/>
    <cellStyle name="Currency 2 4 5 4 4 3" xfId="3732" xr:uid="{00000000-0005-0000-0000-0000940E0000}"/>
    <cellStyle name="Currency 2 4 5 4 5" xfId="3733" xr:uid="{00000000-0005-0000-0000-0000950E0000}"/>
    <cellStyle name="Currency 2 4 5 4 5 2" xfId="3734" xr:uid="{00000000-0005-0000-0000-0000960E0000}"/>
    <cellStyle name="Currency 2 4 5 4 5 2 2" xfId="3735" xr:uid="{00000000-0005-0000-0000-0000970E0000}"/>
    <cellStyle name="Currency 2 4 5 4 5 3" xfId="3736" xr:uid="{00000000-0005-0000-0000-0000980E0000}"/>
    <cellStyle name="Currency 2 4 5 5" xfId="3737" xr:uid="{00000000-0005-0000-0000-0000990E0000}"/>
    <cellStyle name="Currency 2 4 5 5 2" xfId="3738" xr:uid="{00000000-0005-0000-0000-00009A0E0000}"/>
    <cellStyle name="Currency 2 4 5 5 3" xfId="3739" xr:uid="{00000000-0005-0000-0000-00009B0E0000}"/>
    <cellStyle name="Currency 2 4 5 5 3 2" xfId="3740" xr:uid="{00000000-0005-0000-0000-00009C0E0000}"/>
    <cellStyle name="Currency 2 4 5 5 3 3" xfId="3741" xr:uid="{00000000-0005-0000-0000-00009D0E0000}"/>
    <cellStyle name="Currency 2 4 5 5 4" xfId="3742" xr:uid="{00000000-0005-0000-0000-00009E0E0000}"/>
    <cellStyle name="Currency 2 4 5 5 4 2" xfId="3743" xr:uid="{00000000-0005-0000-0000-00009F0E0000}"/>
    <cellStyle name="Currency 2 4 5 5 4 2 2" xfId="3744" xr:uid="{00000000-0005-0000-0000-0000A00E0000}"/>
    <cellStyle name="Currency 2 4 5 5 4 3" xfId="3745" xr:uid="{00000000-0005-0000-0000-0000A10E0000}"/>
    <cellStyle name="Currency 2 4 5 5 5" xfId="3746" xr:uid="{00000000-0005-0000-0000-0000A20E0000}"/>
    <cellStyle name="Currency 2 4 5 5 5 2" xfId="3747" xr:uid="{00000000-0005-0000-0000-0000A30E0000}"/>
    <cellStyle name="Currency 2 4 5 5 5 2 2" xfId="3748" xr:uid="{00000000-0005-0000-0000-0000A40E0000}"/>
    <cellStyle name="Currency 2 4 5 5 5 3" xfId="3749" xr:uid="{00000000-0005-0000-0000-0000A50E0000}"/>
    <cellStyle name="Currency 2 4 5 5 6" xfId="3750" xr:uid="{00000000-0005-0000-0000-0000A60E0000}"/>
    <cellStyle name="Currency 2 4 5 5 6 2" xfId="3751" xr:uid="{00000000-0005-0000-0000-0000A70E0000}"/>
    <cellStyle name="Currency 2 4 5 5 6 2 2" xfId="3752" xr:uid="{00000000-0005-0000-0000-0000A80E0000}"/>
    <cellStyle name="Currency 2 4 5 5 6 3" xfId="3753" xr:uid="{00000000-0005-0000-0000-0000A90E0000}"/>
    <cellStyle name="Currency 2 4 5 5 7" xfId="3754" xr:uid="{00000000-0005-0000-0000-0000AA0E0000}"/>
    <cellStyle name="Currency 2 4 5 5 7 2" xfId="3755" xr:uid="{00000000-0005-0000-0000-0000AB0E0000}"/>
    <cellStyle name="Currency 2 4 5 5 8" xfId="3756" xr:uid="{00000000-0005-0000-0000-0000AC0E0000}"/>
    <cellStyle name="Currency 2 4 5 5 8 2" xfId="3757" xr:uid="{00000000-0005-0000-0000-0000AD0E0000}"/>
    <cellStyle name="Currency 2 4 5 5 9" xfId="3758" xr:uid="{00000000-0005-0000-0000-0000AE0E0000}"/>
    <cellStyle name="Currency 2 4 5 6" xfId="3759" xr:uid="{00000000-0005-0000-0000-0000AF0E0000}"/>
    <cellStyle name="Currency 2 4 5 6 2" xfId="3760" xr:uid="{00000000-0005-0000-0000-0000B00E0000}"/>
    <cellStyle name="Currency 2 4 5 6 3" xfId="3761" xr:uid="{00000000-0005-0000-0000-0000B10E0000}"/>
    <cellStyle name="Currency 2 4 5 7" xfId="3762" xr:uid="{00000000-0005-0000-0000-0000B20E0000}"/>
    <cellStyle name="Currency 2 4 5 8" xfId="3763" xr:uid="{00000000-0005-0000-0000-0000B30E0000}"/>
    <cellStyle name="Currency 2 4 5 8 2" xfId="3764" xr:uid="{00000000-0005-0000-0000-0000B40E0000}"/>
    <cellStyle name="Currency 2 4 5 8 2 2" xfId="3765" xr:uid="{00000000-0005-0000-0000-0000B50E0000}"/>
    <cellStyle name="Currency 2 4 5 8 3" xfId="3766" xr:uid="{00000000-0005-0000-0000-0000B60E0000}"/>
    <cellStyle name="Currency 2 4 5 8 4" xfId="3767" xr:uid="{00000000-0005-0000-0000-0000B70E0000}"/>
    <cellStyle name="Currency 2 4 5 9" xfId="3768" xr:uid="{00000000-0005-0000-0000-0000B80E0000}"/>
    <cellStyle name="Currency 2 4 5 9 2" xfId="3769" xr:uid="{00000000-0005-0000-0000-0000B90E0000}"/>
    <cellStyle name="Currency 2 4 5 9 2 2" xfId="3770" xr:uid="{00000000-0005-0000-0000-0000BA0E0000}"/>
    <cellStyle name="Currency 2 4 5 9 3" xfId="3771" xr:uid="{00000000-0005-0000-0000-0000BB0E0000}"/>
    <cellStyle name="Currency 2 4 6" xfId="3772" xr:uid="{00000000-0005-0000-0000-0000BC0E0000}"/>
    <cellStyle name="Currency 2 4 6 2" xfId="3773" xr:uid="{00000000-0005-0000-0000-0000BD0E0000}"/>
    <cellStyle name="Currency 2 4 6 2 2" xfId="3774" xr:uid="{00000000-0005-0000-0000-0000BE0E0000}"/>
    <cellStyle name="Currency 2 4 6 2 3" xfId="3775" xr:uid="{00000000-0005-0000-0000-0000BF0E0000}"/>
    <cellStyle name="Currency 2 4 6 2 3 2" xfId="3776" xr:uid="{00000000-0005-0000-0000-0000C00E0000}"/>
    <cellStyle name="Currency 2 4 6 2 3 3" xfId="3777" xr:uid="{00000000-0005-0000-0000-0000C10E0000}"/>
    <cellStyle name="Currency 2 4 6 2 4" xfId="3778" xr:uid="{00000000-0005-0000-0000-0000C20E0000}"/>
    <cellStyle name="Currency 2 4 6 2 4 2" xfId="3779" xr:uid="{00000000-0005-0000-0000-0000C30E0000}"/>
    <cellStyle name="Currency 2 4 6 2 4 2 2" xfId="3780" xr:uid="{00000000-0005-0000-0000-0000C40E0000}"/>
    <cellStyle name="Currency 2 4 6 2 4 3" xfId="3781" xr:uid="{00000000-0005-0000-0000-0000C50E0000}"/>
    <cellStyle name="Currency 2 4 6 2 5" xfId="3782" xr:uid="{00000000-0005-0000-0000-0000C60E0000}"/>
    <cellStyle name="Currency 2 4 6 2 5 2" xfId="3783" xr:uid="{00000000-0005-0000-0000-0000C70E0000}"/>
    <cellStyle name="Currency 2 4 6 2 5 2 2" xfId="3784" xr:uid="{00000000-0005-0000-0000-0000C80E0000}"/>
    <cellStyle name="Currency 2 4 6 2 5 3" xfId="3785" xr:uid="{00000000-0005-0000-0000-0000C90E0000}"/>
    <cellStyle name="Currency 2 4 6 2 6" xfId="3786" xr:uid="{00000000-0005-0000-0000-0000CA0E0000}"/>
    <cellStyle name="Currency 2 4 6 2 6 2" xfId="3787" xr:uid="{00000000-0005-0000-0000-0000CB0E0000}"/>
    <cellStyle name="Currency 2 4 6 2 6 2 2" xfId="3788" xr:uid="{00000000-0005-0000-0000-0000CC0E0000}"/>
    <cellStyle name="Currency 2 4 6 2 6 3" xfId="3789" xr:uid="{00000000-0005-0000-0000-0000CD0E0000}"/>
    <cellStyle name="Currency 2 4 6 2 7" xfId="3790" xr:uid="{00000000-0005-0000-0000-0000CE0E0000}"/>
    <cellStyle name="Currency 2 4 6 2 7 2" xfId="3791" xr:uid="{00000000-0005-0000-0000-0000CF0E0000}"/>
    <cellStyle name="Currency 2 4 6 2 8" xfId="3792" xr:uid="{00000000-0005-0000-0000-0000D00E0000}"/>
    <cellStyle name="Currency 2 4 6 2 8 2" xfId="3793" xr:uid="{00000000-0005-0000-0000-0000D10E0000}"/>
    <cellStyle name="Currency 2 4 6 2 9" xfId="3794" xr:uid="{00000000-0005-0000-0000-0000D20E0000}"/>
    <cellStyle name="Currency 2 4 6 3" xfId="3795" xr:uid="{00000000-0005-0000-0000-0000D30E0000}"/>
    <cellStyle name="Currency 2 4 6 3 2" xfId="3796" xr:uid="{00000000-0005-0000-0000-0000D40E0000}"/>
    <cellStyle name="Currency 2 4 6 3 3" xfId="3797" xr:uid="{00000000-0005-0000-0000-0000D50E0000}"/>
    <cellStyle name="Currency 2 4 6 3 3 2" xfId="3798" xr:uid="{00000000-0005-0000-0000-0000D60E0000}"/>
    <cellStyle name="Currency 2 4 6 3 3 3" xfId="3799" xr:uid="{00000000-0005-0000-0000-0000D70E0000}"/>
    <cellStyle name="Currency 2 4 6 3 4" xfId="3800" xr:uid="{00000000-0005-0000-0000-0000D80E0000}"/>
    <cellStyle name="Currency 2 4 6 3 4 2" xfId="3801" xr:uid="{00000000-0005-0000-0000-0000D90E0000}"/>
    <cellStyle name="Currency 2 4 6 3 4 2 2" xfId="3802" xr:uid="{00000000-0005-0000-0000-0000DA0E0000}"/>
    <cellStyle name="Currency 2 4 6 3 4 3" xfId="3803" xr:uid="{00000000-0005-0000-0000-0000DB0E0000}"/>
    <cellStyle name="Currency 2 4 6 3 5" xfId="3804" xr:uid="{00000000-0005-0000-0000-0000DC0E0000}"/>
    <cellStyle name="Currency 2 4 6 3 5 2" xfId="3805" xr:uid="{00000000-0005-0000-0000-0000DD0E0000}"/>
    <cellStyle name="Currency 2 4 6 3 5 2 2" xfId="3806" xr:uid="{00000000-0005-0000-0000-0000DE0E0000}"/>
    <cellStyle name="Currency 2 4 6 3 5 3" xfId="3807" xr:uid="{00000000-0005-0000-0000-0000DF0E0000}"/>
    <cellStyle name="Currency 2 4 6 3 6" xfId="3808" xr:uid="{00000000-0005-0000-0000-0000E00E0000}"/>
    <cellStyle name="Currency 2 4 6 3 6 2" xfId="3809" xr:uid="{00000000-0005-0000-0000-0000E10E0000}"/>
    <cellStyle name="Currency 2 4 6 3 6 2 2" xfId="3810" xr:uid="{00000000-0005-0000-0000-0000E20E0000}"/>
    <cellStyle name="Currency 2 4 6 3 6 3" xfId="3811" xr:uid="{00000000-0005-0000-0000-0000E30E0000}"/>
    <cellStyle name="Currency 2 4 6 3 7" xfId="3812" xr:uid="{00000000-0005-0000-0000-0000E40E0000}"/>
    <cellStyle name="Currency 2 4 6 3 7 2" xfId="3813" xr:uid="{00000000-0005-0000-0000-0000E50E0000}"/>
    <cellStyle name="Currency 2 4 6 3 8" xfId="3814" xr:uid="{00000000-0005-0000-0000-0000E60E0000}"/>
    <cellStyle name="Currency 2 4 6 3 8 2" xfId="3815" xr:uid="{00000000-0005-0000-0000-0000E70E0000}"/>
    <cellStyle name="Currency 2 4 6 3 9" xfId="3816" xr:uid="{00000000-0005-0000-0000-0000E80E0000}"/>
    <cellStyle name="Currency 2 4 6 4" xfId="3817" xr:uid="{00000000-0005-0000-0000-0000E90E0000}"/>
    <cellStyle name="Currency 2 4 6 4 2" xfId="3818" xr:uid="{00000000-0005-0000-0000-0000EA0E0000}"/>
    <cellStyle name="Currency 2 4 6 4 3" xfId="3819" xr:uid="{00000000-0005-0000-0000-0000EB0E0000}"/>
    <cellStyle name="Currency 2 4 6 4 3 2" xfId="3820" xr:uid="{00000000-0005-0000-0000-0000EC0E0000}"/>
    <cellStyle name="Currency 2 4 6 4 3 2 2" xfId="3821" xr:uid="{00000000-0005-0000-0000-0000ED0E0000}"/>
    <cellStyle name="Currency 2 4 6 4 3 3" xfId="3822" xr:uid="{00000000-0005-0000-0000-0000EE0E0000}"/>
    <cellStyle name="Currency 2 4 6 4 4" xfId="3823" xr:uid="{00000000-0005-0000-0000-0000EF0E0000}"/>
    <cellStyle name="Currency 2 4 6 4 4 2" xfId="3824" xr:uid="{00000000-0005-0000-0000-0000F00E0000}"/>
    <cellStyle name="Currency 2 4 6 4 4 2 2" xfId="3825" xr:uid="{00000000-0005-0000-0000-0000F10E0000}"/>
    <cellStyle name="Currency 2 4 6 4 4 3" xfId="3826" xr:uid="{00000000-0005-0000-0000-0000F20E0000}"/>
    <cellStyle name="Currency 2 4 6 4 5" xfId="3827" xr:uid="{00000000-0005-0000-0000-0000F30E0000}"/>
    <cellStyle name="Currency 2 4 6 4 5 2" xfId="3828" xr:uid="{00000000-0005-0000-0000-0000F40E0000}"/>
    <cellStyle name="Currency 2 4 6 4 5 2 2" xfId="3829" xr:uid="{00000000-0005-0000-0000-0000F50E0000}"/>
    <cellStyle name="Currency 2 4 6 4 5 3" xfId="3830" xr:uid="{00000000-0005-0000-0000-0000F60E0000}"/>
    <cellStyle name="Currency 2 4 6 4 6" xfId="3831" xr:uid="{00000000-0005-0000-0000-0000F70E0000}"/>
    <cellStyle name="Currency 2 4 6 4 6 2" xfId="3832" xr:uid="{00000000-0005-0000-0000-0000F80E0000}"/>
    <cellStyle name="Currency 2 4 6 4 7" xfId="3833" xr:uid="{00000000-0005-0000-0000-0000F90E0000}"/>
    <cellStyle name="Currency 2 4 6 4 7 2" xfId="3834" xr:uid="{00000000-0005-0000-0000-0000FA0E0000}"/>
    <cellStyle name="Currency 2 4 6 4 8" xfId="3835" xr:uid="{00000000-0005-0000-0000-0000FB0E0000}"/>
    <cellStyle name="Currency 2 4 6 4 9" xfId="3836" xr:uid="{00000000-0005-0000-0000-0000FC0E0000}"/>
    <cellStyle name="Currency 2 4 6 5" xfId="3837" xr:uid="{00000000-0005-0000-0000-0000FD0E0000}"/>
    <cellStyle name="Currency 2 4 6 5 2" xfId="3838" xr:uid="{00000000-0005-0000-0000-0000FE0E0000}"/>
    <cellStyle name="Currency 2 4 6 5 3" xfId="3839" xr:uid="{00000000-0005-0000-0000-0000FF0E0000}"/>
    <cellStyle name="Currency 2 4 6 6" xfId="3840" xr:uid="{00000000-0005-0000-0000-0000000F0000}"/>
    <cellStyle name="Currency 2 4 6 6 2" xfId="3841" xr:uid="{00000000-0005-0000-0000-0000010F0000}"/>
    <cellStyle name="Currency 2 4 6 6 2 2" xfId="3842" xr:uid="{00000000-0005-0000-0000-0000020F0000}"/>
    <cellStyle name="Currency 2 4 6 6 2 2 2" xfId="3843" xr:uid="{00000000-0005-0000-0000-0000030F0000}"/>
    <cellStyle name="Currency 2 4 6 6 2 3" xfId="3844" xr:uid="{00000000-0005-0000-0000-0000040F0000}"/>
    <cellStyle name="Currency 2 4 6 6 3" xfId="3845" xr:uid="{00000000-0005-0000-0000-0000050F0000}"/>
    <cellStyle name="Currency 2 4 6 6 3 2" xfId="3846" xr:uid="{00000000-0005-0000-0000-0000060F0000}"/>
    <cellStyle name="Currency 2 4 6 6 3 2 2" xfId="3847" xr:uid="{00000000-0005-0000-0000-0000070F0000}"/>
    <cellStyle name="Currency 2 4 6 6 3 3" xfId="3848" xr:uid="{00000000-0005-0000-0000-0000080F0000}"/>
    <cellStyle name="Currency 2 4 6 6 4" xfId="3849" xr:uid="{00000000-0005-0000-0000-0000090F0000}"/>
    <cellStyle name="Currency 2 4 6 6 4 2" xfId="3850" xr:uid="{00000000-0005-0000-0000-00000A0F0000}"/>
    <cellStyle name="Currency 2 4 6 6 4 2 2" xfId="3851" xr:uid="{00000000-0005-0000-0000-00000B0F0000}"/>
    <cellStyle name="Currency 2 4 6 6 4 3" xfId="3852" xr:uid="{00000000-0005-0000-0000-00000C0F0000}"/>
    <cellStyle name="Currency 2 4 6 6 5" xfId="3853" xr:uid="{00000000-0005-0000-0000-00000D0F0000}"/>
    <cellStyle name="Currency 2 4 6 6 5 2" xfId="3854" xr:uid="{00000000-0005-0000-0000-00000E0F0000}"/>
    <cellStyle name="Currency 2 4 6 6 6" xfId="3855" xr:uid="{00000000-0005-0000-0000-00000F0F0000}"/>
    <cellStyle name="Currency 2 4 6 6 6 2" xfId="3856" xr:uid="{00000000-0005-0000-0000-0000100F0000}"/>
    <cellStyle name="Currency 2 4 6 6 7" xfId="3857" xr:uid="{00000000-0005-0000-0000-0000110F0000}"/>
    <cellStyle name="Currency 2 4 6 7" xfId="3858" xr:uid="{00000000-0005-0000-0000-0000120F0000}"/>
    <cellStyle name="Currency 2 4 6 7 2" xfId="3859" xr:uid="{00000000-0005-0000-0000-0000130F0000}"/>
    <cellStyle name="Currency 2 4 6 7 2 2" xfId="3860" xr:uid="{00000000-0005-0000-0000-0000140F0000}"/>
    <cellStyle name="Currency 2 4 6 7 3" xfId="3861" xr:uid="{00000000-0005-0000-0000-0000150F0000}"/>
    <cellStyle name="Currency 2 4 6 8" xfId="3862" xr:uid="{00000000-0005-0000-0000-0000160F0000}"/>
    <cellStyle name="Currency 2 4 6 8 2" xfId="3863" xr:uid="{00000000-0005-0000-0000-0000170F0000}"/>
    <cellStyle name="Currency 2 4 6 8 2 2" xfId="3864" xr:uid="{00000000-0005-0000-0000-0000180F0000}"/>
    <cellStyle name="Currency 2 4 6 8 3" xfId="3865" xr:uid="{00000000-0005-0000-0000-0000190F0000}"/>
    <cellStyle name="Currency 2 4 7" xfId="3866" xr:uid="{00000000-0005-0000-0000-00001A0F0000}"/>
    <cellStyle name="Currency 2 4 7 10" xfId="3867" xr:uid="{00000000-0005-0000-0000-00001B0F0000}"/>
    <cellStyle name="Currency 2 4 7 2" xfId="3868" xr:uid="{00000000-0005-0000-0000-00001C0F0000}"/>
    <cellStyle name="Currency 2 4 7 2 2" xfId="3869" xr:uid="{00000000-0005-0000-0000-00001D0F0000}"/>
    <cellStyle name="Currency 2 4 7 2 3" xfId="3870" xr:uid="{00000000-0005-0000-0000-00001E0F0000}"/>
    <cellStyle name="Currency 2 4 7 2 3 2" xfId="3871" xr:uid="{00000000-0005-0000-0000-00001F0F0000}"/>
    <cellStyle name="Currency 2 4 7 2 3 3" xfId="3872" xr:uid="{00000000-0005-0000-0000-0000200F0000}"/>
    <cellStyle name="Currency 2 4 7 2 4" xfId="3873" xr:uid="{00000000-0005-0000-0000-0000210F0000}"/>
    <cellStyle name="Currency 2 4 7 2 4 2" xfId="3874" xr:uid="{00000000-0005-0000-0000-0000220F0000}"/>
    <cellStyle name="Currency 2 4 7 2 4 2 2" xfId="3875" xr:uid="{00000000-0005-0000-0000-0000230F0000}"/>
    <cellStyle name="Currency 2 4 7 2 4 3" xfId="3876" xr:uid="{00000000-0005-0000-0000-0000240F0000}"/>
    <cellStyle name="Currency 2 4 7 2 5" xfId="3877" xr:uid="{00000000-0005-0000-0000-0000250F0000}"/>
    <cellStyle name="Currency 2 4 7 2 5 2" xfId="3878" xr:uid="{00000000-0005-0000-0000-0000260F0000}"/>
    <cellStyle name="Currency 2 4 7 2 5 2 2" xfId="3879" xr:uid="{00000000-0005-0000-0000-0000270F0000}"/>
    <cellStyle name="Currency 2 4 7 2 5 3" xfId="3880" xr:uid="{00000000-0005-0000-0000-0000280F0000}"/>
    <cellStyle name="Currency 2 4 7 2 6" xfId="3881" xr:uid="{00000000-0005-0000-0000-0000290F0000}"/>
    <cellStyle name="Currency 2 4 7 2 6 2" xfId="3882" xr:uid="{00000000-0005-0000-0000-00002A0F0000}"/>
    <cellStyle name="Currency 2 4 7 2 6 2 2" xfId="3883" xr:uid="{00000000-0005-0000-0000-00002B0F0000}"/>
    <cellStyle name="Currency 2 4 7 2 6 3" xfId="3884" xr:uid="{00000000-0005-0000-0000-00002C0F0000}"/>
    <cellStyle name="Currency 2 4 7 2 7" xfId="3885" xr:uid="{00000000-0005-0000-0000-00002D0F0000}"/>
    <cellStyle name="Currency 2 4 7 2 7 2" xfId="3886" xr:uid="{00000000-0005-0000-0000-00002E0F0000}"/>
    <cellStyle name="Currency 2 4 7 2 8" xfId="3887" xr:uid="{00000000-0005-0000-0000-00002F0F0000}"/>
    <cellStyle name="Currency 2 4 7 2 8 2" xfId="3888" xr:uid="{00000000-0005-0000-0000-0000300F0000}"/>
    <cellStyle name="Currency 2 4 7 2 9" xfId="3889" xr:uid="{00000000-0005-0000-0000-0000310F0000}"/>
    <cellStyle name="Currency 2 4 7 3" xfId="3890" xr:uid="{00000000-0005-0000-0000-0000320F0000}"/>
    <cellStyle name="Currency 2 4 7 4" xfId="3891" xr:uid="{00000000-0005-0000-0000-0000330F0000}"/>
    <cellStyle name="Currency 2 4 7 4 2" xfId="3892" xr:uid="{00000000-0005-0000-0000-0000340F0000}"/>
    <cellStyle name="Currency 2 4 7 4 3" xfId="3893" xr:uid="{00000000-0005-0000-0000-0000350F0000}"/>
    <cellStyle name="Currency 2 4 7 5" xfId="3894" xr:uid="{00000000-0005-0000-0000-0000360F0000}"/>
    <cellStyle name="Currency 2 4 7 5 2" xfId="3895" xr:uid="{00000000-0005-0000-0000-0000370F0000}"/>
    <cellStyle name="Currency 2 4 7 5 2 2" xfId="3896" xr:uid="{00000000-0005-0000-0000-0000380F0000}"/>
    <cellStyle name="Currency 2 4 7 5 3" xfId="3897" xr:uid="{00000000-0005-0000-0000-0000390F0000}"/>
    <cellStyle name="Currency 2 4 7 6" xfId="3898" xr:uid="{00000000-0005-0000-0000-00003A0F0000}"/>
    <cellStyle name="Currency 2 4 7 6 2" xfId="3899" xr:uid="{00000000-0005-0000-0000-00003B0F0000}"/>
    <cellStyle name="Currency 2 4 7 6 2 2" xfId="3900" xr:uid="{00000000-0005-0000-0000-00003C0F0000}"/>
    <cellStyle name="Currency 2 4 7 6 3" xfId="3901" xr:uid="{00000000-0005-0000-0000-00003D0F0000}"/>
    <cellStyle name="Currency 2 4 7 7" xfId="3902" xr:uid="{00000000-0005-0000-0000-00003E0F0000}"/>
    <cellStyle name="Currency 2 4 7 7 2" xfId="3903" xr:uid="{00000000-0005-0000-0000-00003F0F0000}"/>
    <cellStyle name="Currency 2 4 7 7 2 2" xfId="3904" xr:uid="{00000000-0005-0000-0000-0000400F0000}"/>
    <cellStyle name="Currency 2 4 7 7 3" xfId="3905" xr:uid="{00000000-0005-0000-0000-0000410F0000}"/>
    <cellStyle name="Currency 2 4 7 8" xfId="3906" xr:uid="{00000000-0005-0000-0000-0000420F0000}"/>
    <cellStyle name="Currency 2 4 7 8 2" xfId="3907" xr:uid="{00000000-0005-0000-0000-0000430F0000}"/>
    <cellStyle name="Currency 2 4 7 9" xfId="3908" xr:uid="{00000000-0005-0000-0000-0000440F0000}"/>
    <cellStyle name="Currency 2 4 7 9 2" xfId="3909" xr:uid="{00000000-0005-0000-0000-0000450F0000}"/>
    <cellStyle name="Currency 2 4 8" xfId="3910" xr:uid="{00000000-0005-0000-0000-0000460F0000}"/>
    <cellStyle name="Currency 2 4 8 2" xfId="3911" xr:uid="{00000000-0005-0000-0000-0000470F0000}"/>
    <cellStyle name="Currency 2 4 8 2 10" xfId="3912" xr:uid="{00000000-0005-0000-0000-0000480F0000}"/>
    <cellStyle name="Currency 2 4 8 2 2" xfId="3913" xr:uid="{00000000-0005-0000-0000-0000490F0000}"/>
    <cellStyle name="Currency 2 4 8 2 3" xfId="3914" xr:uid="{00000000-0005-0000-0000-00004A0F0000}"/>
    <cellStyle name="Currency 2 4 8 2 4" xfId="3915" xr:uid="{00000000-0005-0000-0000-00004B0F0000}"/>
    <cellStyle name="Currency 2 4 8 2 4 2" xfId="3916" xr:uid="{00000000-0005-0000-0000-00004C0F0000}"/>
    <cellStyle name="Currency 2 4 8 2 4 2 2" xfId="3917" xr:uid="{00000000-0005-0000-0000-00004D0F0000}"/>
    <cellStyle name="Currency 2 4 8 2 4 3" xfId="3918" xr:uid="{00000000-0005-0000-0000-00004E0F0000}"/>
    <cellStyle name="Currency 2 4 8 2 5" xfId="3919" xr:uid="{00000000-0005-0000-0000-00004F0F0000}"/>
    <cellStyle name="Currency 2 4 8 2 5 2" xfId="3920" xr:uid="{00000000-0005-0000-0000-0000500F0000}"/>
    <cellStyle name="Currency 2 4 8 2 5 2 2" xfId="3921" xr:uid="{00000000-0005-0000-0000-0000510F0000}"/>
    <cellStyle name="Currency 2 4 8 2 5 3" xfId="3922" xr:uid="{00000000-0005-0000-0000-0000520F0000}"/>
    <cellStyle name="Currency 2 4 8 2 6" xfId="3923" xr:uid="{00000000-0005-0000-0000-0000530F0000}"/>
    <cellStyle name="Currency 2 4 8 2 6 2" xfId="3924" xr:uid="{00000000-0005-0000-0000-0000540F0000}"/>
    <cellStyle name="Currency 2 4 8 2 6 2 2" xfId="3925" xr:uid="{00000000-0005-0000-0000-0000550F0000}"/>
    <cellStyle name="Currency 2 4 8 2 6 3" xfId="3926" xr:uid="{00000000-0005-0000-0000-0000560F0000}"/>
    <cellStyle name="Currency 2 4 8 2 7" xfId="3927" xr:uid="{00000000-0005-0000-0000-0000570F0000}"/>
    <cellStyle name="Currency 2 4 8 2 7 2" xfId="3928" xr:uid="{00000000-0005-0000-0000-0000580F0000}"/>
    <cellStyle name="Currency 2 4 8 2 8" xfId="3929" xr:uid="{00000000-0005-0000-0000-0000590F0000}"/>
    <cellStyle name="Currency 2 4 8 2 8 2" xfId="3930" xr:uid="{00000000-0005-0000-0000-00005A0F0000}"/>
    <cellStyle name="Currency 2 4 8 2 9" xfId="3931" xr:uid="{00000000-0005-0000-0000-00005B0F0000}"/>
    <cellStyle name="Currency 2 4 8 3" xfId="3932" xr:uid="{00000000-0005-0000-0000-00005C0F0000}"/>
    <cellStyle name="Currency 2 4 8 4" xfId="3933" xr:uid="{00000000-0005-0000-0000-00005D0F0000}"/>
    <cellStyle name="Currency 2 4 8 4 2" xfId="3934" xr:uid="{00000000-0005-0000-0000-00005E0F0000}"/>
    <cellStyle name="Currency 2 4 8 4 2 2" xfId="3935" xr:uid="{00000000-0005-0000-0000-00005F0F0000}"/>
    <cellStyle name="Currency 2 4 8 4 3" xfId="3936" xr:uid="{00000000-0005-0000-0000-0000600F0000}"/>
    <cellStyle name="Currency 2 4 8 5" xfId="3937" xr:uid="{00000000-0005-0000-0000-0000610F0000}"/>
    <cellStyle name="Currency 2 4 8 5 2" xfId="3938" xr:uid="{00000000-0005-0000-0000-0000620F0000}"/>
    <cellStyle name="Currency 2 4 8 5 2 2" xfId="3939" xr:uid="{00000000-0005-0000-0000-0000630F0000}"/>
    <cellStyle name="Currency 2 4 8 5 3" xfId="3940" xr:uid="{00000000-0005-0000-0000-0000640F0000}"/>
    <cellStyle name="Currency 2 4 9" xfId="3941" xr:uid="{00000000-0005-0000-0000-0000650F0000}"/>
    <cellStyle name="Currency 2 4 9 2" xfId="3942" xr:uid="{00000000-0005-0000-0000-0000660F0000}"/>
    <cellStyle name="Currency 2 4 9 3" xfId="3943" xr:uid="{00000000-0005-0000-0000-0000670F0000}"/>
    <cellStyle name="Currency 2 4 9 3 2" xfId="3944" xr:uid="{00000000-0005-0000-0000-0000680F0000}"/>
    <cellStyle name="Currency 2 4 9 3 3" xfId="3945" xr:uid="{00000000-0005-0000-0000-0000690F0000}"/>
    <cellStyle name="Currency 2 4 9 4" xfId="3946" xr:uid="{00000000-0005-0000-0000-00006A0F0000}"/>
    <cellStyle name="Currency 2 4 9 4 2" xfId="3947" xr:uid="{00000000-0005-0000-0000-00006B0F0000}"/>
    <cellStyle name="Currency 2 4 9 4 2 2" xfId="3948" xr:uid="{00000000-0005-0000-0000-00006C0F0000}"/>
    <cellStyle name="Currency 2 4 9 4 3" xfId="3949" xr:uid="{00000000-0005-0000-0000-00006D0F0000}"/>
    <cellStyle name="Currency 2 4 9 5" xfId="3950" xr:uid="{00000000-0005-0000-0000-00006E0F0000}"/>
    <cellStyle name="Currency 2 4 9 5 2" xfId="3951" xr:uid="{00000000-0005-0000-0000-00006F0F0000}"/>
    <cellStyle name="Currency 2 4 9 5 2 2" xfId="3952" xr:uid="{00000000-0005-0000-0000-0000700F0000}"/>
    <cellStyle name="Currency 2 4 9 5 3" xfId="3953" xr:uid="{00000000-0005-0000-0000-0000710F0000}"/>
    <cellStyle name="Currency 2 4 9 6" xfId="3954" xr:uid="{00000000-0005-0000-0000-0000720F0000}"/>
    <cellStyle name="Currency 2 4 9 6 2" xfId="3955" xr:uid="{00000000-0005-0000-0000-0000730F0000}"/>
    <cellStyle name="Currency 2 4 9 6 2 2" xfId="3956" xr:uid="{00000000-0005-0000-0000-0000740F0000}"/>
    <cellStyle name="Currency 2 4 9 6 3" xfId="3957" xr:uid="{00000000-0005-0000-0000-0000750F0000}"/>
    <cellStyle name="Currency 2 4 9 7" xfId="3958" xr:uid="{00000000-0005-0000-0000-0000760F0000}"/>
    <cellStyle name="Currency 2 4 9 7 2" xfId="3959" xr:uid="{00000000-0005-0000-0000-0000770F0000}"/>
    <cellStyle name="Currency 2 4 9 8" xfId="3960" xr:uid="{00000000-0005-0000-0000-0000780F0000}"/>
    <cellStyle name="Currency 2 4 9 8 2" xfId="3961" xr:uid="{00000000-0005-0000-0000-0000790F0000}"/>
    <cellStyle name="Currency 2 4 9 9" xfId="3962" xr:uid="{00000000-0005-0000-0000-00007A0F0000}"/>
    <cellStyle name="Currency 2 5" xfId="3963" xr:uid="{00000000-0005-0000-0000-00007B0F0000}"/>
    <cellStyle name="Currency 2 5 10" xfId="3964" xr:uid="{00000000-0005-0000-0000-00007C0F0000}"/>
    <cellStyle name="Currency 2 5 10 2" xfId="3965" xr:uid="{00000000-0005-0000-0000-00007D0F0000}"/>
    <cellStyle name="Currency 2 5 10 3" xfId="3966" xr:uid="{00000000-0005-0000-0000-00007E0F0000}"/>
    <cellStyle name="Currency 2 5 11" xfId="3967" xr:uid="{00000000-0005-0000-0000-00007F0F0000}"/>
    <cellStyle name="Currency 2 5 12" xfId="3968" xr:uid="{00000000-0005-0000-0000-0000800F0000}"/>
    <cellStyle name="Currency 2 5 12 2" xfId="3969" xr:uid="{00000000-0005-0000-0000-0000810F0000}"/>
    <cellStyle name="Currency 2 5 12 2 2" xfId="3970" xr:uid="{00000000-0005-0000-0000-0000820F0000}"/>
    <cellStyle name="Currency 2 5 12 3" xfId="3971" xr:uid="{00000000-0005-0000-0000-0000830F0000}"/>
    <cellStyle name="Currency 2 5 12 4" xfId="3972" xr:uid="{00000000-0005-0000-0000-0000840F0000}"/>
    <cellStyle name="Currency 2 5 13" xfId="3973" xr:uid="{00000000-0005-0000-0000-0000850F0000}"/>
    <cellStyle name="Currency 2 5 13 2" xfId="3974" xr:uid="{00000000-0005-0000-0000-0000860F0000}"/>
    <cellStyle name="Currency 2 5 13 2 2" xfId="3975" xr:uid="{00000000-0005-0000-0000-0000870F0000}"/>
    <cellStyle name="Currency 2 5 13 3" xfId="3976" xr:uid="{00000000-0005-0000-0000-0000880F0000}"/>
    <cellStyle name="Currency 2 5 14" xfId="3977" xr:uid="{00000000-0005-0000-0000-0000890F0000}"/>
    <cellStyle name="Currency 2 5 14 2" xfId="3978" xr:uid="{00000000-0005-0000-0000-00008A0F0000}"/>
    <cellStyle name="Currency 2 5 14 2 2" xfId="3979" xr:uid="{00000000-0005-0000-0000-00008B0F0000}"/>
    <cellStyle name="Currency 2 5 14 3" xfId="3980" xr:uid="{00000000-0005-0000-0000-00008C0F0000}"/>
    <cellStyle name="Currency 2 5 15" xfId="3981" xr:uid="{00000000-0005-0000-0000-00008D0F0000}"/>
    <cellStyle name="Currency 2 5 15 2" xfId="3982" xr:uid="{00000000-0005-0000-0000-00008E0F0000}"/>
    <cellStyle name="Currency 2 5 16" xfId="3983" xr:uid="{00000000-0005-0000-0000-00008F0F0000}"/>
    <cellStyle name="Currency 2 5 16 2" xfId="3984" xr:uid="{00000000-0005-0000-0000-0000900F0000}"/>
    <cellStyle name="Currency 2 5 17" xfId="3985" xr:uid="{00000000-0005-0000-0000-0000910F0000}"/>
    <cellStyle name="Currency 2 5 18" xfId="3986" xr:uid="{00000000-0005-0000-0000-0000920F0000}"/>
    <cellStyle name="Currency 2 5 19" xfId="3987" xr:uid="{00000000-0005-0000-0000-0000930F0000}"/>
    <cellStyle name="Currency 2 5 2" xfId="3988" xr:uid="{00000000-0005-0000-0000-0000940F0000}"/>
    <cellStyle name="Currency 2 5 2 10" xfId="3989" xr:uid="{00000000-0005-0000-0000-0000950F0000}"/>
    <cellStyle name="Currency 2 5 2 10 2" xfId="3990" xr:uid="{00000000-0005-0000-0000-0000960F0000}"/>
    <cellStyle name="Currency 2 5 2 10 2 2" xfId="3991" xr:uid="{00000000-0005-0000-0000-0000970F0000}"/>
    <cellStyle name="Currency 2 5 2 10 3" xfId="3992" xr:uid="{00000000-0005-0000-0000-0000980F0000}"/>
    <cellStyle name="Currency 2 5 2 10 4" xfId="3993" xr:uid="{00000000-0005-0000-0000-0000990F0000}"/>
    <cellStyle name="Currency 2 5 2 11" xfId="3994" xr:uid="{00000000-0005-0000-0000-00009A0F0000}"/>
    <cellStyle name="Currency 2 5 2 11 2" xfId="3995" xr:uid="{00000000-0005-0000-0000-00009B0F0000}"/>
    <cellStyle name="Currency 2 5 2 11 2 2" xfId="3996" xr:uid="{00000000-0005-0000-0000-00009C0F0000}"/>
    <cellStyle name="Currency 2 5 2 11 3" xfId="3997" xr:uid="{00000000-0005-0000-0000-00009D0F0000}"/>
    <cellStyle name="Currency 2 5 2 12" xfId="3998" xr:uid="{00000000-0005-0000-0000-00009E0F0000}"/>
    <cellStyle name="Currency 2 5 2 12 2" xfId="3999" xr:uid="{00000000-0005-0000-0000-00009F0F0000}"/>
    <cellStyle name="Currency 2 5 2 12 2 2" xfId="4000" xr:uid="{00000000-0005-0000-0000-0000A00F0000}"/>
    <cellStyle name="Currency 2 5 2 12 3" xfId="4001" xr:uid="{00000000-0005-0000-0000-0000A10F0000}"/>
    <cellStyle name="Currency 2 5 2 13" xfId="4002" xr:uid="{00000000-0005-0000-0000-0000A20F0000}"/>
    <cellStyle name="Currency 2 5 2 13 2" xfId="4003" xr:uid="{00000000-0005-0000-0000-0000A30F0000}"/>
    <cellStyle name="Currency 2 5 2 14" xfId="4004" xr:uid="{00000000-0005-0000-0000-0000A40F0000}"/>
    <cellStyle name="Currency 2 5 2 14 2" xfId="4005" xr:uid="{00000000-0005-0000-0000-0000A50F0000}"/>
    <cellStyle name="Currency 2 5 2 15" xfId="4006" xr:uid="{00000000-0005-0000-0000-0000A60F0000}"/>
    <cellStyle name="Currency 2 5 2 16" xfId="4007" xr:uid="{00000000-0005-0000-0000-0000A70F0000}"/>
    <cellStyle name="Currency 2 5 2 17" xfId="4008" xr:uid="{00000000-0005-0000-0000-0000A80F0000}"/>
    <cellStyle name="Currency 2 5 2 2" xfId="4009" xr:uid="{00000000-0005-0000-0000-0000A90F0000}"/>
    <cellStyle name="Currency 2 5 2 2 10" xfId="4010" xr:uid="{00000000-0005-0000-0000-0000AA0F0000}"/>
    <cellStyle name="Currency 2 5 2 2 10 2" xfId="4011" xr:uid="{00000000-0005-0000-0000-0000AB0F0000}"/>
    <cellStyle name="Currency 2 5 2 2 10 2 2" xfId="4012" xr:uid="{00000000-0005-0000-0000-0000AC0F0000}"/>
    <cellStyle name="Currency 2 5 2 2 10 3" xfId="4013" xr:uid="{00000000-0005-0000-0000-0000AD0F0000}"/>
    <cellStyle name="Currency 2 5 2 2 11" xfId="4014" xr:uid="{00000000-0005-0000-0000-0000AE0F0000}"/>
    <cellStyle name="Currency 2 5 2 2 11 2" xfId="4015" xr:uid="{00000000-0005-0000-0000-0000AF0F0000}"/>
    <cellStyle name="Currency 2 5 2 2 12" xfId="4016" xr:uid="{00000000-0005-0000-0000-0000B00F0000}"/>
    <cellStyle name="Currency 2 5 2 2 12 2" xfId="4017" xr:uid="{00000000-0005-0000-0000-0000B10F0000}"/>
    <cellStyle name="Currency 2 5 2 2 13" xfId="4018" xr:uid="{00000000-0005-0000-0000-0000B20F0000}"/>
    <cellStyle name="Currency 2 5 2 2 14" xfId="4019" xr:uid="{00000000-0005-0000-0000-0000B30F0000}"/>
    <cellStyle name="Currency 2 5 2 2 15" xfId="4020" xr:uid="{00000000-0005-0000-0000-0000B40F0000}"/>
    <cellStyle name="Currency 2 5 2 2 2" xfId="4021" xr:uid="{00000000-0005-0000-0000-0000B50F0000}"/>
    <cellStyle name="Currency 2 5 2 2 2 2" xfId="4022" xr:uid="{00000000-0005-0000-0000-0000B60F0000}"/>
    <cellStyle name="Currency 2 5 2 2 2 2 2" xfId="4023" xr:uid="{00000000-0005-0000-0000-0000B70F0000}"/>
    <cellStyle name="Currency 2 5 2 2 2 2 3" xfId="4024" xr:uid="{00000000-0005-0000-0000-0000B80F0000}"/>
    <cellStyle name="Currency 2 5 2 2 2 2 3 2" xfId="4025" xr:uid="{00000000-0005-0000-0000-0000B90F0000}"/>
    <cellStyle name="Currency 2 5 2 2 2 2 3 3" xfId="4026" xr:uid="{00000000-0005-0000-0000-0000BA0F0000}"/>
    <cellStyle name="Currency 2 5 2 2 2 2 4" xfId="4027" xr:uid="{00000000-0005-0000-0000-0000BB0F0000}"/>
    <cellStyle name="Currency 2 5 2 2 2 2 4 2" xfId="4028" xr:uid="{00000000-0005-0000-0000-0000BC0F0000}"/>
    <cellStyle name="Currency 2 5 2 2 2 2 4 2 2" xfId="4029" xr:uid="{00000000-0005-0000-0000-0000BD0F0000}"/>
    <cellStyle name="Currency 2 5 2 2 2 2 4 3" xfId="4030" xr:uid="{00000000-0005-0000-0000-0000BE0F0000}"/>
    <cellStyle name="Currency 2 5 2 2 2 2 5" xfId="4031" xr:uid="{00000000-0005-0000-0000-0000BF0F0000}"/>
    <cellStyle name="Currency 2 5 2 2 2 2 5 2" xfId="4032" xr:uid="{00000000-0005-0000-0000-0000C00F0000}"/>
    <cellStyle name="Currency 2 5 2 2 2 2 5 2 2" xfId="4033" xr:uid="{00000000-0005-0000-0000-0000C10F0000}"/>
    <cellStyle name="Currency 2 5 2 2 2 2 5 3" xfId="4034" xr:uid="{00000000-0005-0000-0000-0000C20F0000}"/>
    <cellStyle name="Currency 2 5 2 2 2 2 6" xfId="4035" xr:uid="{00000000-0005-0000-0000-0000C30F0000}"/>
    <cellStyle name="Currency 2 5 2 2 2 2 6 2" xfId="4036" xr:uid="{00000000-0005-0000-0000-0000C40F0000}"/>
    <cellStyle name="Currency 2 5 2 2 2 2 6 2 2" xfId="4037" xr:uid="{00000000-0005-0000-0000-0000C50F0000}"/>
    <cellStyle name="Currency 2 5 2 2 2 2 6 3" xfId="4038" xr:uid="{00000000-0005-0000-0000-0000C60F0000}"/>
    <cellStyle name="Currency 2 5 2 2 2 2 7" xfId="4039" xr:uid="{00000000-0005-0000-0000-0000C70F0000}"/>
    <cellStyle name="Currency 2 5 2 2 2 2 7 2" xfId="4040" xr:uid="{00000000-0005-0000-0000-0000C80F0000}"/>
    <cellStyle name="Currency 2 5 2 2 2 2 8" xfId="4041" xr:uid="{00000000-0005-0000-0000-0000C90F0000}"/>
    <cellStyle name="Currency 2 5 2 2 2 2 8 2" xfId="4042" xr:uid="{00000000-0005-0000-0000-0000CA0F0000}"/>
    <cellStyle name="Currency 2 5 2 2 2 2 9" xfId="4043" xr:uid="{00000000-0005-0000-0000-0000CB0F0000}"/>
    <cellStyle name="Currency 2 5 2 2 2 3" xfId="4044" xr:uid="{00000000-0005-0000-0000-0000CC0F0000}"/>
    <cellStyle name="Currency 2 5 2 2 2 3 2" xfId="4045" xr:uid="{00000000-0005-0000-0000-0000CD0F0000}"/>
    <cellStyle name="Currency 2 5 2 2 2 3 3" xfId="4046" xr:uid="{00000000-0005-0000-0000-0000CE0F0000}"/>
    <cellStyle name="Currency 2 5 2 2 2 3 3 2" xfId="4047" xr:uid="{00000000-0005-0000-0000-0000CF0F0000}"/>
    <cellStyle name="Currency 2 5 2 2 2 3 3 3" xfId="4048" xr:uid="{00000000-0005-0000-0000-0000D00F0000}"/>
    <cellStyle name="Currency 2 5 2 2 2 3 4" xfId="4049" xr:uid="{00000000-0005-0000-0000-0000D10F0000}"/>
    <cellStyle name="Currency 2 5 2 2 2 3 4 2" xfId="4050" xr:uid="{00000000-0005-0000-0000-0000D20F0000}"/>
    <cellStyle name="Currency 2 5 2 2 2 3 4 2 2" xfId="4051" xr:uid="{00000000-0005-0000-0000-0000D30F0000}"/>
    <cellStyle name="Currency 2 5 2 2 2 3 4 3" xfId="4052" xr:uid="{00000000-0005-0000-0000-0000D40F0000}"/>
    <cellStyle name="Currency 2 5 2 2 2 3 5" xfId="4053" xr:uid="{00000000-0005-0000-0000-0000D50F0000}"/>
    <cellStyle name="Currency 2 5 2 2 2 3 5 2" xfId="4054" xr:uid="{00000000-0005-0000-0000-0000D60F0000}"/>
    <cellStyle name="Currency 2 5 2 2 2 3 5 2 2" xfId="4055" xr:uid="{00000000-0005-0000-0000-0000D70F0000}"/>
    <cellStyle name="Currency 2 5 2 2 2 3 5 3" xfId="4056" xr:uid="{00000000-0005-0000-0000-0000D80F0000}"/>
    <cellStyle name="Currency 2 5 2 2 2 3 6" xfId="4057" xr:uid="{00000000-0005-0000-0000-0000D90F0000}"/>
    <cellStyle name="Currency 2 5 2 2 2 3 6 2" xfId="4058" xr:uid="{00000000-0005-0000-0000-0000DA0F0000}"/>
    <cellStyle name="Currency 2 5 2 2 2 3 6 2 2" xfId="4059" xr:uid="{00000000-0005-0000-0000-0000DB0F0000}"/>
    <cellStyle name="Currency 2 5 2 2 2 3 6 3" xfId="4060" xr:uid="{00000000-0005-0000-0000-0000DC0F0000}"/>
    <cellStyle name="Currency 2 5 2 2 2 3 7" xfId="4061" xr:uid="{00000000-0005-0000-0000-0000DD0F0000}"/>
    <cellStyle name="Currency 2 5 2 2 2 3 7 2" xfId="4062" xr:uid="{00000000-0005-0000-0000-0000DE0F0000}"/>
    <cellStyle name="Currency 2 5 2 2 2 3 8" xfId="4063" xr:uid="{00000000-0005-0000-0000-0000DF0F0000}"/>
    <cellStyle name="Currency 2 5 2 2 2 3 8 2" xfId="4064" xr:uid="{00000000-0005-0000-0000-0000E00F0000}"/>
    <cellStyle name="Currency 2 5 2 2 2 3 9" xfId="4065" xr:uid="{00000000-0005-0000-0000-0000E10F0000}"/>
    <cellStyle name="Currency 2 5 2 2 2 4" xfId="4066" xr:uid="{00000000-0005-0000-0000-0000E20F0000}"/>
    <cellStyle name="Currency 2 5 2 2 2 4 2" xfId="4067" xr:uid="{00000000-0005-0000-0000-0000E30F0000}"/>
    <cellStyle name="Currency 2 5 2 2 2 4 3" xfId="4068" xr:uid="{00000000-0005-0000-0000-0000E40F0000}"/>
    <cellStyle name="Currency 2 5 2 2 2 4 3 2" xfId="4069" xr:uid="{00000000-0005-0000-0000-0000E50F0000}"/>
    <cellStyle name="Currency 2 5 2 2 2 4 3 2 2" xfId="4070" xr:uid="{00000000-0005-0000-0000-0000E60F0000}"/>
    <cellStyle name="Currency 2 5 2 2 2 4 3 3" xfId="4071" xr:uid="{00000000-0005-0000-0000-0000E70F0000}"/>
    <cellStyle name="Currency 2 5 2 2 2 4 4" xfId="4072" xr:uid="{00000000-0005-0000-0000-0000E80F0000}"/>
    <cellStyle name="Currency 2 5 2 2 2 4 4 2" xfId="4073" xr:uid="{00000000-0005-0000-0000-0000E90F0000}"/>
    <cellStyle name="Currency 2 5 2 2 2 4 4 2 2" xfId="4074" xr:uid="{00000000-0005-0000-0000-0000EA0F0000}"/>
    <cellStyle name="Currency 2 5 2 2 2 4 4 3" xfId="4075" xr:uid="{00000000-0005-0000-0000-0000EB0F0000}"/>
    <cellStyle name="Currency 2 5 2 2 2 4 5" xfId="4076" xr:uid="{00000000-0005-0000-0000-0000EC0F0000}"/>
    <cellStyle name="Currency 2 5 2 2 2 4 5 2" xfId="4077" xr:uid="{00000000-0005-0000-0000-0000ED0F0000}"/>
    <cellStyle name="Currency 2 5 2 2 2 4 5 2 2" xfId="4078" xr:uid="{00000000-0005-0000-0000-0000EE0F0000}"/>
    <cellStyle name="Currency 2 5 2 2 2 4 5 3" xfId="4079" xr:uid="{00000000-0005-0000-0000-0000EF0F0000}"/>
    <cellStyle name="Currency 2 5 2 2 2 4 6" xfId="4080" xr:uid="{00000000-0005-0000-0000-0000F00F0000}"/>
    <cellStyle name="Currency 2 5 2 2 2 4 6 2" xfId="4081" xr:uid="{00000000-0005-0000-0000-0000F10F0000}"/>
    <cellStyle name="Currency 2 5 2 2 2 4 7" xfId="4082" xr:uid="{00000000-0005-0000-0000-0000F20F0000}"/>
    <cellStyle name="Currency 2 5 2 2 2 4 7 2" xfId="4083" xr:uid="{00000000-0005-0000-0000-0000F30F0000}"/>
    <cellStyle name="Currency 2 5 2 2 2 4 8" xfId="4084" xr:uid="{00000000-0005-0000-0000-0000F40F0000}"/>
    <cellStyle name="Currency 2 5 2 2 2 4 9" xfId="4085" xr:uid="{00000000-0005-0000-0000-0000F50F0000}"/>
    <cellStyle name="Currency 2 5 2 2 2 5" xfId="4086" xr:uid="{00000000-0005-0000-0000-0000F60F0000}"/>
    <cellStyle name="Currency 2 5 2 2 2 5 2" xfId="4087" xr:uid="{00000000-0005-0000-0000-0000F70F0000}"/>
    <cellStyle name="Currency 2 5 2 2 2 5 3" xfId="4088" xr:uid="{00000000-0005-0000-0000-0000F80F0000}"/>
    <cellStyle name="Currency 2 5 2 2 2 6" xfId="4089" xr:uid="{00000000-0005-0000-0000-0000F90F0000}"/>
    <cellStyle name="Currency 2 5 2 2 2 6 2" xfId="4090" xr:uid="{00000000-0005-0000-0000-0000FA0F0000}"/>
    <cellStyle name="Currency 2 5 2 2 2 6 2 2" xfId="4091" xr:uid="{00000000-0005-0000-0000-0000FB0F0000}"/>
    <cellStyle name="Currency 2 5 2 2 2 6 2 2 2" xfId="4092" xr:uid="{00000000-0005-0000-0000-0000FC0F0000}"/>
    <cellStyle name="Currency 2 5 2 2 2 6 2 3" xfId="4093" xr:uid="{00000000-0005-0000-0000-0000FD0F0000}"/>
    <cellStyle name="Currency 2 5 2 2 2 6 3" xfId="4094" xr:uid="{00000000-0005-0000-0000-0000FE0F0000}"/>
    <cellStyle name="Currency 2 5 2 2 2 6 3 2" xfId="4095" xr:uid="{00000000-0005-0000-0000-0000FF0F0000}"/>
    <cellStyle name="Currency 2 5 2 2 2 6 3 2 2" xfId="4096" xr:uid="{00000000-0005-0000-0000-000000100000}"/>
    <cellStyle name="Currency 2 5 2 2 2 6 3 3" xfId="4097" xr:uid="{00000000-0005-0000-0000-000001100000}"/>
    <cellStyle name="Currency 2 5 2 2 2 6 4" xfId="4098" xr:uid="{00000000-0005-0000-0000-000002100000}"/>
    <cellStyle name="Currency 2 5 2 2 2 6 4 2" xfId="4099" xr:uid="{00000000-0005-0000-0000-000003100000}"/>
    <cellStyle name="Currency 2 5 2 2 2 6 4 2 2" xfId="4100" xr:uid="{00000000-0005-0000-0000-000004100000}"/>
    <cellStyle name="Currency 2 5 2 2 2 6 4 3" xfId="4101" xr:uid="{00000000-0005-0000-0000-000005100000}"/>
    <cellStyle name="Currency 2 5 2 2 2 6 5" xfId="4102" xr:uid="{00000000-0005-0000-0000-000006100000}"/>
    <cellStyle name="Currency 2 5 2 2 2 6 5 2" xfId="4103" xr:uid="{00000000-0005-0000-0000-000007100000}"/>
    <cellStyle name="Currency 2 5 2 2 2 6 6" xfId="4104" xr:uid="{00000000-0005-0000-0000-000008100000}"/>
    <cellStyle name="Currency 2 5 2 2 2 6 6 2" xfId="4105" xr:uid="{00000000-0005-0000-0000-000009100000}"/>
    <cellStyle name="Currency 2 5 2 2 2 6 7" xfId="4106" xr:uid="{00000000-0005-0000-0000-00000A100000}"/>
    <cellStyle name="Currency 2 5 2 2 2 7" xfId="4107" xr:uid="{00000000-0005-0000-0000-00000B100000}"/>
    <cellStyle name="Currency 2 5 2 2 2 7 2" xfId="4108" xr:uid="{00000000-0005-0000-0000-00000C100000}"/>
    <cellStyle name="Currency 2 5 2 2 2 7 2 2" xfId="4109" xr:uid="{00000000-0005-0000-0000-00000D100000}"/>
    <cellStyle name="Currency 2 5 2 2 2 7 3" xfId="4110" xr:uid="{00000000-0005-0000-0000-00000E100000}"/>
    <cellStyle name="Currency 2 5 2 2 2 8" xfId="4111" xr:uid="{00000000-0005-0000-0000-00000F100000}"/>
    <cellStyle name="Currency 2 5 2 2 2 8 2" xfId="4112" xr:uid="{00000000-0005-0000-0000-000010100000}"/>
    <cellStyle name="Currency 2 5 2 2 2 8 2 2" xfId="4113" xr:uid="{00000000-0005-0000-0000-000011100000}"/>
    <cellStyle name="Currency 2 5 2 2 2 8 3" xfId="4114" xr:uid="{00000000-0005-0000-0000-000012100000}"/>
    <cellStyle name="Currency 2 5 2 2 3" xfId="4115" xr:uid="{00000000-0005-0000-0000-000013100000}"/>
    <cellStyle name="Currency 2 5 2 2 3 10" xfId="4116" xr:uid="{00000000-0005-0000-0000-000014100000}"/>
    <cellStyle name="Currency 2 5 2 2 3 2" xfId="4117" xr:uid="{00000000-0005-0000-0000-000015100000}"/>
    <cellStyle name="Currency 2 5 2 2 3 2 2" xfId="4118" xr:uid="{00000000-0005-0000-0000-000016100000}"/>
    <cellStyle name="Currency 2 5 2 2 3 2 3" xfId="4119" xr:uid="{00000000-0005-0000-0000-000017100000}"/>
    <cellStyle name="Currency 2 5 2 2 3 2 3 2" xfId="4120" xr:uid="{00000000-0005-0000-0000-000018100000}"/>
    <cellStyle name="Currency 2 5 2 2 3 2 3 3" xfId="4121" xr:uid="{00000000-0005-0000-0000-000019100000}"/>
    <cellStyle name="Currency 2 5 2 2 3 2 4" xfId="4122" xr:uid="{00000000-0005-0000-0000-00001A100000}"/>
    <cellStyle name="Currency 2 5 2 2 3 2 4 2" xfId="4123" xr:uid="{00000000-0005-0000-0000-00001B100000}"/>
    <cellStyle name="Currency 2 5 2 2 3 2 4 2 2" xfId="4124" xr:uid="{00000000-0005-0000-0000-00001C100000}"/>
    <cellStyle name="Currency 2 5 2 2 3 2 4 3" xfId="4125" xr:uid="{00000000-0005-0000-0000-00001D100000}"/>
    <cellStyle name="Currency 2 5 2 2 3 2 5" xfId="4126" xr:uid="{00000000-0005-0000-0000-00001E100000}"/>
    <cellStyle name="Currency 2 5 2 2 3 2 5 2" xfId="4127" xr:uid="{00000000-0005-0000-0000-00001F100000}"/>
    <cellStyle name="Currency 2 5 2 2 3 2 5 2 2" xfId="4128" xr:uid="{00000000-0005-0000-0000-000020100000}"/>
    <cellStyle name="Currency 2 5 2 2 3 2 5 3" xfId="4129" xr:uid="{00000000-0005-0000-0000-000021100000}"/>
    <cellStyle name="Currency 2 5 2 2 3 2 6" xfId="4130" xr:uid="{00000000-0005-0000-0000-000022100000}"/>
    <cellStyle name="Currency 2 5 2 2 3 2 6 2" xfId="4131" xr:uid="{00000000-0005-0000-0000-000023100000}"/>
    <cellStyle name="Currency 2 5 2 2 3 2 6 2 2" xfId="4132" xr:uid="{00000000-0005-0000-0000-000024100000}"/>
    <cellStyle name="Currency 2 5 2 2 3 2 6 3" xfId="4133" xr:uid="{00000000-0005-0000-0000-000025100000}"/>
    <cellStyle name="Currency 2 5 2 2 3 2 7" xfId="4134" xr:uid="{00000000-0005-0000-0000-000026100000}"/>
    <cellStyle name="Currency 2 5 2 2 3 2 7 2" xfId="4135" xr:uid="{00000000-0005-0000-0000-000027100000}"/>
    <cellStyle name="Currency 2 5 2 2 3 2 8" xfId="4136" xr:uid="{00000000-0005-0000-0000-000028100000}"/>
    <cellStyle name="Currency 2 5 2 2 3 2 8 2" xfId="4137" xr:uid="{00000000-0005-0000-0000-000029100000}"/>
    <cellStyle name="Currency 2 5 2 2 3 2 9" xfId="4138" xr:uid="{00000000-0005-0000-0000-00002A100000}"/>
    <cellStyle name="Currency 2 5 2 2 3 3" xfId="4139" xr:uid="{00000000-0005-0000-0000-00002B100000}"/>
    <cellStyle name="Currency 2 5 2 2 3 4" xfId="4140" xr:uid="{00000000-0005-0000-0000-00002C100000}"/>
    <cellStyle name="Currency 2 5 2 2 3 4 2" xfId="4141" xr:uid="{00000000-0005-0000-0000-00002D100000}"/>
    <cellStyle name="Currency 2 5 2 2 3 4 3" xfId="4142" xr:uid="{00000000-0005-0000-0000-00002E100000}"/>
    <cellStyle name="Currency 2 5 2 2 3 5" xfId="4143" xr:uid="{00000000-0005-0000-0000-00002F100000}"/>
    <cellStyle name="Currency 2 5 2 2 3 5 2" xfId="4144" xr:uid="{00000000-0005-0000-0000-000030100000}"/>
    <cellStyle name="Currency 2 5 2 2 3 5 2 2" xfId="4145" xr:uid="{00000000-0005-0000-0000-000031100000}"/>
    <cellStyle name="Currency 2 5 2 2 3 5 3" xfId="4146" xr:uid="{00000000-0005-0000-0000-000032100000}"/>
    <cellStyle name="Currency 2 5 2 2 3 6" xfId="4147" xr:uid="{00000000-0005-0000-0000-000033100000}"/>
    <cellStyle name="Currency 2 5 2 2 3 6 2" xfId="4148" xr:uid="{00000000-0005-0000-0000-000034100000}"/>
    <cellStyle name="Currency 2 5 2 2 3 6 2 2" xfId="4149" xr:uid="{00000000-0005-0000-0000-000035100000}"/>
    <cellStyle name="Currency 2 5 2 2 3 6 3" xfId="4150" xr:uid="{00000000-0005-0000-0000-000036100000}"/>
    <cellStyle name="Currency 2 5 2 2 3 7" xfId="4151" xr:uid="{00000000-0005-0000-0000-000037100000}"/>
    <cellStyle name="Currency 2 5 2 2 3 7 2" xfId="4152" xr:uid="{00000000-0005-0000-0000-000038100000}"/>
    <cellStyle name="Currency 2 5 2 2 3 7 2 2" xfId="4153" xr:uid="{00000000-0005-0000-0000-000039100000}"/>
    <cellStyle name="Currency 2 5 2 2 3 7 3" xfId="4154" xr:uid="{00000000-0005-0000-0000-00003A100000}"/>
    <cellStyle name="Currency 2 5 2 2 3 8" xfId="4155" xr:uid="{00000000-0005-0000-0000-00003B100000}"/>
    <cellStyle name="Currency 2 5 2 2 3 8 2" xfId="4156" xr:uid="{00000000-0005-0000-0000-00003C100000}"/>
    <cellStyle name="Currency 2 5 2 2 3 9" xfId="4157" xr:uid="{00000000-0005-0000-0000-00003D100000}"/>
    <cellStyle name="Currency 2 5 2 2 3 9 2" xfId="4158" xr:uid="{00000000-0005-0000-0000-00003E100000}"/>
    <cellStyle name="Currency 2 5 2 2 4" xfId="4159" xr:uid="{00000000-0005-0000-0000-00003F100000}"/>
    <cellStyle name="Currency 2 5 2 2 4 2" xfId="4160" xr:uid="{00000000-0005-0000-0000-000040100000}"/>
    <cellStyle name="Currency 2 5 2 2 4 2 10" xfId="4161" xr:uid="{00000000-0005-0000-0000-000041100000}"/>
    <cellStyle name="Currency 2 5 2 2 4 2 2" xfId="4162" xr:uid="{00000000-0005-0000-0000-000042100000}"/>
    <cellStyle name="Currency 2 5 2 2 4 2 3" xfId="4163" xr:uid="{00000000-0005-0000-0000-000043100000}"/>
    <cellStyle name="Currency 2 5 2 2 4 2 4" xfId="4164" xr:uid="{00000000-0005-0000-0000-000044100000}"/>
    <cellStyle name="Currency 2 5 2 2 4 2 4 2" xfId="4165" xr:uid="{00000000-0005-0000-0000-000045100000}"/>
    <cellStyle name="Currency 2 5 2 2 4 2 4 2 2" xfId="4166" xr:uid="{00000000-0005-0000-0000-000046100000}"/>
    <cellStyle name="Currency 2 5 2 2 4 2 4 3" xfId="4167" xr:uid="{00000000-0005-0000-0000-000047100000}"/>
    <cellStyle name="Currency 2 5 2 2 4 2 5" xfId="4168" xr:uid="{00000000-0005-0000-0000-000048100000}"/>
    <cellStyle name="Currency 2 5 2 2 4 2 5 2" xfId="4169" xr:uid="{00000000-0005-0000-0000-000049100000}"/>
    <cellStyle name="Currency 2 5 2 2 4 2 5 2 2" xfId="4170" xr:uid="{00000000-0005-0000-0000-00004A100000}"/>
    <cellStyle name="Currency 2 5 2 2 4 2 5 3" xfId="4171" xr:uid="{00000000-0005-0000-0000-00004B100000}"/>
    <cellStyle name="Currency 2 5 2 2 4 2 6" xfId="4172" xr:uid="{00000000-0005-0000-0000-00004C100000}"/>
    <cellStyle name="Currency 2 5 2 2 4 2 6 2" xfId="4173" xr:uid="{00000000-0005-0000-0000-00004D100000}"/>
    <cellStyle name="Currency 2 5 2 2 4 2 6 2 2" xfId="4174" xr:uid="{00000000-0005-0000-0000-00004E100000}"/>
    <cellStyle name="Currency 2 5 2 2 4 2 6 3" xfId="4175" xr:uid="{00000000-0005-0000-0000-00004F100000}"/>
    <cellStyle name="Currency 2 5 2 2 4 2 7" xfId="4176" xr:uid="{00000000-0005-0000-0000-000050100000}"/>
    <cellStyle name="Currency 2 5 2 2 4 2 7 2" xfId="4177" xr:uid="{00000000-0005-0000-0000-000051100000}"/>
    <cellStyle name="Currency 2 5 2 2 4 2 8" xfId="4178" xr:uid="{00000000-0005-0000-0000-000052100000}"/>
    <cellStyle name="Currency 2 5 2 2 4 2 8 2" xfId="4179" xr:uid="{00000000-0005-0000-0000-000053100000}"/>
    <cellStyle name="Currency 2 5 2 2 4 2 9" xfId="4180" xr:uid="{00000000-0005-0000-0000-000054100000}"/>
    <cellStyle name="Currency 2 5 2 2 4 3" xfId="4181" xr:uid="{00000000-0005-0000-0000-000055100000}"/>
    <cellStyle name="Currency 2 5 2 2 4 4" xfId="4182" xr:uid="{00000000-0005-0000-0000-000056100000}"/>
    <cellStyle name="Currency 2 5 2 2 4 4 2" xfId="4183" xr:uid="{00000000-0005-0000-0000-000057100000}"/>
    <cellStyle name="Currency 2 5 2 2 4 4 2 2" xfId="4184" xr:uid="{00000000-0005-0000-0000-000058100000}"/>
    <cellStyle name="Currency 2 5 2 2 4 4 3" xfId="4185" xr:uid="{00000000-0005-0000-0000-000059100000}"/>
    <cellStyle name="Currency 2 5 2 2 4 5" xfId="4186" xr:uid="{00000000-0005-0000-0000-00005A100000}"/>
    <cellStyle name="Currency 2 5 2 2 4 5 2" xfId="4187" xr:uid="{00000000-0005-0000-0000-00005B100000}"/>
    <cellStyle name="Currency 2 5 2 2 4 5 2 2" xfId="4188" xr:uid="{00000000-0005-0000-0000-00005C100000}"/>
    <cellStyle name="Currency 2 5 2 2 4 5 3" xfId="4189" xr:uid="{00000000-0005-0000-0000-00005D100000}"/>
    <cellStyle name="Currency 2 5 2 2 5" xfId="4190" xr:uid="{00000000-0005-0000-0000-00005E100000}"/>
    <cellStyle name="Currency 2 5 2 2 5 2" xfId="4191" xr:uid="{00000000-0005-0000-0000-00005F100000}"/>
    <cellStyle name="Currency 2 5 2 2 5 3" xfId="4192" xr:uid="{00000000-0005-0000-0000-000060100000}"/>
    <cellStyle name="Currency 2 5 2 2 5 3 2" xfId="4193" xr:uid="{00000000-0005-0000-0000-000061100000}"/>
    <cellStyle name="Currency 2 5 2 2 5 3 3" xfId="4194" xr:uid="{00000000-0005-0000-0000-000062100000}"/>
    <cellStyle name="Currency 2 5 2 2 5 4" xfId="4195" xr:uid="{00000000-0005-0000-0000-000063100000}"/>
    <cellStyle name="Currency 2 5 2 2 5 4 2" xfId="4196" xr:uid="{00000000-0005-0000-0000-000064100000}"/>
    <cellStyle name="Currency 2 5 2 2 5 4 2 2" xfId="4197" xr:uid="{00000000-0005-0000-0000-000065100000}"/>
    <cellStyle name="Currency 2 5 2 2 5 4 3" xfId="4198" xr:uid="{00000000-0005-0000-0000-000066100000}"/>
    <cellStyle name="Currency 2 5 2 2 5 5" xfId="4199" xr:uid="{00000000-0005-0000-0000-000067100000}"/>
    <cellStyle name="Currency 2 5 2 2 5 5 2" xfId="4200" xr:uid="{00000000-0005-0000-0000-000068100000}"/>
    <cellStyle name="Currency 2 5 2 2 5 5 2 2" xfId="4201" xr:uid="{00000000-0005-0000-0000-000069100000}"/>
    <cellStyle name="Currency 2 5 2 2 5 5 3" xfId="4202" xr:uid="{00000000-0005-0000-0000-00006A100000}"/>
    <cellStyle name="Currency 2 5 2 2 5 6" xfId="4203" xr:uid="{00000000-0005-0000-0000-00006B100000}"/>
    <cellStyle name="Currency 2 5 2 2 5 6 2" xfId="4204" xr:uid="{00000000-0005-0000-0000-00006C100000}"/>
    <cellStyle name="Currency 2 5 2 2 5 6 2 2" xfId="4205" xr:uid="{00000000-0005-0000-0000-00006D100000}"/>
    <cellStyle name="Currency 2 5 2 2 5 6 3" xfId="4206" xr:uid="{00000000-0005-0000-0000-00006E100000}"/>
    <cellStyle name="Currency 2 5 2 2 5 7" xfId="4207" xr:uid="{00000000-0005-0000-0000-00006F100000}"/>
    <cellStyle name="Currency 2 5 2 2 5 7 2" xfId="4208" xr:uid="{00000000-0005-0000-0000-000070100000}"/>
    <cellStyle name="Currency 2 5 2 2 5 8" xfId="4209" xr:uid="{00000000-0005-0000-0000-000071100000}"/>
    <cellStyle name="Currency 2 5 2 2 5 8 2" xfId="4210" xr:uid="{00000000-0005-0000-0000-000072100000}"/>
    <cellStyle name="Currency 2 5 2 2 5 9" xfId="4211" xr:uid="{00000000-0005-0000-0000-000073100000}"/>
    <cellStyle name="Currency 2 5 2 2 6" xfId="4212" xr:uid="{00000000-0005-0000-0000-000074100000}"/>
    <cellStyle name="Currency 2 5 2 2 6 2" xfId="4213" xr:uid="{00000000-0005-0000-0000-000075100000}"/>
    <cellStyle name="Currency 2 5 2 2 6 3" xfId="4214" xr:uid="{00000000-0005-0000-0000-000076100000}"/>
    <cellStyle name="Currency 2 5 2 2 7" xfId="4215" xr:uid="{00000000-0005-0000-0000-000077100000}"/>
    <cellStyle name="Currency 2 5 2 2 8" xfId="4216" xr:uid="{00000000-0005-0000-0000-000078100000}"/>
    <cellStyle name="Currency 2 5 2 2 8 2" xfId="4217" xr:uid="{00000000-0005-0000-0000-000079100000}"/>
    <cellStyle name="Currency 2 5 2 2 8 2 2" xfId="4218" xr:uid="{00000000-0005-0000-0000-00007A100000}"/>
    <cellStyle name="Currency 2 5 2 2 8 3" xfId="4219" xr:uid="{00000000-0005-0000-0000-00007B100000}"/>
    <cellStyle name="Currency 2 5 2 2 8 4" xfId="4220" xr:uid="{00000000-0005-0000-0000-00007C100000}"/>
    <cellStyle name="Currency 2 5 2 2 9" xfId="4221" xr:uid="{00000000-0005-0000-0000-00007D100000}"/>
    <cellStyle name="Currency 2 5 2 2 9 2" xfId="4222" xr:uid="{00000000-0005-0000-0000-00007E100000}"/>
    <cellStyle name="Currency 2 5 2 2 9 2 2" xfId="4223" xr:uid="{00000000-0005-0000-0000-00007F100000}"/>
    <cellStyle name="Currency 2 5 2 2 9 3" xfId="4224" xr:uid="{00000000-0005-0000-0000-000080100000}"/>
    <cellStyle name="Currency 2 5 2 3" xfId="4225" xr:uid="{00000000-0005-0000-0000-000081100000}"/>
    <cellStyle name="Currency 2 5 2 3 10" xfId="4226" xr:uid="{00000000-0005-0000-0000-000082100000}"/>
    <cellStyle name="Currency 2 5 2 3 10 2" xfId="4227" xr:uid="{00000000-0005-0000-0000-000083100000}"/>
    <cellStyle name="Currency 2 5 2 3 10 2 2" xfId="4228" xr:uid="{00000000-0005-0000-0000-000084100000}"/>
    <cellStyle name="Currency 2 5 2 3 10 3" xfId="4229" xr:uid="{00000000-0005-0000-0000-000085100000}"/>
    <cellStyle name="Currency 2 5 2 3 11" xfId="4230" xr:uid="{00000000-0005-0000-0000-000086100000}"/>
    <cellStyle name="Currency 2 5 2 3 11 2" xfId="4231" xr:uid="{00000000-0005-0000-0000-000087100000}"/>
    <cellStyle name="Currency 2 5 2 3 12" xfId="4232" xr:uid="{00000000-0005-0000-0000-000088100000}"/>
    <cellStyle name="Currency 2 5 2 3 12 2" xfId="4233" xr:uid="{00000000-0005-0000-0000-000089100000}"/>
    <cellStyle name="Currency 2 5 2 3 13" xfId="4234" xr:uid="{00000000-0005-0000-0000-00008A100000}"/>
    <cellStyle name="Currency 2 5 2 3 14" xfId="4235" xr:uid="{00000000-0005-0000-0000-00008B100000}"/>
    <cellStyle name="Currency 2 5 2 3 15" xfId="4236" xr:uid="{00000000-0005-0000-0000-00008C100000}"/>
    <cellStyle name="Currency 2 5 2 3 2" xfId="4237" xr:uid="{00000000-0005-0000-0000-00008D100000}"/>
    <cellStyle name="Currency 2 5 2 3 2 2" xfId="4238" xr:uid="{00000000-0005-0000-0000-00008E100000}"/>
    <cellStyle name="Currency 2 5 2 3 2 2 2" xfId="4239" xr:uid="{00000000-0005-0000-0000-00008F100000}"/>
    <cellStyle name="Currency 2 5 2 3 2 2 3" xfId="4240" xr:uid="{00000000-0005-0000-0000-000090100000}"/>
    <cellStyle name="Currency 2 5 2 3 2 2 3 2" xfId="4241" xr:uid="{00000000-0005-0000-0000-000091100000}"/>
    <cellStyle name="Currency 2 5 2 3 2 2 3 3" xfId="4242" xr:uid="{00000000-0005-0000-0000-000092100000}"/>
    <cellStyle name="Currency 2 5 2 3 2 2 4" xfId="4243" xr:uid="{00000000-0005-0000-0000-000093100000}"/>
    <cellStyle name="Currency 2 5 2 3 2 2 4 2" xfId="4244" xr:uid="{00000000-0005-0000-0000-000094100000}"/>
    <cellStyle name="Currency 2 5 2 3 2 2 4 2 2" xfId="4245" xr:uid="{00000000-0005-0000-0000-000095100000}"/>
    <cellStyle name="Currency 2 5 2 3 2 2 4 3" xfId="4246" xr:uid="{00000000-0005-0000-0000-000096100000}"/>
    <cellStyle name="Currency 2 5 2 3 2 2 5" xfId="4247" xr:uid="{00000000-0005-0000-0000-000097100000}"/>
    <cellStyle name="Currency 2 5 2 3 2 2 5 2" xfId="4248" xr:uid="{00000000-0005-0000-0000-000098100000}"/>
    <cellStyle name="Currency 2 5 2 3 2 2 5 2 2" xfId="4249" xr:uid="{00000000-0005-0000-0000-000099100000}"/>
    <cellStyle name="Currency 2 5 2 3 2 2 5 3" xfId="4250" xr:uid="{00000000-0005-0000-0000-00009A100000}"/>
    <cellStyle name="Currency 2 5 2 3 2 2 6" xfId="4251" xr:uid="{00000000-0005-0000-0000-00009B100000}"/>
    <cellStyle name="Currency 2 5 2 3 2 2 6 2" xfId="4252" xr:uid="{00000000-0005-0000-0000-00009C100000}"/>
    <cellStyle name="Currency 2 5 2 3 2 2 6 2 2" xfId="4253" xr:uid="{00000000-0005-0000-0000-00009D100000}"/>
    <cellStyle name="Currency 2 5 2 3 2 2 6 3" xfId="4254" xr:uid="{00000000-0005-0000-0000-00009E100000}"/>
    <cellStyle name="Currency 2 5 2 3 2 2 7" xfId="4255" xr:uid="{00000000-0005-0000-0000-00009F100000}"/>
    <cellStyle name="Currency 2 5 2 3 2 2 7 2" xfId="4256" xr:uid="{00000000-0005-0000-0000-0000A0100000}"/>
    <cellStyle name="Currency 2 5 2 3 2 2 8" xfId="4257" xr:uid="{00000000-0005-0000-0000-0000A1100000}"/>
    <cellStyle name="Currency 2 5 2 3 2 2 8 2" xfId="4258" xr:uid="{00000000-0005-0000-0000-0000A2100000}"/>
    <cellStyle name="Currency 2 5 2 3 2 2 9" xfId="4259" xr:uid="{00000000-0005-0000-0000-0000A3100000}"/>
    <cellStyle name="Currency 2 5 2 3 2 3" xfId="4260" xr:uid="{00000000-0005-0000-0000-0000A4100000}"/>
    <cellStyle name="Currency 2 5 2 3 2 3 2" xfId="4261" xr:uid="{00000000-0005-0000-0000-0000A5100000}"/>
    <cellStyle name="Currency 2 5 2 3 2 3 3" xfId="4262" xr:uid="{00000000-0005-0000-0000-0000A6100000}"/>
    <cellStyle name="Currency 2 5 2 3 2 3 3 2" xfId="4263" xr:uid="{00000000-0005-0000-0000-0000A7100000}"/>
    <cellStyle name="Currency 2 5 2 3 2 3 3 3" xfId="4264" xr:uid="{00000000-0005-0000-0000-0000A8100000}"/>
    <cellStyle name="Currency 2 5 2 3 2 3 4" xfId="4265" xr:uid="{00000000-0005-0000-0000-0000A9100000}"/>
    <cellStyle name="Currency 2 5 2 3 2 3 4 2" xfId="4266" xr:uid="{00000000-0005-0000-0000-0000AA100000}"/>
    <cellStyle name="Currency 2 5 2 3 2 3 4 2 2" xfId="4267" xr:uid="{00000000-0005-0000-0000-0000AB100000}"/>
    <cellStyle name="Currency 2 5 2 3 2 3 4 3" xfId="4268" xr:uid="{00000000-0005-0000-0000-0000AC100000}"/>
    <cellStyle name="Currency 2 5 2 3 2 3 5" xfId="4269" xr:uid="{00000000-0005-0000-0000-0000AD100000}"/>
    <cellStyle name="Currency 2 5 2 3 2 3 5 2" xfId="4270" xr:uid="{00000000-0005-0000-0000-0000AE100000}"/>
    <cellStyle name="Currency 2 5 2 3 2 3 5 2 2" xfId="4271" xr:uid="{00000000-0005-0000-0000-0000AF100000}"/>
    <cellStyle name="Currency 2 5 2 3 2 3 5 3" xfId="4272" xr:uid="{00000000-0005-0000-0000-0000B0100000}"/>
    <cellStyle name="Currency 2 5 2 3 2 3 6" xfId="4273" xr:uid="{00000000-0005-0000-0000-0000B1100000}"/>
    <cellStyle name="Currency 2 5 2 3 2 3 6 2" xfId="4274" xr:uid="{00000000-0005-0000-0000-0000B2100000}"/>
    <cellStyle name="Currency 2 5 2 3 2 3 6 2 2" xfId="4275" xr:uid="{00000000-0005-0000-0000-0000B3100000}"/>
    <cellStyle name="Currency 2 5 2 3 2 3 6 3" xfId="4276" xr:uid="{00000000-0005-0000-0000-0000B4100000}"/>
    <cellStyle name="Currency 2 5 2 3 2 3 7" xfId="4277" xr:uid="{00000000-0005-0000-0000-0000B5100000}"/>
    <cellStyle name="Currency 2 5 2 3 2 3 7 2" xfId="4278" xr:uid="{00000000-0005-0000-0000-0000B6100000}"/>
    <cellStyle name="Currency 2 5 2 3 2 3 8" xfId="4279" xr:uid="{00000000-0005-0000-0000-0000B7100000}"/>
    <cellStyle name="Currency 2 5 2 3 2 3 8 2" xfId="4280" xr:uid="{00000000-0005-0000-0000-0000B8100000}"/>
    <cellStyle name="Currency 2 5 2 3 2 3 9" xfId="4281" xr:uid="{00000000-0005-0000-0000-0000B9100000}"/>
    <cellStyle name="Currency 2 5 2 3 2 4" xfId="4282" xr:uid="{00000000-0005-0000-0000-0000BA100000}"/>
    <cellStyle name="Currency 2 5 2 3 2 4 2" xfId="4283" xr:uid="{00000000-0005-0000-0000-0000BB100000}"/>
    <cellStyle name="Currency 2 5 2 3 2 4 3" xfId="4284" xr:uid="{00000000-0005-0000-0000-0000BC100000}"/>
    <cellStyle name="Currency 2 5 2 3 2 4 3 2" xfId="4285" xr:uid="{00000000-0005-0000-0000-0000BD100000}"/>
    <cellStyle name="Currency 2 5 2 3 2 4 3 2 2" xfId="4286" xr:uid="{00000000-0005-0000-0000-0000BE100000}"/>
    <cellStyle name="Currency 2 5 2 3 2 4 3 3" xfId="4287" xr:uid="{00000000-0005-0000-0000-0000BF100000}"/>
    <cellStyle name="Currency 2 5 2 3 2 4 4" xfId="4288" xr:uid="{00000000-0005-0000-0000-0000C0100000}"/>
    <cellStyle name="Currency 2 5 2 3 2 4 4 2" xfId="4289" xr:uid="{00000000-0005-0000-0000-0000C1100000}"/>
    <cellStyle name="Currency 2 5 2 3 2 4 4 2 2" xfId="4290" xr:uid="{00000000-0005-0000-0000-0000C2100000}"/>
    <cellStyle name="Currency 2 5 2 3 2 4 4 3" xfId="4291" xr:uid="{00000000-0005-0000-0000-0000C3100000}"/>
    <cellStyle name="Currency 2 5 2 3 2 4 5" xfId="4292" xr:uid="{00000000-0005-0000-0000-0000C4100000}"/>
    <cellStyle name="Currency 2 5 2 3 2 4 5 2" xfId="4293" xr:uid="{00000000-0005-0000-0000-0000C5100000}"/>
    <cellStyle name="Currency 2 5 2 3 2 4 5 2 2" xfId="4294" xr:uid="{00000000-0005-0000-0000-0000C6100000}"/>
    <cellStyle name="Currency 2 5 2 3 2 4 5 3" xfId="4295" xr:uid="{00000000-0005-0000-0000-0000C7100000}"/>
    <cellStyle name="Currency 2 5 2 3 2 4 6" xfId="4296" xr:uid="{00000000-0005-0000-0000-0000C8100000}"/>
    <cellStyle name="Currency 2 5 2 3 2 4 6 2" xfId="4297" xr:uid="{00000000-0005-0000-0000-0000C9100000}"/>
    <cellStyle name="Currency 2 5 2 3 2 4 7" xfId="4298" xr:uid="{00000000-0005-0000-0000-0000CA100000}"/>
    <cellStyle name="Currency 2 5 2 3 2 4 7 2" xfId="4299" xr:uid="{00000000-0005-0000-0000-0000CB100000}"/>
    <cellStyle name="Currency 2 5 2 3 2 4 8" xfId="4300" xr:uid="{00000000-0005-0000-0000-0000CC100000}"/>
    <cellStyle name="Currency 2 5 2 3 2 4 9" xfId="4301" xr:uid="{00000000-0005-0000-0000-0000CD100000}"/>
    <cellStyle name="Currency 2 5 2 3 2 5" xfId="4302" xr:uid="{00000000-0005-0000-0000-0000CE100000}"/>
    <cellStyle name="Currency 2 5 2 3 2 5 2" xfId="4303" xr:uid="{00000000-0005-0000-0000-0000CF100000}"/>
    <cellStyle name="Currency 2 5 2 3 2 5 3" xfId="4304" xr:uid="{00000000-0005-0000-0000-0000D0100000}"/>
    <cellStyle name="Currency 2 5 2 3 2 6" xfId="4305" xr:uid="{00000000-0005-0000-0000-0000D1100000}"/>
    <cellStyle name="Currency 2 5 2 3 2 6 2" xfId="4306" xr:uid="{00000000-0005-0000-0000-0000D2100000}"/>
    <cellStyle name="Currency 2 5 2 3 2 6 2 2" xfId="4307" xr:uid="{00000000-0005-0000-0000-0000D3100000}"/>
    <cellStyle name="Currency 2 5 2 3 2 6 2 2 2" xfId="4308" xr:uid="{00000000-0005-0000-0000-0000D4100000}"/>
    <cellStyle name="Currency 2 5 2 3 2 6 2 3" xfId="4309" xr:uid="{00000000-0005-0000-0000-0000D5100000}"/>
    <cellStyle name="Currency 2 5 2 3 2 6 3" xfId="4310" xr:uid="{00000000-0005-0000-0000-0000D6100000}"/>
    <cellStyle name="Currency 2 5 2 3 2 6 3 2" xfId="4311" xr:uid="{00000000-0005-0000-0000-0000D7100000}"/>
    <cellStyle name="Currency 2 5 2 3 2 6 3 2 2" xfId="4312" xr:uid="{00000000-0005-0000-0000-0000D8100000}"/>
    <cellStyle name="Currency 2 5 2 3 2 6 3 3" xfId="4313" xr:uid="{00000000-0005-0000-0000-0000D9100000}"/>
    <cellStyle name="Currency 2 5 2 3 2 6 4" xfId="4314" xr:uid="{00000000-0005-0000-0000-0000DA100000}"/>
    <cellStyle name="Currency 2 5 2 3 2 6 4 2" xfId="4315" xr:uid="{00000000-0005-0000-0000-0000DB100000}"/>
    <cellStyle name="Currency 2 5 2 3 2 6 4 2 2" xfId="4316" xr:uid="{00000000-0005-0000-0000-0000DC100000}"/>
    <cellStyle name="Currency 2 5 2 3 2 6 4 3" xfId="4317" xr:uid="{00000000-0005-0000-0000-0000DD100000}"/>
    <cellStyle name="Currency 2 5 2 3 2 6 5" xfId="4318" xr:uid="{00000000-0005-0000-0000-0000DE100000}"/>
    <cellStyle name="Currency 2 5 2 3 2 6 5 2" xfId="4319" xr:uid="{00000000-0005-0000-0000-0000DF100000}"/>
    <cellStyle name="Currency 2 5 2 3 2 6 6" xfId="4320" xr:uid="{00000000-0005-0000-0000-0000E0100000}"/>
    <cellStyle name="Currency 2 5 2 3 2 6 6 2" xfId="4321" xr:uid="{00000000-0005-0000-0000-0000E1100000}"/>
    <cellStyle name="Currency 2 5 2 3 2 6 7" xfId="4322" xr:uid="{00000000-0005-0000-0000-0000E2100000}"/>
    <cellStyle name="Currency 2 5 2 3 2 7" xfId="4323" xr:uid="{00000000-0005-0000-0000-0000E3100000}"/>
    <cellStyle name="Currency 2 5 2 3 2 7 2" xfId="4324" xr:uid="{00000000-0005-0000-0000-0000E4100000}"/>
    <cellStyle name="Currency 2 5 2 3 2 7 2 2" xfId="4325" xr:uid="{00000000-0005-0000-0000-0000E5100000}"/>
    <cellStyle name="Currency 2 5 2 3 2 7 3" xfId="4326" xr:uid="{00000000-0005-0000-0000-0000E6100000}"/>
    <cellStyle name="Currency 2 5 2 3 2 8" xfId="4327" xr:uid="{00000000-0005-0000-0000-0000E7100000}"/>
    <cellStyle name="Currency 2 5 2 3 2 8 2" xfId="4328" xr:uid="{00000000-0005-0000-0000-0000E8100000}"/>
    <cellStyle name="Currency 2 5 2 3 2 8 2 2" xfId="4329" xr:uid="{00000000-0005-0000-0000-0000E9100000}"/>
    <cellStyle name="Currency 2 5 2 3 2 8 3" xfId="4330" xr:uid="{00000000-0005-0000-0000-0000EA100000}"/>
    <cellStyle name="Currency 2 5 2 3 3" xfId="4331" xr:uid="{00000000-0005-0000-0000-0000EB100000}"/>
    <cellStyle name="Currency 2 5 2 3 3 10" xfId="4332" xr:uid="{00000000-0005-0000-0000-0000EC100000}"/>
    <cellStyle name="Currency 2 5 2 3 3 2" xfId="4333" xr:uid="{00000000-0005-0000-0000-0000ED100000}"/>
    <cellStyle name="Currency 2 5 2 3 3 2 2" xfId="4334" xr:uid="{00000000-0005-0000-0000-0000EE100000}"/>
    <cellStyle name="Currency 2 5 2 3 3 2 3" xfId="4335" xr:uid="{00000000-0005-0000-0000-0000EF100000}"/>
    <cellStyle name="Currency 2 5 2 3 3 2 3 2" xfId="4336" xr:uid="{00000000-0005-0000-0000-0000F0100000}"/>
    <cellStyle name="Currency 2 5 2 3 3 2 3 3" xfId="4337" xr:uid="{00000000-0005-0000-0000-0000F1100000}"/>
    <cellStyle name="Currency 2 5 2 3 3 2 4" xfId="4338" xr:uid="{00000000-0005-0000-0000-0000F2100000}"/>
    <cellStyle name="Currency 2 5 2 3 3 2 4 2" xfId="4339" xr:uid="{00000000-0005-0000-0000-0000F3100000}"/>
    <cellStyle name="Currency 2 5 2 3 3 2 4 2 2" xfId="4340" xr:uid="{00000000-0005-0000-0000-0000F4100000}"/>
    <cellStyle name="Currency 2 5 2 3 3 2 4 3" xfId="4341" xr:uid="{00000000-0005-0000-0000-0000F5100000}"/>
    <cellStyle name="Currency 2 5 2 3 3 2 5" xfId="4342" xr:uid="{00000000-0005-0000-0000-0000F6100000}"/>
    <cellStyle name="Currency 2 5 2 3 3 2 5 2" xfId="4343" xr:uid="{00000000-0005-0000-0000-0000F7100000}"/>
    <cellStyle name="Currency 2 5 2 3 3 2 5 2 2" xfId="4344" xr:uid="{00000000-0005-0000-0000-0000F8100000}"/>
    <cellStyle name="Currency 2 5 2 3 3 2 5 3" xfId="4345" xr:uid="{00000000-0005-0000-0000-0000F9100000}"/>
    <cellStyle name="Currency 2 5 2 3 3 2 6" xfId="4346" xr:uid="{00000000-0005-0000-0000-0000FA100000}"/>
    <cellStyle name="Currency 2 5 2 3 3 2 6 2" xfId="4347" xr:uid="{00000000-0005-0000-0000-0000FB100000}"/>
    <cellStyle name="Currency 2 5 2 3 3 2 6 2 2" xfId="4348" xr:uid="{00000000-0005-0000-0000-0000FC100000}"/>
    <cellStyle name="Currency 2 5 2 3 3 2 6 3" xfId="4349" xr:uid="{00000000-0005-0000-0000-0000FD100000}"/>
    <cellStyle name="Currency 2 5 2 3 3 2 7" xfId="4350" xr:uid="{00000000-0005-0000-0000-0000FE100000}"/>
    <cellStyle name="Currency 2 5 2 3 3 2 7 2" xfId="4351" xr:uid="{00000000-0005-0000-0000-0000FF100000}"/>
    <cellStyle name="Currency 2 5 2 3 3 2 8" xfId="4352" xr:uid="{00000000-0005-0000-0000-000000110000}"/>
    <cellStyle name="Currency 2 5 2 3 3 2 8 2" xfId="4353" xr:uid="{00000000-0005-0000-0000-000001110000}"/>
    <cellStyle name="Currency 2 5 2 3 3 2 9" xfId="4354" xr:uid="{00000000-0005-0000-0000-000002110000}"/>
    <cellStyle name="Currency 2 5 2 3 3 3" xfId="4355" xr:uid="{00000000-0005-0000-0000-000003110000}"/>
    <cellStyle name="Currency 2 5 2 3 3 4" xfId="4356" xr:uid="{00000000-0005-0000-0000-000004110000}"/>
    <cellStyle name="Currency 2 5 2 3 3 4 2" xfId="4357" xr:uid="{00000000-0005-0000-0000-000005110000}"/>
    <cellStyle name="Currency 2 5 2 3 3 4 3" xfId="4358" xr:uid="{00000000-0005-0000-0000-000006110000}"/>
    <cellStyle name="Currency 2 5 2 3 3 5" xfId="4359" xr:uid="{00000000-0005-0000-0000-000007110000}"/>
    <cellStyle name="Currency 2 5 2 3 3 5 2" xfId="4360" xr:uid="{00000000-0005-0000-0000-000008110000}"/>
    <cellStyle name="Currency 2 5 2 3 3 5 2 2" xfId="4361" xr:uid="{00000000-0005-0000-0000-000009110000}"/>
    <cellStyle name="Currency 2 5 2 3 3 5 3" xfId="4362" xr:uid="{00000000-0005-0000-0000-00000A110000}"/>
    <cellStyle name="Currency 2 5 2 3 3 6" xfId="4363" xr:uid="{00000000-0005-0000-0000-00000B110000}"/>
    <cellStyle name="Currency 2 5 2 3 3 6 2" xfId="4364" xr:uid="{00000000-0005-0000-0000-00000C110000}"/>
    <cellStyle name="Currency 2 5 2 3 3 6 2 2" xfId="4365" xr:uid="{00000000-0005-0000-0000-00000D110000}"/>
    <cellStyle name="Currency 2 5 2 3 3 6 3" xfId="4366" xr:uid="{00000000-0005-0000-0000-00000E110000}"/>
    <cellStyle name="Currency 2 5 2 3 3 7" xfId="4367" xr:uid="{00000000-0005-0000-0000-00000F110000}"/>
    <cellStyle name="Currency 2 5 2 3 3 7 2" xfId="4368" xr:uid="{00000000-0005-0000-0000-000010110000}"/>
    <cellStyle name="Currency 2 5 2 3 3 7 2 2" xfId="4369" xr:uid="{00000000-0005-0000-0000-000011110000}"/>
    <cellStyle name="Currency 2 5 2 3 3 7 3" xfId="4370" xr:uid="{00000000-0005-0000-0000-000012110000}"/>
    <cellStyle name="Currency 2 5 2 3 3 8" xfId="4371" xr:uid="{00000000-0005-0000-0000-000013110000}"/>
    <cellStyle name="Currency 2 5 2 3 3 8 2" xfId="4372" xr:uid="{00000000-0005-0000-0000-000014110000}"/>
    <cellStyle name="Currency 2 5 2 3 3 9" xfId="4373" xr:uid="{00000000-0005-0000-0000-000015110000}"/>
    <cellStyle name="Currency 2 5 2 3 3 9 2" xfId="4374" xr:uid="{00000000-0005-0000-0000-000016110000}"/>
    <cellStyle name="Currency 2 5 2 3 4" xfId="4375" xr:uid="{00000000-0005-0000-0000-000017110000}"/>
    <cellStyle name="Currency 2 5 2 3 4 2" xfId="4376" xr:uid="{00000000-0005-0000-0000-000018110000}"/>
    <cellStyle name="Currency 2 5 2 3 4 2 10" xfId="4377" xr:uid="{00000000-0005-0000-0000-000019110000}"/>
    <cellStyle name="Currency 2 5 2 3 4 2 2" xfId="4378" xr:uid="{00000000-0005-0000-0000-00001A110000}"/>
    <cellStyle name="Currency 2 5 2 3 4 2 3" xfId="4379" xr:uid="{00000000-0005-0000-0000-00001B110000}"/>
    <cellStyle name="Currency 2 5 2 3 4 2 4" xfId="4380" xr:uid="{00000000-0005-0000-0000-00001C110000}"/>
    <cellStyle name="Currency 2 5 2 3 4 2 4 2" xfId="4381" xr:uid="{00000000-0005-0000-0000-00001D110000}"/>
    <cellStyle name="Currency 2 5 2 3 4 2 4 2 2" xfId="4382" xr:uid="{00000000-0005-0000-0000-00001E110000}"/>
    <cellStyle name="Currency 2 5 2 3 4 2 4 3" xfId="4383" xr:uid="{00000000-0005-0000-0000-00001F110000}"/>
    <cellStyle name="Currency 2 5 2 3 4 2 5" xfId="4384" xr:uid="{00000000-0005-0000-0000-000020110000}"/>
    <cellStyle name="Currency 2 5 2 3 4 2 5 2" xfId="4385" xr:uid="{00000000-0005-0000-0000-000021110000}"/>
    <cellStyle name="Currency 2 5 2 3 4 2 5 2 2" xfId="4386" xr:uid="{00000000-0005-0000-0000-000022110000}"/>
    <cellStyle name="Currency 2 5 2 3 4 2 5 3" xfId="4387" xr:uid="{00000000-0005-0000-0000-000023110000}"/>
    <cellStyle name="Currency 2 5 2 3 4 2 6" xfId="4388" xr:uid="{00000000-0005-0000-0000-000024110000}"/>
    <cellStyle name="Currency 2 5 2 3 4 2 6 2" xfId="4389" xr:uid="{00000000-0005-0000-0000-000025110000}"/>
    <cellStyle name="Currency 2 5 2 3 4 2 6 2 2" xfId="4390" xr:uid="{00000000-0005-0000-0000-000026110000}"/>
    <cellStyle name="Currency 2 5 2 3 4 2 6 3" xfId="4391" xr:uid="{00000000-0005-0000-0000-000027110000}"/>
    <cellStyle name="Currency 2 5 2 3 4 2 7" xfId="4392" xr:uid="{00000000-0005-0000-0000-000028110000}"/>
    <cellStyle name="Currency 2 5 2 3 4 2 7 2" xfId="4393" xr:uid="{00000000-0005-0000-0000-000029110000}"/>
    <cellStyle name="Currency 2 5 2 3 4 2 8" xfId="4394" xr:uid="{00000000-0005-0000-0000-00002A110000}"/>
    <cellStyle name="Currency 2 5 2 3 4 2 8 2" xfId="4395" xr:uid="{00000000-0005-0000-0000-00002B110000}"/>
    <cellStyle name="Currency 2 5 2 3 4 2 9" xfId="4396" xr:uid="{00000000-0005-0000-0000-00002C110000}"/>
    <cellStyle name="Currency 2 5 2 3 4 3" xfId="4397" xr:uid="{00000000-0005-0000-0000-00002D110000}"/>
    <cellStyle name="Currency 2 5 2 3 4 4" xfId="4398" xr:uid="{00000000-0005-0000-0000-00002E110000}"/>
    <cellStyle name="Currency 2 5 2 3 4 4 2" xfId="4399" xr:uid="{00000000-0005-0000-0000-00002F110000}"/>
    <cellStyle name="Currency 2 5 2 3 4 4 2 2" xfId="4400" xr:uid="{00000000-0005-0000-0000-000030110000}"/>
    <cellStyle name="Currency 2 5 2 3 4 4 3" xfId="4401" xr:uid="{00000000-0005-0000-0000-000031110000}"/>
    <cellStyle name="Currency 2 5 2 3 4 5" xfId="4402" xr:uid="{00000000-0005-0000-0000-000032110000}"/>
    <cellStyle name="Currency 2 5 2 3 4 5 2" xfId="4403" xr:uid="{00000000-0005-0000-0000-000033110000}"/>
    <cellStyle name="Currency 2 5 2 3 4 5 2 2" xfId="4404" xr:uid="{00000000-0005-0000-0000-000034110000}"/>
    <cellStyle name="Currency 2 5 2 3 4 5 3" xfId="4405" xr:uid="{00000000-0005-0000-0000-000035110000}"/>
    <cellStyle name="Currency 2 5 2 3 5" xfId="4406" xr:uid="{00000000-0005-0000-0000-000036110000}"/>
    <cellStyle name="Currency 2 5 2 3 5 2" xfId="4407" xr:uid="{00000000-0005-0000-0000-000037110000}"/>
    <cellStyle name="Currency 2 5 2 3 5 3" xfId="4408" xr:uid="{00000000-0005-0000-0000-000038110000}"/>
    <cellStyle name="Currency 2 5 2 3 5 3 2" xfId="4409" xr:uid="{00000000-0005-0000-0000-000039110000}"/>
    <cellStyle name="Currency 2 5 2 3 5 3 3" xfId="4410" xr:uid="{00000000-0005-0000-0000-00003A110000}"/>
    <cellStyle name="Currency 2 5 2 3 5 4" xfId="4411" xr:uid="{00000000-0005-0000-0000-00003B110000}"/>
    <cellStyle name="Currency 2 5 2 3 5 4 2" xfId="4412" xr:uid="{00000000-0005-0000-0000-00003C110000}"/>
    <cellStyle name="Currency 2 5 2 3 5 4 2 2" xfId="4413" xr:uid="{00000000-0005-0000-0000-00003D110000}"/>
    <cellStyle name="Currency 2 5 2 3 5 4 3" xfId="4414" xr:uid="{00000000-0005-0000-0000-00003E110000}"/>
    <cellStyle name="Currency 2 5 2 3 5 5" xfId="4415" xr:uid="{00000000-0005-0000-0000-00003F110000}"/>
    <cellStyle name="Currency 2 5 2 3 5 5 2" xfId="4416" xr:uid="{00000000-0005-0000-0000-000040110000}"/>
    <cellStyle name="Currency 2 5 2 3 5 5 2 2" xfId="4417" xr:uid="{00000000-0005-0000-0000-000041110000}"/>
    <cellStyle name="Currency 2 5 2 3 5 5 3" xfId="4418" xr:uid="{00000000-0005-0000-0000-000042110000}"/>
    <cellStyle name="Currency 2 5 2 3 5 6" xfId="4419" xr:uid="{00000000-0005-0000-0000-000043110000}"/>
    <cellStyle name="Currency 2 5 2 3 5 6 2" xfId="4420" xr:uid="{00000000-0005-0000-0000-000044110000}"/>
    <cellStyle name="Currency 2 5 2 3 5 6 2 2" xfId="4421" xr:uid="{00000000-0005-0000-0000-000045110000}"/>
    <cellStyle name="Currency 2 5 2 3 5 6 3" xfId="4422" xr:uid="{00000000-0005-0000-0000-000046110000}"/>
    <cellStyle name="Currency 2 5 2 3 5 7" xfId="4423" xr:uid="{00000000-0005-0000-0000-000047110000}"/>
    <cellStyle name="Currency 2 5 2 3 5 7 2" xfId="4424" xr:uid="{00000000-0005-0000-0000-000048110000}"/>
    <cellStyle name="Currency 2 5 2 3 5 8" xfId="4425" xr:uid="{00000000-0005-0000-0000-000049110000}"/>
    <cellStyle name="Currency 2 5 2 3 5 8 2" xfId="4426" xr:uid="{00000000-0005-0000-0000-00004A110000}"/>
    <cellStyle name="Currency 2 5 2 3 5 9" xfId="4427" xr:uid="{00000000-0005-0000-0000-00004B110000}"/>
    <cellStyle name="Currency 2 5 2 3 6" xfId="4428" xr:uid="{00000000-0005-0000-0000-00004C110000}"/>
    <cellStyle name="Currency 2 5 2 3 6 2" xfId="4429" xr:uid="{00000000-0005-0000-0000-00004D110000}"/>
    <cellStyle name="Currency 2 5 2 3 6 3" xfId="4430" xr:uid="{00000000-0005-0000-0000-00004E110000}"/>
    <cellStyle name="Currency 2 5 2 3 7" xfId="4431" xr:uid="{00000000-0005-0000-0000-00004F110000}"/>
    <cellStyle name="Currency 2 5 2 3 8" xfId="4432" xr:uid="{00000000-0005-0000-0000-000050110000}"/>
    <cellStyle name="Currency 2 5 2 3 8 2" xfId="4433" xr:uid="{00000000-0005-0000-0000-000051110000}"/>
    <cellStyle name="Currency 2 5 2 3 8 2 2" xfId="4434" xr:uid="{00000000-0005-0000-0000-000052110000}"/>
    <cellStyle name="Currency 2 5 2 3 8 3" xfId="4435" xr:uid="{00000000-0005-0000-0000-000053110000}"/>
    <cellStyle name="Currency 2 5 2 3 8 4" xfId="4436" xr:uid="{00000000-0005-0000-0000-000054110000}"/>
    <cellStyle name="Currency 2 5 2 3 9" xfId="4437" xr:uid="{00000000-0005-0000-0000-000055110000}"/>
    <cellStyle name="Currency 2 5 2 3 9 2" xfId="4438" xr:uid="{00000000-0005-0000-0000-000056110000}"/>
    <cellStyle name="Currency 2 5 2 3 9 2 2" xfId="4439" xr:uid="{00000000-0005-0000-0000-000057110000}"/>
    <cellStyle name="Currency 2 5 2 3 9 3" xfId="4440" xr:uid="{00000000-0005-0000-0000-000058110000}"/>
    <cellStyle name="Currency 2 5 2 4" xfId="4441" xr:uid="{00000000-0005-0000-0000-000059110000}"/>
    <cellStyle name="Currency 2 5 2 4 2" xfId="4442" xr:uid="{00000000-0005-0000-0000-00005A110000}"/>
    <cellStyle name="Currency 2 5 2 4 2 2" xfId="4443" xr:uid="{00000000-0005-0000-0000-00005B110000}"/>
    <cellStyle name="Currency 2 5 2 4 2 3" xfId="4444" xr:uid="{00000000-0005-0000-0000-00005C110000}"/>
    <cellStyle name="Currency 2 5 2 4 2 3 2" xfId="4445" xr:uid="{00000000-0005-0000-0000-00005D110000}"/>
    <cellStyle name="Currency 2 5 2 4 2 3 3" xfId="4446" xr:uid="{00000000-0005-0000-0000-00005E110000}"/>
    <cellStyle name="Currency 2 5 2 4 2 4" xfId="4447" xr:uid="{00000000-0005-0000-0000-00005F110000}"/>
    <cellStyle name="Currency 2 5 2 4 2 4 2" xfId="4448" xr:uid="{00000000-0005-0000-0000-000060110000}"/>
    <cellStyle name="Currency 2 5 2 4 2 4 2 2" xfId="4449" xr:uid="{00000000-0005-0000-0000-000061110000}"/>
    <cellStyle name="Currency 2 5 2 4 2 4 3" xfId="4450" xr:uid="{00000000-0005-0000-0000-000062110000}"/>
    <cellStyle name="Currency 2 5 2 4 2 5" xfId="4451" xr:uid="{00000000-0005-0000-0000-000063110000}"/>
    <cellStyle name="Currency 2 5 2 4 2 5 2" xfId="4452" xr:uid="{00000000-0005-0000-0000-000064110000}"/>
    <cellStyle name="Currency 2 5 2 4 2 5 2 2" xfId="4453" xr:uid="{00000000-0005-0000-0000-000065110000}"/>
    <cellStyle name="Currency 2 5 2 4 2 5 3" xfId="4454" xr:uid="{00000000-0005-0000-0000-000066110000}"/>
    <cellStyle name="Currency 2 5 2 4 2 6" xfId="4455" xr:uid="{00000000-0005-0000-0000-000067110000}"/>
    <cellStyle name="Currency 2 5 2 4 2 6 2" xfId="4456" xr:uid="{00000000-0005-0000-0000-000068110000}"/>
    <cellStyle name="Currency 2 5 2 4 2 6 2 2" xfId="4457" xr:uid="{00000000-0005-0000-0000-000069110000}"/>
    <cellStyle name="Currency 2 5 2 4 2 6 3" xfId="4458" xr:uid="{00000000-0005-0000-0000-00006A110000}"/>
    <cellStyle name="Currency 2 5 2 4 2 7" xfId="4459" xr:uid="{00000000-0005-0000-0000-00006B110000}"/>
    <cellStyle name="Currency 2 5 2 4 2 7 2" xfId="4460" xr:uid="{00000000-0005-0000-0000-00006C110000}"/>
    <cellStyle name="Currency 2 5 2 4 2 8" xfId="4461" xr:uid="{00000000-0005-0000-0000-00006D110000}"/>
    <cellStyle name="Currency 2 5 2 4 2 8 2" xfId="4462" xr:uid="{00000000-0005-0000-0000-00006E110000}"/>
    <cellStyle name="Currency 2 5 2 4 2 9" xfId="4463" xr:uid="{00000000-0005-0000-0000-00006F110000}"/>
    <cellStyle name="Currency 2 5 2 4 3" xfId="4464" xr:uid="{00000000-0005-0000-0000-000070110000}"/>
    <cellStyle name="Currency 2 5 2 4 3 2" xfId="4465" xr:uid="{00000000-0005-0000-0000-000071110000}"/>
    <cellStyle name="Currency 2 5 2 4 3 3" xfId="4466" xr:uid="{00000000-0005-0000-0000-000072110000}"/>
    <cellStyle name="Currency 2 5 2 4 3 3 2" xfId="4467" xr:uid="{00000000-0005-0000-0000-000073110000}"/>
    <cellStyle name="Currency 2 5 2 4 3 3 3" xfId="4468" xr:uid="{00000000-0005-0000-0000-000074110000}"/>
    <cellStyle name="Currency 2 5 2 4 3 4" xfId="4469" xr:uid="{00000000-0005-0000-0000-000075110000}"/>
    <cellStyle name="Currency 2 5 2 4 3 4 2" xfId="4470" xr:uid="{00000000-0005-0000-0000-000076110000}"/>
    <cellStyle name="Currency 2 5 2 4 3 4 2 2" xfId="4471" xr:uid="{00000000-0005-0000-0000-000077110000}"/>
    <cellStyle name="Currency 2 5 2 4 3 4 3" xfId="4472" xr:uid="{00000000-0005-0000-0000-000078110000}"/>
    <cellStyle name="Currency 2 5 2 4 3 5" xfId="4473" xr:uid="{00000000-0005-0000-0000-000079110000}"/>
    <cellStyle name="Currency 2 5 2 4 3 5 2" xfId="4474" xr:uid="{00000000-0005-0000-0000-00007A110000}"/>
    <cellStyle name="Currency 2 5 2 4 3 5 2 2" xfId="4475" xr:uid="{00000000-0005-0000-0000-00007B110000}"/>
    <cellStyle name="Currency 2 5 2 4 3 5 3" xfId="4476" xr:uid="{00000000-0005-0000-0000-00007C110000}"/>
    <cellStyle name="Currency 2 5 2 4 3 6" xfId="4477" xr:uid="{00000000-0005-0000-0000-00007D110000}"/>
    <cellStyle name="Currency 2 5 2 4 3 6 2" xfId="4478" xr:uid="{00000000-0005-0000-0000-00007E110000}"/>
    <cellStyle name="Currency 2 5 2 4 3 6 2 2" xfId="4479" xr:uid="{00000000-0005-0000-0000-00007F110000}"/>
    <cellStyle name="Currency 2 5 2 4 3 6 3" xfId="4480" xr:uid="{00000000-0005-0000-0000-000080110000}"/>
    <cellStyle name="Currency 2 5 2 4 3 7" xfId="4481" xr:uid="{00000000-0005-0000-0000-000081110000}"/>
    <cellStyle name="Currency 2 5 2 4 3 7 2" xfId="4482" xr:uid="{00000000-0005-0000-0000-000082110000}"/>
    <cellStyle name="Currency 2 5 2 4 3 8" xfId="4483" xr:uid="{00000000-0005-0000-0000-000083110000}"/>
    <cellStyle name="Currency 2 5 2 4 3 8 2" xfId="4484" xr:uid="{00000000-0005-0000-0000-000084110000}"/>
    <cellStyle name="Currency 2 5 2 4 3 9" xfId="4485" xr:uid="{00000000-0005-0000-0000-000085110000}"/>
    <cellStyle name="Currency 2 5 2 4 4" xfId="4486" xr:uid="{00000000-0005-0000-0000-000086110000}"/>
    <cellStyle name="Currency 2 5 2 4 4 2" xfId="4487" xr:uid="{00000000-0005-0000-0000-000087110000}"/>
    <cellStyle name="Currency 2 5 2 4 4 3" xfId="4488" xr:uid="{00000000-0005-0000-0000-000088110000}"/>
    <cellStyle name="Currency 2 5 2 4 4 3 2" xfId="4489" xr:uid="{00000000-0005-0000-0000-000089110000}"/>
    <cellStyle name="Currency 2 5 2 4 4 3 2 2" xfId="4490" xr:uid="{00000000-0005-0000-0000-00008A110000}"/>
    <cellStyle name="Currency 2 5 2 4 4 3 3" xfId="4491" xr:uid="{00000000-0005-0000-0000-00008B110000}"/>
    <cellStyle name="Currency 2 5 2 4 4 4" xfId="4492" xr:uid="{00000000-0005-0000-0000-00008C110000}"/>
    <cellStyle name="Currency 2 5 2 4 4 4 2" xfId="4493" xr:uid="{00000000-0005-0000-0000-00008D110000}"/>
    <cellStyle name="Currency 2 5 2 4 4 4 2 2" xfId="4494" xr:uid="{00000000-0005-0000-0000-00008E110000}"/>
    <cellStyle name="Currency 2 5 2 4 4 4 3" xfId="4495" xr:uid="{00000000-0005-0000-0000-00008F110000}"/>
    <cellStyle name="Currency 2 5 2 4 4 5" xfId="4496" xr:uid="{00000000-0005-0000-0000-000090110000}"/>
    <cellStyle name="Currency 2 5 2 4 4 5 2" xfId="4497" xr:uid="{00000000-0005-0000-0000-000091110000}"/>
    <cellStyle name="Currency 2 5 2 4 4 5 2 2" xfId="4498" xr:uid="{00000000-0005-0000-0000-000092110000}"/>
    <cellStyle name="Currency 2 5 2 4 4 5 3" xfId="4499" xr:uid="{00000000-0005-0000-0000-000093110000}"/>
    <cellStyle name="Currency 2 5 2 4 4 6" xfId="4500" xr:uid="{00000000-0005-0000-0000-000094110000}"/>
    <cellStyle name="Currency 2 5 2 4 4 6 2" xfId="4501" xr:uid="{00000000-0005-0000-0000-000095110000}"/>
    <cellStyle name="Currency 2 5 2 4 4 7" xfId="4502" xr:uid="{00000000-0005-0000-0000-000096110000}"/>
    <cellStyle name="Currency 2 5 2 4 4 7 2" xfId="4503" xr:uid="{00000000-0005-0000-0000-000097110000}"/>
    <cellStyle name="Currency 2 5 2 4 4 8" xfId="4504" xr:uid="{00000000-0005-0000-0000-000098110000}"/>
    <cellStyle name="Currency 2 5 2 4 4 9" xfId="4505" xr:uid="{00000000-0005-0000-0000-000099110000}"/>
    <cellStyle name="Currency 2 5 2 4 5" xfId="4506" xr:uid="{00000000-0005-0000-0000-00009A110000}"/>
    <cellStyle name="Currency 2 5 2 4 5 2" xfId="4507" xr:uid="{00000000-0005-0000-0000-00009B110000}"/>
    <cellStyle name="Currency 2 5 2 4 5 3" xfId="4508" xr:uid="{00000000-0005-0000-0000-00009C110000}"/>
    <cellStyle name="Currency 2 5 2 4 6" xfId="4509" xr:uid="{00000000-0005-0000-0000-00009D110000}"/>
    <cellStyle name="Currency 2 5 2 4 6 2" xfId="4510" xr:uid="{00000000-0005-0000-0000-00009E110000}"/>
    <cellStyle name="Currency 2 5 2 4 6 2 2" xfId="4511" xr:uid="{00000000-0005-0000-0000-00009F110000}"/>
    <cellStyle name="Currency 2 5 2 4 6 2 2 2" xfId="4512" xr:uid="{00000000-0005-0000-0000-0000A0110000}"/>
    <cellStyle name="Currency 2 5 2 4 6 2 3" xfId="4513" xr:uid="{00000000-0005-0000-0000-0000A1110000}"/>
    <cellStyle name="Currency 2 5 2 4 6 3" xfId="4514" xr:uid="{00000000-0005-0000-0000-0000A2110000}"/>
    <cellStyle name="Currency 2 5 2 4 6 3 2" xfId="4515" xr:uid="{00000000-0005-0000-0000-0000A3110000}"/>
    <cellStyle name="Currency 2 5 2 4 6 3 2 2" xfId="4516" xr:uid="{00000000-0005-0000-0000-0000A4110000}"/>
    <cellStyle name="Currency 2 5 2 4 6 3 3" xfId="4517" xr:uid="{00000000-0005-0000-0000-0000A5110000}"/>
    <cellStyle name="Currency 2 5 2 4 6 4" xfId="4518" xr:uid="{00000000-0005-0000-0000-0000A6110000}"/>
    <cellStyle name="Currency 2 5 2 4 6 4 2" xfId="4519" xr:uid="{00000000-0005-0000-0000-0000A7110000}"/>
    <cellStyle name="Currency 2 5 2 4 6 4 2 2" xfId="4520" xr:uid="{00000000-0005-0000-0000-0000A8110000}"/>
    <cellStyle name="Currency 2 5 2 4 6 4 3" xfId="4521" xr:uid="{00000000-0005-0000-0000-0000A9110000}"/>
    <cellStyle name="Currency 2 5 2 4 6 5" xfId="4522" xr:uid="{00000000-0005-0000-0000-0000AA110000}"/>
    <cellStyle name="Currency 2 5 2 4 6 5 2" xfId="4523" xr:uid="{00000000-0005-0000-0000-0000AB110000}"/>
    <cellStyle name="Currency 2 5 2 4 6 6" xfId="4524" xr:uid="{00000000-0005-0000-0000-0000AC110000}"/>
    <cellStyle name="Currency 2 5 2 4 6 6 2" xfId="4525" xr:uid="{00000000-0005-0000-0000-0000AD110000}"/>
    <cellStyle name="Currency 2 5 2 4 6 7" xfId="4526" xr:uid="{00000000-0005-0000-0000-0000AE110000}"/>
    <cellStyle name="Currency 2 5 2 4 7" xfId="4527" xr:uid="{00000000-0005-0000-0000-0000AF110000}"/>
    <cellStyle name="Currency 2 5 2 4 7 2" xfId="4528" xr:uid="{00000000-0005-0000-0000-0000B0110000}"/>
    <cellStyle name="Currency 2 5 2 4 7 2 2" xfId="4529" xr:uid="{00000000-0005-0000-0000-0000B1110000}"/>
    <cellStyle name="Currency 2 5 2 4 7 3" xfId="4530" xr:uid="{00000000-0005-0000-0000-0000B2110000}"/>
    <cellStyle name="Currency 2 5 2 4 8" xfId="4531" xr:uid="{00000000-0005-0000-0000-0000B3110000}"/>
    <cellStyle name="Currency 2 5 2 4 8 2" xfId="4532" xr:uid="{00000000-0005-0000-0000-0000B4110000}"/>
    <cellStyle name="Currency 2 5 2 4 8 2 2" xfId="4533" xr:uid="{00000000-0005-0000-0000-0000B5110000}"/>
    <cellStyle name="Currency 2 5 2 4 8 3" xfId="4534" xr:uid="{00000000-0005-0000-0000-0000B6110000}"/>
    <cellStyle name="Currency 2 5 2 5" xfId="4535" xr:uid="{00000000-0005-0000-0000-0000B7110000}"/>
    <cellStyle name="Currency 2 5 2 5 10" xfId="4536" xr:uid="{00000000-0005-0000-0000-0000B8110000}"/>
    <cellStyle name="Currency 2 5 2 5 2" xfId="4537" xr:uid="{00000000-0005-0000-0000-0000B9110000}"/>
    <cellStyle name="Currency 2 5 2 5 2 2" xfId="4538" xr:uid="{00000000-0005-0000-0000-0000BA110000}"/>
    <cellStyle name="Currency 2 5 2 5 2 3" xfId="4539" xr:uid="{00000000-0005-0000-0000-0000BB110000}"/>
    <cellStyle name="Currency 2 5 2 5 2 3 2" xfId="4540" xr:uid="{00000000-0005-0000-0000-0000BC110000}"/>
    <cellStyle name="Currency 2 5 2 5 2 3 3" xfId="4541" xr:uid="{00000000-0005-0000-0000-0000BD110000}"/>
    <cellStyle name="Currency 2 5 2 5 2 4" xfId="4542" xr:uid="{00000000-0005-0000-0000-0000BE110000}"/>
    <cellStyle name="Currency 2 5 2 5 2 4 2" xfId="4543" xr:uid="{00000000-0005-0000-0000-0000BF110000}"/>
    <cellStyle name="Currency 2 5 2 5 2 4 2 2" xfId="4544" xr:uid="{00000000-0005-0000-0000-0000C0110000}"/>
    <cellStyle name="Currency 2 5 2 5 2 4 3" xfId="4545" xr:uid="{00000000-0005-0000-0000-0000C1110000}"/>
    <cellStyle name="Currency 2 5 2 5 2 5" xfId="4546" xr:uid="{00000000-0005-0000-0000-0000C2110000}"/>
    <cellStyle name="Currency 2 5 2 5 2 5 2" xfId="4547" xr:uid="{00000000-0005-0000-0000-0000C3110000}"/>
    <cellStyle name="Currency 2 5 2 5 2 5 2 2" xfId="4548" xr:uid="{00000000-0005-0000-0000-0000C4110000}"/>
    <cellStyle name="Currency 2 5 2 5 2 5 3" xfId="4549" xr:uid="{00000000-0005-0000-0000-0000C5110000}"/>
    <cellStyle name="Currency 2 5 2 5 2 6" xfId="4550" xr:uid="{00000000-0005-0000-0000-0000C6110000}"/>
    <cellStyle name="Currency 2 5 2 5 2 6 2" xfId="4551" xr:uid="{00000000-0005-0000-0000-0000C7110000}"/>
    <cellStyle name="Currency 2 5 2 5 2 6 2 2" xfId="4552" xr:uid="{00000000-0005-0000-0000-0000C8110000}"/>
    <cellStyle name="Currency 2 5 2 5 2 6 3" xfId="4553" xr:uid="{00000000-0005-0000-0000-0000C9110000}"/>
    <cellStyle name="Currency 2 5 2 5 2 7" xfId="4554" xr:uid="{00000000-0005-0000-0000-0000CA110000}"/>
    <cellStyle name="Currency 2 5 2 5 2 7 2" xfId="4555" xr:uid="{00000000-0005-0000-0000-0000CB110000}"/>
    <cellStyle name="Currency 2 5 2 5 2 8" xfId="4556" xr:uid="{00000000-0005-0000-0000-0000CC110000}"/>
    <cellStyle name="Currency 2 5 2 5 2 8 2" xfId="4557" xr:uid="{00000000-0005-0000-0000-0000CD110000}"/>
    <cellStyle name="Currency 2 5 2 5 2 9" xfId="4558" xr:uid="{00000000-0005-0000-0000-0000CE110000}"/>
    <cellStyle name="Currency 2 5 2 5 3" xfId="4559" xr:uid="{00000000-0005-0000-0000-0000CF110000}"/>
    <cellStyle name="Currency 2 5 2 5 4" xfId="4560" xr:uid="{00000000-0005-0000-0000-0000D0110000}"/>
    <cellStyle name="Currency 2 5 2 5 4 2" xfId="4561" xr:uid="{00000000-0005-0000-0000-0000D1110000}"/>
    <cellStyle name="Currency 2 5 2 5 4 3" xfId="4562" xr:uid="{00000000-0005-0000-0000-0000D2110000}"/>
    <cellStyle name="Currency 2 5 2 5 5" xfId="4563" xr:uid="{00000000-0005-0000-0000-0000D3110000}"/>
    <cellStyle name="Currency 2 5 2 5 5 2" xfId="4564" xr:uid="{00000000-0005-0000-0000-0000D4110000}"/>
    <cellStyle name="Currency 2 5 2 5 5 2 2" xfId="4565" xr:uid="{00000000-0005-0000-0000-0000D5110000}"/>
    <cellStyle name="Currency 2 5 2 5 5 3" xfId="4566" xr:uid="{00000000-0005-0000-0000-0000D6110000}"/>
    <cellStyle name="Currency 2 5 2 5 6" xfId="4567" xr:uid="{00000000-0005-0000-0000-0000D7110000}"/>
    <cellStyle name="Currency 2 5 2 5 6 2" xfId="4568" xr:uid="{00000000-0005-0000-0000-0000D8110000}"/>
    <cellStyle name="Currency 2 5 2 5 6 2 2" xfId="4569" xr:uid="{00000000-0005-0000-0000-0000D9110000}"/>
    <cellStyle name="Currency 2 5 2 5 6 3" xfId="4570" xr:uid="{00000000-0005-0000-0000-0000DA110000}"/>
    <cellStyle name="Currency 2 5 2 5 7" xfId="4571" xr:uid="{00000000-0005-0000-0000-0000DB110000}"/>
    <cellStyle name="Currency 2 5 2 5 7 2" xfId="4572" xr:uid="{00000000-0005-0000-0000-0000DC110000}"/>
    <cellStyle name="Currency 2 5 2 5 7 2 2" xfId="4573" xr:uid="{00000000-0005-0000-0000-0000DD110000}"/>
    <cellStyle name="Currency 2 5 2 5 7 3" xfId="4574" xr:uid="{00000000-0005-0000-0000-0000DE110000}"/>
    <cellStyle name="Currency 2 5 2 5 8" xfId="4575" xr:uid="{00000000-0005-0000-0000-0000DF110000}"/>
    <cellStyle name="Currency 2 5 2 5 8 2" xfId="4576" xr:uid="{00000000-0005-0000-0000-0000E0110000}"/>
    <cellStyle name="Currency 2 5 2 5 9" xfId="4577" xr:uid="{00000000-0005-0000-0000-0000E1110000}"/>
    <cellStyle name="Currency 2 5 2 5 9 2" xfId="4578" xr:uid="{00000000-0005-0000-0000-0000E2110000}"/>
    <cellStyle name="Currency 2 5 2 6" xfId="4579" xr:uid="{00000000-0005-0000-0000-0000E3110000}"/>
    <cellStyle name="Currency 2 5 2 6 2" xfId="4580" xr:uid="{00000000-0005-0000-0000-0000E4110000}"/>
    <cellStyle name="Currency 2 5 2 6 2 10" xfId="4581" xr:uid="{00000000-0005-0000-0000-0000E5110000}"/>
    <cellStyle name="Currency 2 5 2 6 2 2" xfId="4582" xr:uid="{00000000-0005-0000-0000-0000E6110000}"/>
    <cellStyle name="Currency 2 5 2 6 2 3" xfId="4583" xr:uid="{00000000-0005-0000-0000-0000E7110000}"/>
    <cellStyle name="Currency 2 5 2 6 2 4" xfId="4584" xr:uid="{00000000-0005-0000-0000-0000E8110000}"/>
    <cellStyle name="Currency 2 5 2 6 2 4 2" xfId="4585" xr:uid="{00000000-0005-0000-0000-0000E9110000}"/>
    <cellStyle name="Currency 2 5 2 6 2 4 2 2" xfId="4586" xr:uid="{00000000-0005-0000-0000-0000EA110000}"/>
    <cellStyle name="Currency 2 5 2 6 2 4 3" xfId="4587" xr:uid="{00000000-0005-0000-0000-0000EB110000}"/>
    <cellStyle name="Currency 2 5 2 6 2 5" xfId="4588" xr:uid="{00000000-0005-0000-0000-0000EC110000}"/>
    <cellStyle name="Currency 2 5 2 6 2 5 2" xfId="4589" xr:uid="{00000000-0005-0000-0000-0000ED110000}"/>
    <cellStyle name="Currency 2 5 2 6 2 5 2 2" xfId="4590" xr:uid="{00000000-0005-0000-0000-0000EE110000}"/>
    <cellStyle name="Currency 2 5 2 6 2 5 3" xfId="4591" xr:uid="{00000000-0005-0000-0000-0000EF110000}"/>
    <cellStyle name="Currency 2 5 2 6 2 6" xfId="4592" xr:uid="{00000000-0005-0000-0000-0000F0110000}"/>
    <cellStyle name="Currency 2 5 2 6 2 6 2" xfId="4593" xr:uid="{00000000-0005-0000-0000-0000F1110000}"/>
    <cellStyle name="Currency 2 5 2 6 2 6 2 2" xfId="4594" xr:uid="{00000000-0005-0000-0000-0000F2110000}"/>
    <cellStyle name="Currency 2 5 2 6 2 6 3" xfId="4595" xr:uid="{00000000-0005-0000-0000-0000F3110000}"/>
    <cellStyle name="Currency 2 5 2 6 2 7" xfId="4596" xr:uid="{00000000-0005-0000-0000-0000F4110000}"/>
    <cellStyle name="Currency 2 5 2 6 2 7 2" xfId="4597" xr:uid="{00000000-0005-0000-0000-0000F5110000}"/>
    <cellStyle name="Currency 2 5 2 6 2 8" xfId="4598" xr:uid="{00000000-0005-0000-0000-0000F6110000}"/>
    <cellStyle name="Currency 2 5 2 6 2 8 2" xfId="4599" xr:uid="{00000000-0005-0000-0000-0000F7110000}"/>
    <cellStyle name="Currency 2 5 2 6 2 9" xfId="4600" xr:uid="{00000000-0005-0000-0000-0000F8110000}"/>
    <cellStyle name="Currency 2 5 2 6 3" xfId="4601" xr:uid="{00000000-0005-0000-0000-0000F9110000}"/>
    <cellStyle name="Currency 2 5 2 6 4" xfId="4602" xr:uid="{00000000-0005-0000-0000-0000FA110000}"/>
    <cellStyle name="Currency 2 5 2 6 4 2" xfId="4603" xr:uid="{00000000-0005-0000-0000-0000FB110000}"/>
    <cellStyle name="Currency 2 5 2 6 4 2 2" xfId="4604" xr:uid="{00000000-0005-0000-0000-0000FC110000}"/>
    <cellStyle name="Currency 2 5 2 6 4 3" xfId="4605" xr:uid="{00000000-0005-0000-0000-0000FD110000}"/>
    <cellStyle name="Currency 2 5 2 6 5" xfId="4606" xr:uid="{00000000-0005-0000-0000-0000FE110000}"/>
    <cellStyle name="Currency 2 5 2 6 5 2" xfId="4607" xr:uid="{00000000-0005-0000-0000-0000FF110000}"/>
    <cellStyle name="Currency 2 5 2 6 5 2 2" xfId="4608" xr:uid="{00000000-0005-0000-0000-000000120000}"/>
    <cellStyle name="Currency 2 5 2 6 5 3" xfId="4609" xr:uid="{00000000-0005-0000-0000-000001120000}"/>
    <cellStyle name="Currency 2 5 2 7" xfId="4610" xr:uid="{00000000-0005-0000-0000-000002120000}"/>
    <cellStyle name="Currency 2 5 2 7 2" xfId="4611" xr:uid="{00000000-0005-0000-0000-000003120000}"/>
    <cellStyle name="Currency 2 5 2 7 3" xfId="4612" xr:uid="{00000000-0005-0000-0000-000004120000}"/>
    <cellStyle name="Currency 2 5 2 7 3 2" xfId="4613" xr:uid="{00000000-0005-0000-0000-000005120000}"/>
    <cellStyle name="Currency 2 5 2 7 3 3" xfId="4614" xr:uid="{00000000-0005-0000-0000-000006120000}"/>
    <cellStyle name="Currency 2 5 2 7 4" xfId="4615" xr:uid="{00000000-0005-0000-0000-000007120000}"/>
    <cellStyle name="Currency 2 5 2 7 4 2" xfId="4616" xr:uid="{00000000-0005-0000-0000-000008120000}"/>
    <cellStyle name="Currency 2 5 2 7 4 2 2" xfId="4617" xr:uid="{00000000-0005-0000-0000-000009120000}"/>
    <cellStyle name="Currency 2 5 2 7 4 3" xfId="4618" xr:uid="{00000000-0005-0000-0000-00000A120000}"/>
    <cellStyle name="Currency 2 5 2 7 5" xfId="4619" xr:uid="{00000000-0005-0000-0000-00000B120000}"/>
    <cellStyle name="Currency 2 5 2 7 5 2" xfId="4620" xr:uid="{00000000-0005-0000-0000-00000C120000}"/>
    <cellStyle name="Currency 2 5 2 7 5 2 2" xfId="4621" xr:uid="{00000000-0005-0000-0000-00000D120000}"/>
    <cellStyle name="Currency 2 5 2 7 5 3" xfId="4622" xr:uid="{00000000-0005-0000-0000-00000E120000}"/>
    <cellStyle name="Currency 2 5 2 7 6" xfId="4623" xr:uid="{00000000-0005-0000-0000-00000F120000}"/>
    <cellStyle name="Currency 2 5 2 7 6 2" xfId="4624" xr:uid="{00000000-0005-0000-0000-000010120000}"/>
    <cellStyle name="Currency 2 5 2 7 6 2 2" xfId="4625" xr:uid="{00000000-0005-0000-0000-000011120000}"/>
    <cellStyle name="Currency 2 5 2 7 6 3" xfId="4626" xr:uid="{00000000-0005-0000-0000-000012120000}"/>
    <cellStyle name="Currency 2 5 2 7 7" xfId="4627" xr:uid="{00000000-0005-0000-0000-000013120000}"/>
    <cellStyle name="Currency 2 5 2 7 7 2" xfId="4628" xr:uid="{00000000-0005-0000-0000-000014120000}"/>
    <cellStyle name="Currency 2 5 2 7 8" xfId="4629" xr:uid="{00000000-0005-0000-0000-000015120000}"/>
    <cellStyle name="Currency 2 5 2 7 8 2" xfId="4630" xr:uid="{00000000-0005-0000-0000-000016120000}"/>
    <cellStyle name="Currency 2 5 2 7 9" xfId="4631" xr:uid="{00000000-0005-0000-0000-000017120000}"/>
    <cellStyle name="Currency 2 5 2 8" xfId="4632" xr:uid="{00000000-0005-0000-0000-000018120000}"/>
    <cellStyle name="Currency 2 5 2 8 2" xfId="4633" xr:uid="{00000000-0005-0000-0000-000019120000}"/>
    <cellStyle name="Currency 2 5 2 8 3" xfId="4634" xr:uid="{00000000-0005-0000-0000-00001A120000}"/>
    <cellStyle name="Currency 2 5 2 9" xfId="4635" xr:uid="{00000000-0005-0000-0000-00001B120000}"/>
    <cellStyle name="Currency 2 5 3" xfId="4636" xr:uid="{00000000-0005-0000-0000-00001C120000}"/>
    <cellStyle name="Currency 2 5 3 10" xfId="4637" xr:uid="{00000000-0005-0000-0000-00001D120000}"/>
    <cellStyle name="Currency 2 5 3 10 2" xfId="4638" xr:uid="{00000000-0005-0000-0000-00001E120000}"/>
    <cellStyle name="Currency 2 5 3 10 2 2" xfId="4639" xr:uid="{00000000-0005-0000-0000-00001F120000}"/>
    <cellStyle name="Currency 2 5 3 10 3" xfId="4640" xr:uid="{00000000-0005-0000-0000-000020120000}"/>
    <cellStyle name="Currency 2 5 3 10 4" xfId="4641" xr:uid="{00000000-0005-0000-0000-000021120000}"/>
    <cellStyle name="Currency 2 5 3 11" xfId="4642" xr:uid="{00000000-0005-0000-0000-000022120000}"/>
    <cellStyle name="Currency 2 5 3 11 2" xfId="4643" xr:uid="{00000000-0005-0000-0000-000023120000}"/>
    <cellStyle name="Currency 2 5 3 11 2 2" xfId="4644" xr:uid="{00000000-0005-0000-0000-000024120000}"/>
    <cellStyle name="Currency 2 5 3 11 3" xfId="4645" xr:uid="{00000000-0005-0000-0000-000025120000}"/>
    <cellStyle name="Currency 2 5 3 12" xfId="4646" xr:uid="{00000000-0005-0000-0000-000026120000}"/>
    <cellStyle name="Currency 2 5 3 12 2" xfId="4647" xr:uid="{00000000-0005-0000-0000-000027120000}"/>
    <cellStyle name="Currency 2 5 3 12 2 2" xfId="4648" xr:uid="{00000000-0005-0000-0000-000028120000}"/>
    <cellStyle name="Currency 2 5 3 12 3" xfId="4649" xr:uid="{00000000-0005-0000-0000-000029120000}"/>
    <cellStyle name="Currency 2 5 3 13" xfId="4650" xr:uid="{00000000-0005-0000-0000-00002A120000}"/>
    <cellStyle name="Currency 2 5 3 13 2" xfId="4651" xr:uid="{00000000-0005-0000-0000-00002B120000}"/>
    <cellStyle name="Currency 2 5 3 14" xfId="4652" xr:uid="{00000000-0005-0000-0000-00002C120000}"/>
    <cellStyle name="Currency 2 5 3 14 2" xfId="4653" xr:uid="{00000000-0005-0000-0000-00002D120000}"/>
    <cellStyle name="Currency 2 5 3 15" xfId="4654" xr:uid="{00000000-0005-0000-0000-00002E120000}"/>
    <cellStyle name="Currency 2 5 3 16" xfId="4655" xr:uid="{00000000-0005-0000-0000-00002F120000}"/>
    <cellStyle name="Currency 2 5 3 17" xfId="4656" xr:uid="{00000000-0005-0000-0000-000030120000}"/>
    <cellStyle name="Currency 2 5 3 2" xfId="4657" xr:uid="{00000000-0005-0000-0000-000031120000}"/>
    <cellStyle name="Currency 2 5 3 2 10" xfId="4658" xr:uid="{00000000-0005-0000-0000-000032120000}"/>
    <cellStyle name="Currency 2 5 3 2 10 2" xfId="4659" xr:uid="{00000000-0005-0000-0000-000033120000}"/>
    <cellStyle name="Currency 2 5 3 2 10 2 2" xfId="4660" xr:uid="{00000000-0005-0000-0000-000034120000}"/>
    <cellStyle name="Currency 2 5 3 2 10 3" xfId="4661" xr:uid="{00000000-0005-0000-0000-000035120000}"/>
    <cellStyle name="Currency 2 5 3 2 11" xfId="4662" xr:uid="{00000000-0005-0000-0000-000036120000}"/>
    <cellStyle name="Currency 2 5 3 2 11 2" xfId="4663" xr:uid="{00000000-0005-0000-0000-000037120000}"/>
    <cellStyle name="Currency 2 5 3 2 12" xfId="4664" xr:uid="{00000000-0005-0000-0000-000038120000}"/>
    <cellStyle name="Currency 2 5 3 2 12 2" xfId="4665" xr:uid="{00000000-0005-0000-0000-000039120000}"/>
    <cellStyle name="Currency 2 5 3 2 13" xfId="4666" xr:uid="{00000000-0005-0000-0000-00003A120000}"/>
    <cellStyle name="Currency 2 5 3 2 14" xfId="4667" xr:uid="{00000000-0005-0000-0000-00003B120000}"/>
    <cellStyle name="Currency 2 5 3 2 15" xfId="4668" xr:uid="{00000000-0005-0000-0000-00003C120000}"/>
    <cellStyle name="Currency 2 5 3 2 2" xfId="4669" xr:uid="{00000000-0005-0000-0000-00003D120000}"/>
    <cellStyle name="Currency 2 5 3 2 2 2" xfId="4670" xr:uid="{00000000-0005-0000-0000-00003E120000}"/>
    <cellStyle name="Currency 2 5 3 2 2 2 2" xfId="4671" xr:uid="{00000000-0005-0000-0000-00003F120000}"/>
    <cellStyle name="Currency 2 5 3 2 2 2 3" xfId="4672" xr:uid="{00000000-0005-0000-0000-000040120000}"/>
    <cellStyle name="Currency 2 5 3 2 2 2 3 2" xfId="4673" xr:uid="{00000000-0005-0000-0000-000041120000}"/>
    <cellStyle name="Currency 2 5 3 2 2 2 3 3" xfId="4674" xr:uid="{00000000-0005-0000-0000-000042120000}"/>
    <cellStyle name="Currency 2 5 3 2 2 2 4" xfId="4675" xr:uid="{00000000-0005-0000-0000-000043120000}"/>
    <cellStyle name="Currency 2 5 3 2 2 2 4 2" xfId="4676" xr:uid="{00000000-0005-0000-0000-000044120000}"/>
    <cellStyle name="Currency 2 5 3 2 2 2 4 2 2" xfId="4677" xr:uid="{00000000-0005-0000-0000-000045120000}"/>
    <cellStyle name="Currency 2 5 3 2 2 2 4 3" xfId="4678" xr:uid="{00000000-0005-0000-0000-000046120000}"/>
    <cellStyle name="Currency 2 5 3 2 2 2 5" xfId="4679" xr:uid="{00000000-0005-0000-0000-000047120000}"/>
    <cellStyle name="Currency 2 5 3 2 2 2 5 2" xfId="4680" xr:uid="{00000000-0005-0000-0000-000048120000}"/>
    <cellStyle name="Currency 2 5 3 2 2 2 5 2 2" xfId="4681" xr:uid="{00000000-0005-0000-0000-000049120000}"/>
    <cellStyle name="Currency 2 5 3 2 2 2 5 3" xfId="4682" xr:uid="{00000000-0005-0000-0000-00004A120000}"/>
    <cellStyle name="Currency 2 5 3 2 2 2 6" xfId="4683" xr:uid="{00000000-0005-0000-0000-00004B120000}"/>
    <cellStyle name="Currency 2 5 3 2 2 2 6 2" xfId="4684" xr:uid="{00000000-0005-0000-0000-00004C120000}"/>
    <cellStyle name="Currency 2 5 3 2 2 2 6 2 2" xfId="4685" xr:uid="{00000000-0005-0000-0000-00004D120000}"/>
    <cellStyle name="Currency 2 5 3 2 2 2 6 3" xfId="4686" xr:uid="{00000000-0005-0000-0000-00004E120000}"/>
    <cellStyle name="Currency 2 5 3 2 2 2 7" xfId="4687" xr:uid="{00000000-0005-0000-0000-00004F120000}"/>
    <cellStyle name="Currency 2 5 3 2 2 2 7 2" xfId="4688" xr:uid="{00000000-0005-0000-0000-000050120000}"/>
    <cellStyle name="Currency 2 5 3 2 2 2 8" xfId="4689" xr:uid="{00000000-0005-0000-0000-000051120000}"/>
    <cellStyle name="Currency 2 5 3 2 2 2 8 2" xfId="4690" xr:uid="{00000000-0005-0000-0000-000052120000}"/>
    <cellStyle name="Currency 2 5 3 2 2 2 9" xfId="4691" xr:uid="{00000000-0005-0000-0000-000053120000}"/>
    <cellStyle name="Currency 2 5 3 2 2 3" xfId="4692" xr:uid="{00000000-0005-0000-0000-000054120000}"/>
    <cellStyle name="Currency 2 5 3 2 2 3 2" xfId="4693" xr:uid="{00000000-0005-0000-0000-000055120000}"/>
    <cellStyle name="Currency 2 5 3 2 2 3 3" xfId="4694" xr:uid="{00000000-0005-0000-0000-000056120000}"/>
    <cellStyle name="Currency 2 5 3 2 2 3 3 2" xfId="4695" xr:uid="{00000000-0005-0000-0000-000057120000}"/>
    <cellStyle name="Currency 2 5 3 2 2 3 3 3" xfId="4696" xr:uid="{00000000-0005-0000-0000-000058120000}"/>
    <cellStyle name="Currency 2 5 3 2 2 3 4" xfId="4697" xr:uid="{00000000-0005-0000-0000-000059120000}"/>
    <cellStyle name="Currency 2 5 3 2 2 3 4 2" xfId="4698" xr:uid="{00000000-0005-0000-0000-00005A120000}"/>
    <cellStyle name="Currency 2 5 3 2 2 3 4 2 2" xfId="4699" xr:uid="{00000000-0005-0000-0000-00005B120000}"/>
    <cellStyle name="Currency 2 5 3 2 2 3 4 3" xfId="4700" xr:uid="{00000000-0005-0000-0000-00005C120000}"/>
    <cellStyle name="Currency 2 5 3 2 2 3 5" xfId="4701" xr:uid="{00000000-0005-0000-0000-00005D120000}"/>
    <cellStyle name="Currency 2 5 3 2 2 3 5 2" xfId="4702" xr:uid="{00000000-0005-0000-0000-00005E120000}"/>
    <cellStyle name="Currency 2 5 3 2 2 3 5 2 2" xfId="4703" xr:uid="{00000000-0005-0000-0000-00005F120000}"/>
    <cellStyle name="Currency 2 5 3 2 2 3 5 3" xfId="4704" xr:uid="{00000000-0005-0000-0000-000060120000}"/>
    <cellStyle name="Currency 2 5 3 2 2 3 6" xfId="4705" xr:uid="{00000000-0005-0000-0000-000061120000}"/>
    <cellStyle name="Currency 2 5 3 2 2 3 6 2" xfId="4706" xr:uid="{00000000-0005-0000-0000-000062120000}"/>
    <cellStyle name="Currency 2 5 3 2 2 3 6 2 2" xfId="4707" xr:uid="{00000000-0005-0000-0000-000063120000}"/>
    <cellStyle name="Currency 2 5 3 2 2 3 6 3" xfId="4708" xr:uid="{00000000-0005-0000-0000-000064120000}"/>
    <cellStyle name="Currency 2 5 3 2 2 3 7" xfId="4709" xr:uid="{00000000-0005-0000-0000-000065120000}"/>
    <cellStyle name="Currency 2 5 3 2 2 3 7 2" xfId="4710" xr:uid="{00000000-0005-0000-0000-000066120000}"/>
    <cellStyle name="Currency 2 5 3 2 2 3 8" xfId="4711" xr:uid="{00000000-0005-0000-0000-000067120000}"/>
    <cellStyle name="Currency 2 5 3 2 2 3 8 2" xfId="4712" xr:uid="{00000000-0005-0000-0000-000068120000}"/>
    <cellStyle name="Currency 2 5 3 2 2 3 9" xfId="4713" xr:uid="{00000000-0005-0000-0000-000069120000}"/>
    <cellStyle name="Currency 2 5 3 2 2 4" xfId="4714" xr:uid="{00000000-0005-0000-0000-00006A120000}"/>
    <cellStyle name="Currency 2 5 3 2 2 4 2" xfId="4715" xr:uid="{00000000-0005-0000-0000-00006B120000}"/>
    <cellStyle name="Currency 2 5 3 2 2 4 3" xfId="4716" xr:uid="{00000000-0005-0000-0000-00006C120000}"/>
    <cellStyle name="Currency 2 5 3 2 2 4 3 2" xfId="4717" xr:uid="{00000000-0005-0000-0000-00006D120000}"/>
    <cellStyle name="Currency 2 5 3 2 2 4 3 2 2" xfId="4718" xr:uid="{00000000-0005-0000-0000-00006E120000}"/>
    <cellStyle name="Currency 2 5 3 2 2 4 3 3" xfId="4719" xr:uid="{00000000-0005-0000-0000-00006F120000}"/>
    <cellStyle name="Currency 2 5 3 2 2 4 4" xfId="4720" xr:uid="{00000000-0005-0000-0000-000070120000}"/>
    <cellStyle name="Currency 2 5 3 2 2 4 4 2" xfId="4721" xr:uid="{00000000-0005-0000-0000-000071120000}"/>
    <cellStyle name="Currency 2 5 3 2 2 4 4 2 2" xfId="4722" xr:uid="{00000000-0005-0000-0000-000072120000}"/>
    <cellStyle name="Currency 2 5 3 2 2 4 4 3" xfId="4723" xr:uid="{00000000-0005-0000-0000-000073120000}"/>
    <cellStyle name="Currency 2 5 3 2 2 4 5" xfId="4724" xr:uid="{00000000-0005-0000-0000-000074120000}"/>
    <cellStyle name="Currency 2 5 3 2 2 4 5 2" xfId="4725" xr:uid="{00000000-0005-0000-0000-000075120000}"/>
    <cellStyle name="Currency 2 5 3 2 2 4 5 2 2" xfId="4726" xr:uid="{00000000-0005-0000-0000-000076120000}"/>
    <cellStyle name="Currency 2 5 3 2 2 4 5 3" xfId="4727" xr:uid="{00000000-0005-0000-0000-000077120000}"/>
    <cellStyle name="Currency 2 5 3 2 2 4 6" xfId="4728" xr:uid="{00000000-0005-0000-0000-000078120000}"/>
    <cellStyle name="Currency 2 5 3 2 2 4 6 2" xfId="4729" xr:uid="{00000000-0005-0000-0000-000079120000}"/>
    <cellStyle name="Currency 2 5 3 2 2 4 7" xfId="4730" xr:uid="{00000000-0005-0000-0000-00007A120000}"/>
    <cellStyle name="Currency 2 5 3 2 2 4 7 2" xfId="4731" xr:uid="{00000000-0005-0000-0000-00007B120000}"/>
    <cellStyle name="Currency 2 5 3 2 2 4 8" xfId="4732" xr:uid="{00000000-0005-0000-0000-00007C120000}"/>
    <cellStyle name="Currency 2 5 3 2 2 4 9" xfId="4733" xr:uid="{00000000-0005-0000-0000-00007D120000}"/>
    <cellStyle name="Currency 2 5 3 2 2 5" xfId="4734" xr:uid="{00000000-0005-0000-0000-00007E120000}"/>
    <cellStyle name="Currency 2 5 3 2 2 5 2" xfId="4735" xr:uid="{00000000-0005-0000-0000-00007F120000}"/>
    <cellStyle name="Currency 2 5 3 2 2 5 3" xfId="4736" xr:uid="{00000000-0005-0000-0000-000080120000}"/>
    <cellStyle name="Currency 2 5 3 2 2 6" xfId="4737" xr:uid="{00000000-0005-0000-0000-000081120000}"/>
    <cellStyle name="Currency 2 5 3 2 2 6 2" xfId="4738" xr:uid="{00000000-0005-0000-0000-000082120000}"/>
    <cellStyle name="Currency 2 5 3 2 2 6 2 2" xfId="4739" xr:uid="{00000000-0005-0000-0000-000083120000}"/>
    <cellStyle name="Currency 2 5 3 2 2 6 2 2 2" xfId="4740" xr:uid="{00000000-0005-0000-0000-000084120000}"/>
    <cellStyle name="Currency 2 5 3 2 2 6 2 3" xfId="4741" xr:uid="{00000000-0005-0000-0000-000085120000}"/>
    <cellStyle name="Currency 2 5 3 2 2 6 3" xfId="4742" xr:uid="{00000000-0005-0000-0000-000086120000}"/>
    <cellStyle name="Currency 2 5 3 2 2 6 3 2" xfId="4743" xr:uid="{00000000-0005-0000-0000-000087120000}"/>
    <cellStyle name="Currency 2 5 3 2 2 6 3 2 2" xfId="4744" xr:uid="{00000000-0005-0000-0000-000088120000}"/>
    <cellStyle name="Currency 2 5 3 2 2 6 3 3" xfId="4745" xr:uid="{00000000-0005-0000-0000-000089120000}"/>
    <cellStyle name="Currency 2 5 3 2 2 6 4" xfId="4746" xr:uid="{00000000-0005-0000-0000-00008A120000}"/>
    <cellStyle name="Currency 2 5 3 2 2 6 4 2" xfId="4747" xr:uid="{00000000-0005-0000-0000-00008B120000}"/>
    <cellStyle name="Currency 2 5 3 2 2 6 4 2 2" xfId="4748" xr:uid="{00000000-0005-0000-0000-00008C120000}"/>
    <cellStyle name="Currency 2 5 3 2 2 6 4 3" xfId="4749" xr:uid="{00000000-0005-0000-0000-00008D120000}"/>
    <cellStyle name="Currency 2 5 3 2 2 6 5" xfId="4750" xr:uid="{00000000-0005-0000-0000-00008E120000}"/>
    <cellStyle name="Currency 2 5 3 2 2 6 5 2" xfId="4751" xr:uid="{00000000-0005-0000-0000-00008F120000}"/>
    <cellStyle name="Currency 2 5 3 2 2 6 6" xfId="4752" xr:uid="{00000000-0005-0000-0000-000090120000}"/>
    <cellStyle name="Currency 2 5 3 2 2 6 6 2" xfId="4753" xr:uid="{00000000-0005-0000-0000-000091120000}"/>
    <cellStyle name="Currency 2 5 3 2 2 6 7" xfId="4754" xr:uid="{00000000-0005-0000-0000-000092120000}"/>
    <cellStyle name="Currency 2 5 3 2 2 7" xfId="4755" xr:uid="{00000000-0005-0000-0000-000093120000}"/>
    <cellStyle name="Currency 2 5 3 2 2 7 2" xfId="4756" xr:uid="{00000000-0005-0000-0000-000094120000}"/>
    <cellStyle name="Currency 2 5 3 2 2 7 2 2" xfId="4757" xr:uid="{00000000-0005-0000-0000-000095120000}"/>
    <cellStyle name="Currency 2 5 3 2 2 7 3" xfId="4758" xr:uid="{00000000-0005-0000-0000-000096120000}"/>
    <cellStyle name="Currency 2 5 3 2 2 8" xfId="4759" xr:uid="{00000000-0005-0000-0000-000097120000}"/>
    <cellStyle name="Currency 2 5 3 2 2 8 2" xfId="4760" xr:uid="{00000000-0005-0000-0000-000098120000}"/>
    <cellStyle name="Currency 2 5 3 2 2 8 2 2" xfId="4761" xr:uid="{00000000-0005-0000-0000-000099120000}"/>
    <cellStyle name="Currency 2 5 3 2 2 8 3" xfId="4762" xr:uid="{00000000-0005-0000-0000-00009A120000}"/>
    <cellStyle name="Currency 2 5 3 2 3" xfId="4763" xr:uid="{00000000-0005-0000-0000-00009B120000}"/>
    <cellStyle name="Currency 2 5 3 2 3 10" xfId="4764" xr:uid="{00000000-0005-0000-0000-00009C120000}"/>
    <cellStyle name="Currency 2 5 3 2 3 2" xfId="4765" xr:uid="{00000000-0005-0000-0000-00009D120000}"/>
    <cellStyle name="Currency 2 5 3 2 3 2 2" xfId="4766" xr:uid="{00000000-0005-0000-0000-00009E120000}"/>
    <cellStyle name="Currency 2 5 3 2 3 2 3" xfId="4767" xr:uid="{00000000-0005-0000-0000-00009F120000}"/>
    <cellStyle name="Currency 2 5 3 2 3 2 3 2" xfId="4768" xr:uid="{00000000-0005-0000-0000-0000A0120000}"/>
    <cellStyle name="Currency 2 5 3 2 3 2 3 3" xfId="4769" xr:uid="{00000000-0005-0000-0000-0000A1120000}"/>
    <cellStyle name="Currency 2 5 3 2 3 2 4" xfId="4770" xr:uid="{00000000-0005-0000-0000-0000A2120000}"/>
    <cellStyle name="Currency 2 5 3 2 3 2 4 2" xfId="4771" xr:uid="{00000000-0005-0000-0000-0000A3120000}"/>
    <cellStyle name="Currency 2 5 3 2 3 2 4 2 2" xfId="4772" xr:uid="{00000000-0005-0000-0000-0000A4120000}"/>
    <cellStyle name="Currency 2 5 3 2 3 2 4 3" xfId="4773" xr:uid="{00000000-0005-0000-0000-0000A5120000}"/>
    <cellStyle name="Currency 2 5 3 2 3 2 5" xfId="4774" xr:uid="{00000000-0005-0000-0000-0000A6120000}"/>
    <cellStyle name="Currency 2 5 3 2 3 2 5 2" xfId="4775" xr:uid="{00000000-0005-0000-0000-0000A7120000}"/>
    <cellStyle name="Currency 2 5 3 2 3 2 5 2 2" xfId="4776" xr:uid="{00000000-0005-0000-0000-0000A8120000}"/>
    <cellStyle name="Currency 2 5 3 2 3 2 5 3" xfId="4777" xr:uid="{00000000-0005-0000-0000-0000A9120000}"/>
    <cellStyle name="Currency 2 5 3 2 3 2 6" xfId="4778" xr:uid="{00000000-0005-0000-0000-0000AA120000}"/>
    <cellStyle name="Currency 2 5 3 2 3 2 6 2" xfId="4779" xr:uid="{00000000-0005-0000-0000-0000AB120000}"/>
    <cellStyle name="Currency 2 5 3 2 3 2 6 2 2" xfId="4780" xr:uid="{00000000-0005-0000-0000-0000AC120000}"/>
    <cellStyle name="Currency 2 5 3 2 3 2 6 3" xfId="4781" xr:uid="{00000000-0005-0000-0000-0000AD120000}"/>
    <cellStyle name="Currency 2 5 3 2 3 2 7" xfId="4782" xr:uid="{00000000-0005-0000-0000-0000AE120000}"/>
    <cellStyle name="Currency 2 5 3 2 3 2 7 2" xfId="4783" xr:uid="{00000000-0005-0000-0000-0000AF120000}"/>
    <cellStyle name="Currency 2 5 3 2 3 2 8" xfId="4784" xr:uid="{00000000-0005-0000-0000-0000B0120000}"/>
    <cellStyle name="Currency 2 5 3 2 3 2 8 2" xfId="4785" xr:uid="{00000000-0005-0000-0000-0000B1120000}"/>
    <cellStyle name="Currency 2 5 3 2 3 2 9" xfId="4786" xr:uid="{00000000-0005-0000-0000-0000B2120000}"/>
    <cellStyle name="Currency 2 5 3 2 3 3" xfId="4787" xr:uid="{00000000-0005-0000-0000-0000B3120000}"/>
    <cellStyle name="Currency 2 5 3 2 3 4" xfId="4788" xr:uid="{00000000-0005-0000-0000-0000B4120000}"/>
    <cellStyle name="Currency 2 5 3 2 3 4 2" xfId="4789" xr:uid="{00000000-0005-0000-0000-0000B5120000}"/>
    <cellStyle name="Currency 2 5 3 2 3 4 3" xfId="4790" xr:uid="{00000000-0005-0000-0000-0000B6120000}"/>
    <cellStyle name="Currency 2 5 3 2 3 5" xfId="4791" xr:uid="{00000000-0005-0000-0000-0000B7120000}"/>
    <cellStyle name="Currency 2 5 3 2 3 5 2" xfId="4792" xr:uid="{00000000-0005-0000-0000-0000B8120000}"/>
    <cellStyle name="Currency 2 5 3 2 3 5 2 2" xfId="4793" xr:uid="{00000000-0005-0000-0000-0000B9120000}"/>
    <cellStyle name="Currency 2 5 3 2 3 5 3" xfId="4794" xr:uid="{00000000-0005-0000-0000-0000BA120000}"/>
    <cellStyle name="Currency 2 5 3 2 3 6" xfId="4795" xr:uid="{00000000-0005-0000-0000-0000BB120000}"/>
    <cellStyle name="Currency 2 5 3 2 3 6 2" xfId="4796" xr:uid="{00000000-0005-0000-0000-0000BC120000}"/>
    <cellStyle name="Currency 2 5 3 2 3 6 2 2" xfId="4797" xr:uid="{00000000-0005-0000-0000-0000BD120000}"/>
    <cellStyle name="Currency 2 5 3 2 3 6 3" xfId="4798" xr:uid="{00000000-0005-0000-0000-0000BE120000}"/>
    <cellStyle name="Currency 2 5 3 2 3 7" xfId="4799" xr:uid="{00000000-0005-0000-0000-0000BF120000}"/>
    <cellStyle name="Currency 2 5 3 2 3 7 2" xfId="4800" xr:uid="{00000000-0005-0000-0000-0000C0120000}"/>
    <cellStyle name="Currency 2 5 3 2 3 7 2 2" xfId="4801" xr:uid="{00000000-0005-0000-0000-0000C1120000}"/>
    <cellStyle name="Currency 2 5 3 2 3 7 3" xfId="4802" xr:uid="{00000000-0005-0000-0000-0000C2120000}"/>
    <cellStyle name="Currency 2 5 3 2 3 8" xfId="4803" xr:uid="{00000000-0005-0000-0000-0000C3120000}"/>
    <cellStyle name="Currency 2 5 3 2 3 8 2" xfId="4804" xr:uid="{00000000-0005-0000-0000-0000C4120000}"/>
    <cellStyle name="Currency 2 5 3 2 3 9" xfId="4805" xr:uid="{00000000-0005-0000-0000-0000C5120000}"/>
    <cellStyle name="Currency 2 5 3 2 3 9 2" xfId="4806" xr:uid="{00000000-0005-0000-0000-0000C6120000}"/>
    <cellStyle name="Currency 2 5 3 2 4" xfId="4807" xr:uid="{00000000-0005-0000-0000-0000C7120000}"/>
    <cellStyle name="Currency 2 5 3 2 4 2" xfId="4808" xr:uid="{00000000-0005-0000-0000-0000C8120000}"/>
    <cellStyle name="Currency 2 5 3 2 4 2 10" xfId="4809" xr:uid="{00000000-0005-0000-0000-0000C9120000}"/>
    <cellStyle name="Currency 2 5 3 2 4 2 2" xfId="4810" xr:uid="{00000000-0005-0000-0000-0000CA120000}"/>
    <cellStyle name="Currency 2 5 3 2 4 2 3" xfId="4811" xr:uid="{00000000-0005-0000-0000-0000CB120000}"/>
    <cellStyle name="Currency 2 5 3 2 4 2 4" xfId="4812" xr:uid="{00000000-0005-0000-0000-0000CC120000}"/>
    <cellStyle name="Currency 2 5 3 2 4 2 4 2" xfId="4813" xr:uid="{00000000-0005-0000-0000-0000CD120000}"/>
    <cellStyle name="Currency 2 5 3 2 4 2 4 2 2" xfId="4814" xr:uid="{00000000-0005-0000-0000-0000CE120000}"/>
    <cellStyle name="Currency 2 5 3 2 4 2 4 3" xfId="4815" xr:uid="{00000000-0005-0000-0000-0000CF120000}"/>
    <cellStyle name="Currency 2 5 3 2 4 2 5" xfId="4816" xr:uid="{00000000-0005-0000-0000-0000D0120000}"/>
    <cellStyle name="Currency 2 5 3 2 4 2 5 2" xfId="4817" xr:uid="{00000000-0005-0000-0000-0000D1120000}"/>
    <cellStyle name="Currency 2 5 3 2 4 2 5 2 2" xfId="4818" xr:uid="{00000000-0005-0000-0000-0000D2120000}"/>
    <cellStyle name="Currency 2 5 3 2 4 2 5 3" xfId="4819" xr:uid="{00000000-0005-0000-0000-0000D3120000}"/>
    <cellStyle name="Currency 2 5 3 2 4 2 6" xfId="4820" xr:uid="{00000000-0005-0000-0000-0000D4120000}"/>
    <cellStyle name="Currency 2 5 3 2 4 2 6 2" xfId="4821" xr:uid="{00000000-0005-0000-0000-0000D5120000}"/>
    <cellStyle name="Currency 2 5 3 2 4 2 6 2 2" xfId="4822" xr:uid="{00000000-0005-0000-0000-0000D6120000}"/>
    <cellStyle name="Currency 2 5 3 2 4 2 6 3" xfId="4823" xr:uid="{00000000-0005-0000-0000-0000D7120000}"/>
    <cellStyle name="Currency 2 5 3 2 4 2 7" xfId="4824" xr:uid="{00000000-0005-0000-0000-0000D8120000}"/>
    <cellStyle name="Currency 2 5 3 2 4 2 7 2" xfId="4825" xr:uid="{00000000-0005-0000-0000-0000D9120000}"/>
    <cellStyle name="Currency 2 5 3 2 4 2 8" xfId="4826" xr:uid="{00000000-0005-0000-0000-0000DA120000}"/>
    <cellStyle name="Currency 2 5 3 2 4 2 8 2" xfId="4827" xr:uid="{00000000-0005-0000-0000-0000DB120000}"/>
    <cellStyle name="Currency 2 5 3 2 4 2 9" xfId="4828" xr:uid="{00000000-0005-0000-0000-0000DC120000}"/>
    <cellStyle name="Currency 2 5 3 2 4 3" xfId="4829" xr:uid="{00000000-0005-0000-0000-0000DD120000}"/>
    <cellStyle name="Currency 2 5 3 2 4 4" xfId="4830" xr:uid="{00000000-0005-0000-0000-0000DE120000}"/>
    <cellStyle name="Currency 2 5 3 2 4 4 2" xfId="4831" xr:uid="{00000000-0005-0000-0000-0000DF120000}"/>
    <cellStyle name="Currency 2 5 3 2 4 4 2 2" xfId="4832" xr:uid="{00000000-0005-0000-0000-0000E0120000}"/>
    <cellStyle name="Currency 2 5 3 2 4 4 3" xfId="4833" xr:uid="{00000000-0005-0000-0000-0000E1120000}"/>
    <cellStyle name="Currency 2 5 3 2 4 5" xfId="4834" xr:uid="{00000000-0005-0000-0000-0000E2120000}"/>
    <cellStyle name="Currency 2 5 3 2 4 5 2" xfId="4835" xr:uid="{00000000-0005-0000-0000-0000E3120000}"/>
    <cellStyle name="Currency 2 5 3 2 4 5 2 2" xfId="4836" xr:uid="{00000000-0005-0000-0000-0000E4120000}"/>
    <cellStyle name="Currency 2 5 3 2 4 5 3" xfId="4837" xr:uid="{00000000-0005-0000-0000-0000E5120000}"/>
    <cellStyle name="Currency 2 5 3 2 5" xfId="4838" xr:uid="{00000000-0005-0000-0000-0000E6120000}"/>
    <cellStyle name="Currency 2 5 3 2 5 2" xfId="4839" xr:uid="{00000000-0005-0000-0000-0000E7120000}"/>
    <cellStyle name="Currency 2 5 3 2 5 3" xfId="4840" xr:uid="{00000000-0005-0000-0000-0000E8120000}"/>
    <cellStyle name="Currency 2 5 3 2 5 3 2" xfId="4841" xr:uid="{00000000-0005-0000-0000-0000E9120000}"/>
    <cellStyle name="Currency 2 5 3 2 5 3 3" xfId="4842" xr:uid="{00000000-0005-0000-0000-0000EA120000}"/>
    <cellStyle name="Currency 2 5 3 2 5 4" xfId="4843" xr:uid="{00000000-0005-0000-0000-0000EB120000}"/>
    <cellStyle name="Currency 2 5 3 2 5 4 2" xfId="4844" xr:uid="{00000000-0005-0000-0000-0000EC120000}"/>
    <cellStyle name="Currency 2 5 3 2 5 4 2 2" xfId="4845" xr:uid="{00000000-0005-0000-0000-0000ED120000}"/>
    <cellStyle name="Currency 2 5 3 2 5 4 3" xfId="4846" xr:uid="{00000000-0005-0000-0000-0000EE120000}"/>
    <cellStyle name="Currency 2 5 3 2 5 5" xfId="4847" xr:uid="{00000000-0005-0000-0000-0000EF120000}"/>
    <cellStyle name="Currency 2 5 3 2 5 5 2" xfId="4848" xr:uid="{00000000-0005-0000-0000-0000F0120000}"/>
    <cellStyle name="Currency 2 5 3 2 5 5 2 2" xfId="4849" xr:uid="{00000000-0005-0000-0000-0000F1120000}"/>
    <cellStyle name="Currency 2 5 3 2 5 5 3" xfId="4850" xr:uid="{00000000-0005-0000-0000-0000F2120000}"/>
    <cellStyle name="Currency 2 5 3 2 5 6" xfId="4851" xr:uid="{00000000-0005-0000-0000-0000F3120000}"/>
    <cellStyle name="Currency 2 5 3 2 5 6 2" xfId="4852" xr:uid="{00000000-0005-0000-0000-0000F4120000}"/>
    <cellStyle name="Currency 2 5 3 2 5 6 2 2" xfId="4853" xr:uid="{00000000-0005-0000-0000-0000F5120000}"/>
    <cellStyle name="Currency 2 5 3 2 5 6 3" xfId="4854" xr:uid="{00000000-0005-0000-0000-0000F6120000}"/>
    <cellStyle name="Currency 2 5 3 2 5 7" xfId="4855" xr:uid="{00000000-0005-0000-0000-0000F7120000}"/>
    <cellStyle name="Currency 2 5 3 2 5 7 2" xfId="4856" xr:uid="{00000000-0005-0000-0000-0000F8120000}"/>
    <cellStyle name="Currency 2 5 3 2 5 8" xfId="4857" xr:uid="{00000000-0005-0000-0000-0000F9120000}"/>
    <cellStyle name="Currency 2 5 3 2 5 8 2" xfId="4858" xr:uid="{00000000-0005-0000-0000-0000FA120000}"/>
    <cellStyle name="Currency 2 5 3 2 5 9" xfId="4859" xr:uid="{00000000-0005-0000-0000-0000FB120000}"/>
    <cellStyle name="Currency 2 5 3 2 6" xfId="4860" xr:uid="{00000000-0005-0000-0000-0000FC120000}"/>
    <cellStyle name="Currency 2 5 3 2 6 2" xfId="4861" xr:uid="{00000000-0005-0000-0000-0000FD120000}"/>
    <cellStyle name="Currency 2 5 3 2 6 3" xfId="4862" xr:uid="{00000000-0005-0000-0000-0000FE120000}"/>
    <cellStyle name="Currency 2 5 3 2 7" xfId="4863" xr:uid="{00000000-0005-0000-0000-0000FF120000}"/>
    <cellStyle name="Currency 2 5 3 2 8" xfId="4864" xr:uid="{00000000-0005-0000-0000-000000130000}"/>
    <cellStyle name="Currency 2 5 3 2 8 2" xfId="4865" xr:uid="{00000000-0005-0000-0000-000001130000}"/>
    <cellStyle name="Currency 2 5 3 2 8 2 2" xfId="4866" xr:uid="{00000000-0005-0000-0000-000002130000}"/>
    <cellStyle name="Currency 2 5 3 2 8 3" xfId="4867" xr:uid="{00000000-0005-0000-0000-000003130000}"/>
    <cellStyle name="Currency 2 5 3 2 8 4" xfId="4868" xr:uid="{00000000-0005-0000-0000-000004130000}"/>
    <cellStyle name="Currency 2 5 3 2 9" xfId="4869" xr:uid="{00000000-0005-0000-0000-000005130000}"/>
    <cellStyle name="Currency 2 5 3 2 9 2" xfId="4870" xr:uid="{00000000-0005-0000-0000-000006130000}"/>
    <cellStyle name="Currency 2 5 3 2 9 2 2" xfId="4871" xr:uid="{00000000-0005-0000-0000-000007130000}"/>
    <cellStyle name="Currency 2 5 3 2 9 3" xfId="4872" xr:uid="{00000000-0005-0000-0000-000008130000}"/>
    <cellStyle name="Currency 2 5 3 3" xfId="4873" xr:uid="{00000000-0005-0000-0000-000009130000}"/>
    <cellStyle name="Currency 2 5 3 3 10" xfId="4874" xr:uid="{00000000-0005-0000-0000-00000A130000}"/>
    <cellStyle name="Currency 2 5 3 3 10 2" xfId="4875" xr:uid="{00000000-0005-0000-0000-00000B130000}"/>
    <cellStyle name="Currency 2 5 3 3 10 2 2" xfId="4876" xr:uid="{00000000-0005-0000-0000-00000C130000}"/>
    <cellStyle name="Currency 2 5 3 3 10 3" xfId="4877" xr:uid="{00000000-0005-0000-0000-00000D130000}"/>
    <cellStyle name="Currency 2 5 3 3 11" xfId="4878" xr:uid="{00000000-0005-0000-0000-00000E130000}"/>
    <cellStyle name="Currency 2 5 3 3 11 2" xfId="4879" xr:uid="{00000000-0005-0000-0000-00000F130000}"/>
    <cellStyle name="Currency 2 5 3 3 12" xfId="4880" xr:uid="{00000000-0005-0000-0000-000010130000}"/>
    <cellStyle name="Currency 2 5 3 3 12 2" xfId="4881" xr:uid="{00000000-0005-0000-0000-000011130000}"/>
    <cellStyle name="Currency 2 5 3 3 13" xfId="4882" xr:uid="{00000000-0005-0000-0000-000012130000}"/>
    <cellStyle name="Currency 2 5 3 3 14" xfId="4883" xr:uid="{00000000-0005-0000-0000-000013130000}"/>
    <cellStyle name="Currency 2 5 3 3 15" xfId="4884" xr:uid="{00000000-0005-0000-0000-000014130000}"/>
    <cellStyle name="Currency 2 5 3 3 2" xfId="4885" xr:uid="{00000000-0005-0000-0000-000015130000}"/>
    <cellStyle name="Currency 2 5 3 3 2 2" xfId="4886" xr:uid="{00000000-0005-0000-0000-000016130000}"/>
    <cellStyle name="Currency 2 5 3 3 2 2 2" xfId="4887" xr:uid="{00000000-0005-0000-0000-000017130000}"/>
    <cellStyle name="Currency 2 5 3 3 2 2 3" xfId="4888" xr:uid="{00000000-0005-0000-0000-000018130000}"/>
    <cellStyle name="Currency 2 5 3 3 2 2 3 2" xfId="4889" xr:uid="{00000000-0005-0000-0000-000019130000}"/>
    <cellStyle name="Currency 2 5 3 3 2 2 3 3" xfId="4890" xr:uid="{00000000-0005-0000-0000-00001A130000}"/>
    <cellStyle name="Currency 2 5 3 3 2 2 4" xfId="4891" xr:uid="{00000000-0005-0000-0000-00001B130000}"/>
    <cellStyle name="Currency 2 5 3 3 2 2 4 2" xfId="4892" xr:uid="{00000000-0005-0000-0000-00001C130000}"/>
    <cellStyle name="Currency 2 5 3 3 2 2 4 2 2" xfId="4893" xr:uid="{00000000-0005-0000-0000-00001D130000}"/>
    <cellStyle name="Currency 2 5 3 3 2 2 4 3" xfId="4894" xr:uid="{00000000-0005-0000-0000-00001E130000}"/>
    <cellStyle name="Currency 2 5 3 3 2 2 5" xfId="4895" xr:uid="{00000000-0005-0000-0000-00001F130000}"/>
    <cellStyle name="Currency 2 5 3 3 2 2 5 2" xfId="4896" xr:uid="{00000000-0005-0000-0000-000020130000}"/>
    <cellStyle name="Currency 2 5 3 3 2 2 5 2 2" xfId="4897" xr:uid="{00000000-0005-0000-0000-000021130000}"/>
    <cellStyle name="Currency 2 5 3 3 2 2 5 3" xfId="4898" xr:uid="{00000000-0005-0000-0000-000022130000}"/>
    <cellStyle name="Currency 2 5 3 3 2 2 6" xfId="4899" xr:uid="{00000000-0005-0000-0000-000023130000}"/>
    <cellStyle name="Currency 2 5 3 3 2 2 6 2" xfId="4900" xr:uid="{00000000-0005-0000-0000-000024130000}"/>
    <cellStyle name="Currency 2 5 3 3 2 2 6 2 2" xfId="4901" xr:uid="{00000000-0005-0000-0000-000025130000}"/>
    <cellStyle name="Currency 2 5 3 3 2 2 6 3" xfId="4902" xr:uid="{00000000-0005-0000-0000-000026130000}"/>
    <cellStyle name="Currency 2 5 3 3 2 2 7" xfId="4903" xr:uid="{00000000-0005-0000-0000-000027130000}"/>
    <cellStyle name="Currency 2 5 3 3 2 2 7 2" xfId="4904" xr:uid="{00000000-0005-0000-0000-000028130000}"/>
    <cellStyle name="Currency 2 5 3 3 2 2 8" xfId="4905" xr:uid="{00000000-0005-0000-0000-000029130000}"/>
    <cellStyle name="Currency 2 5 3 3 2 2 8 2" xfId="4906" xr:uid="{00000000-0005-0000-0000-00002A130000}"/>
    <cellStyle name="Currency 2 5 3 3 2 2 9" xfId="4907" xr:uid="{00000000-0005-0000-0000-00002B130000}"/>
    <cellStyle name="Currency 2 5 3 3 2 3" xfId="4908" xr:uid="{00000000-0005-0000-0000-00002C130000}"/>
    <cellStyle name="Currency 2 5 3 3 2 3 2" xfId="4909" xr:uid="{00000000-0005-0000-0000-00002D130000}"/>
    <cellStyle name="Currency 2 5 3 3 2 3 3" xfId="4910" xr:uid="{00000000-0005-0000-0000-00002E130000}"/>
    <cellStyle name="Currency 2 5 3 3 2 3 3 2" xfId="4911" xr:uid="{00000000-0005-0000-0000-00002F130000}"/>
    <cellStyle name="Currency 2 5 3 3 2 3 3 3" xfId="4912" xr:uid="{00000000-0005-0000-0000-000030130000}"/>
    <cellStyle name="Currency 2 5 3 3 2 3 4" xfId="4913" xr:uid="{00000000-0005-0000-0000-000031130000}"/>
    <cellStyle name="Currency 2 5 3 3 2 3 4 2" xfId="4914" xr:uid="{00000000-0005-0000-0000-000032130000}"/>
    <cellStyle name="Currency 2 5 3 3 2 3 4 2 2" xfId="4915" xr:uid="{00000000-0005-0000-0000-000033130000}"/>
    <cellStyle name="Currency 2 5 3 3 2 3 4 3" xfId="4916" xr:uid="{00000000-0005-0000-0000-000034130000}"/>
    <cellStyle name="Currency 2 5 3 3 2 3 5" xfId="4917" xr:uid="{00000000-0005-0000-0000-000035130000}"/>
    <cellStyle name="Currency 2 5 3 3 2 3 5 2" xfId="4918" xr:uid="{00000000-0005-0000-0000-000036130000}"/>
    <cellStyle name="Currency 2 5 3 3 2 3 5 2 2" xfId="4919" xr:uid="{00000000-0005-0000-0000-000037130000}"/>
    <cellStyle name="Currency 2 5 3 3 2 3 5 3" xfId="4920" xr:uid="{00000000-0005-0000-0000-000038130000}"/>
    <cellStyle name="Currency 2 5 3 3 2 3 6" xfId="4921" xr:uid="{00000000-0005-0000-0000-000039130000}"/>
    <cellStyle name="Currency 2 5 3 3 2 3 6 2" xfId="4922" xr:uid="{00000000-0005-0000-0000-00003A130000}"/>
    <cellStyle name="Currency 2 5 3 3 2 3 6 2 2" xfId="4923" xr:uid="{00000000-0005-0000-0000-00003B130000}"/>
    <cellStyle name="Currency 2 5 3 3 2 3 6 3" xfId="4924" xr:uid="{00000000-0005-0000-0000-00003C130000}"/>
    <cellStyle name="Currency 2 5 3 3 2 3 7" xfId="4925" xr:uid="{00000000-0005-0000-0000-00003D130000}"/>
    <cellStyle name="Currency 2 5 3 3 2 3 7 2" xfId="4926" xr:uid="{00000000-0005-0000-0000-00003E130000}"/>
    <cellStyle name="Currency 2 5 3 3 2 3 8" xfId="4927" xr:uid="{00000000-0005-0000-0000-00003F130000}"/>
    <cellStyle name="Currency 2 5 3 3 2 3 8 2" xfId="4928" xr:uid="{00000000-0005-0000-0000-000040130000}"/>
    <cellStyle name="Currency 2 5 3 3 2 3 9" xfId="4929" xr:uid="{00000000-0005-0000-0000-000041130000}"/>
    <cellStyle name="Currency 2 5 3 3 2 4" xfId="4930" xr:uid="{00000000-0005-0000-0000-000042130000}"/>
    <cellStyle name="Currency 2 5 3 3 2 4 2" xfId="4931" xr:uid="{00000000-0005-0000-0000-000043130000}"/>
    <cellStyle name="Currency 2 5 3 3 2 4 3" xfId="4932" xr:uid="{00000000-0005-0000-0000-000044130000}"/>
    <cellStyle name="Currency 2 5 3 3 2 4 3 2" xfId="4933" xr:uid="{00000000-0005-0000-0000-000045130000}"/>
    <cellStyle name="Currency 2 5 3 3 2 4 3 2 2" xfId="4934" xr:uid="{00000000-0005-0000-0000-000046130000}"/>
    <cellStyle name="Currency 2 5 3 3 2 4 3 3" xfId="4935" xr:uid="{00000000-0005-0000-0000-000047130000}"/>
    <cellStyle name="Currency 2 5 3 3 2 4 4" xfId="4936" xr:uid="{00000000-0005-0000-0000-000048130000}"/>
    <cellStyle name="Currency 2 5 3 3 2 4 4 2" xfId="4937" xr:uid="{00000000-0005-0000-0000-000049130000}"/>
    <cellStyle name="Currency 2 5 3 3 2 4 4 2 2" xfId="4938" xr:uid="{00000000-0005-0000-0000-00004A130000}"/>
    <cellStyle name="Currency 2 5 3 3 2 4 4 3" xfId="4939" xr:uid="{00000000-0005-0000-0000-00004B130000}"/>
    <cellStyle name="Currency 2 5 3 3 2 4 5" xfId="4940" xr:uid="{00000000-0005-0000-0000-00004C130000}"/>
    <cellStyle name="Currency 2 5 3 3 2 4 5 2" xfId="4941" xr:uid="{00000000-0005-0000-0000-00004D130000}"/>
    <cellStyle name="Currency 2 5 3 3 2 4 5 2 2" xfId="4942" xr:uid="{00000000-0005-0000-0000-00004E130000}"/>
    <cellStyle name="Currency 2 5 3 3 2 4 5 3" xfId="4943" xr:uid="{00000000-0005-0000-0000-00004F130000}"/>
    <cellStyle name="Currency 2 5 3 3 2 4 6" xfId="4944" xr:uid="{00000000-0005-0000-0000-000050130000}"/>
    <cellStyle name="Currency 2 5 3 3 2 4 6 2" xfId="4945" xr:uid="{00000000-0005-0000-0000-000051130000}"/>
    <cellStyle name="Currency 2 5 3 3 2 4 7" xfId="4946" xr:uid="{00000000-0005-0000-0000-000052130000}"/>
    <cellStyle name="Currency 2 5 3 3 2 4 7 2" xfId="4947" xr:uid="{00000000-0005-0000-0000-000053130000}"/>
    <cellStyle name="Currency 2 5 3 3 2 4 8" xfId="4948" xr:uid="{00000000-0005-0000-0000-000054130000}"/>
    <cellStyle name="Currency 2 5 3 3 2 4 9" xfId="4949" xr:uid="{00000000-0005-0000-0000-000055130000}"/>
    <cellStyle name="Currency 2 5 3 3 2 5" xfId="4950" xr:uid="{00000000-0005-0000-0000-000056130000}"/>
    <cellStyle name="Currency 2 5 3 3 2 5 2" xfId="4951" xr:uid="{00000000-0005-0000-0000-000057130000}"/>
    <cellStyle name="Currency 2 5 3 3 2 5 3" xfId="4952" xr:uid="{00000000-0005-0000-0000-000058130000}"/>
    <cellStyle name="Currency 2 5 3 3 2 6" xfId="4953" xr:uid="{00000000-0005-0000-0000-000059130000}"/>
    <cellStyle name="Currency 2 5 3 3 2 6 2" xfId="4954" xr:uid="{00000000-0005-0000-0000-00005A130000}"/>
    <cellStyle name="Currency 2 5 3 3 2 6 2 2" xfId="4955" xr:uid="{00000000-0005-0000-0000-00005B130000}"/>
    <cellStyle name="Currency 2 5 3 3 2 6 2 2 2" xfId="4956" xr:uid="{00000000-0005-0000-0000-00005C130000}"/>
    <cellStyle name="Currency 2 5 3 3 2 6 2 3" xfId="4957" xr:uid="{00000000-0005-0000-0000-00005D130000}"/>
    <cellStyle name="Currency 2 5 3 3 2 6 3" xfId="4958" xr:uid="{00000000-0005-0000-0000-00005E130000}"/>
    <cellStyle name="Currency 2 5 3 3 2 6 3 2" xfId="4959" xr:uid="{00000000-0005-0000-0000-00005F130000}"/>
    <cellStyle name="Currency 2 5 3 3 2 6 3 2 2" xfId="4960" xr:uid="{00000000-0005-0000-0000-000060130000}"/>
    <cellStyle name="Currency 2 5 3 3 2 6 3 3" xfId="4961" xr:uid="{00000000-0005-0000-0000-000061130000}"/>
    <cellStyle name="Currency 2 5 3 3 2 6 4" xfId="4962" xr:uid="{00000000-0005-0000-0000-000062130000}"/>
    <cellStyle name="Currency 2 5 3 3 2 6 4 2" xfId="4963" xr:uid="{00000000-0005-0000-0000-000063130000}"/>
    <cellStyle name="Currency 2 5 3 3 2 6 4 2 2" xfId="4964" xr:uid="{00000000-0005-0000-0000-000064130000}"/>
    <cellStyle name="Currency 2 5 3 3 2 6 4 3" xfId="4965" xr:uid="{00000000-0005-0000-0000-000065130000}"/>
    <cellStyle name="Currency 2 5 3 3 2 6 5" xfId="4966" xr:uid="{00000000-0005-0000-0000-000066130000}"/>
    <cellStyle name="Currency 2 5 3 3 2 6 5 2" xfId="4967" xr:uid="{00000000-0005-0000-0000-000067130000}"/>
    <cellStyle name="Currency 2 5 3 3 2 6 6" xfId="4968" xr:uid="{00000000-0005-0000-0000-000068130000}"/>
    <cellStyle name="Currency 2 5 3 3 2 6 6 2" xfId="4969" xr:uid="{00000000-0005-0000-0000-000069130000}"/>
    <cellStyle name="Currency 2 5 3 3 2 6 7" xfId="4970" xr:uid="{00000000-0005-0000-0000-00006A130000}"/>
    <cellStyle name="Currency 2 5 3 3 2 7" xfId="4971" xr:uid="{00000000-0005-0000-0000-00006B130000}"/>
    <cellStyle name="Currency 2 5 3 3 2 7 2" xfId="4972" xr:uid="{00000000-0005-0000-0000-00006C130000}"/>
    <cellStyle name="Currency 2 5 3 3 2 7 2 2" xfId="4973" xr:uid="{00000000-0005-0000-0000-00006D130000}"/>
    <cellStyle name="Currency 2 5 3 3 2 7 3" xfId="4974" xr:uid="{00000000-0005-0000-0000-00006E130000}"/>
    <cellStyle name="Currency 2 5 3 3 2 8" xfId="4975" xr:uid="{00000000-0005-0000-0000-00006F130000}"/>
    <cellStyle name="Currency 2 5 3 3 2 8 2" xfId="4976" xr:uid="{00000000-0005-0000-0000-000070130000}"/>
    <cellStyle name="Currency 2 5 3 3 2 8 2 2" xfId="4977" xr:uid="{00000000-0005-0000-0000-000071130000}"/>
    <cellStyle name="Currency 2 5 3 3 2 8 3" xfId="4978" xr:uid="{00000000-0005-0000-0000-000072130000}"/>
    <cellStyle name="Currency 2 5 3 3 3" xfId="4979" xr:uid="{00000000-0005-0000-0000-000073130000}"/>
    <cellStyle name="Currency 2 5 3 3 3 10" xfId="4980" xr:uid="{00000000-0005-0000-0000-000074130000}"/>
    <cellStyle name="Currency 2 5 3 3 3 2" xfId="4981" xr:uid="{00000000-0005-0000-0000-000075130000}"/>
    <cellStyle name="Currency 2 5 3 3 3 2 2" xfId="4982" xr:uid="{00000000-0005-0000-0000-000076130000}"/>
    <cellStyle name="Currency 2 5 3 3 3 2 3" xfId="4983" xr:uid="{00000000-0005-0000-0000-000077130000}"/>
    <cellStyle name="Currency 2 5 3 3 3 2 3 2" xfId="4984" xr:uid="{00000000-0005-0000-0000-000078130000}"/>
    <cellStyle name="Currency 2 5 3 3 3 2 3 3" xfId="4985" xr:uid="{00000000-0005-0000-0000-000079130000}"/>
    <cellStyle name="Currency 2 5 3 3 3 2 4" xfId="4986" xr:uid="{00000000-0005-0000-0000-00007A130000}"/>
    <cellStyle name="Currency 2 5 3 3 3 2 4 2" xfId="4987" xr:uid="{00000000-0005-0000-0000-00007B130000}"/>
    <cellStyle name="Currency 2 5 3 3 3 2 4 2 2" xfId="4988" xr:uid="{00000000-0005-0000-0000-00007C130000}"/>
    <cellStyle name="Currency 2 5 3 3 3 2 4 3" xfId="4989" xr:uid="{00000000-0005-0000-0000-00007D130000}"/>
    <cellStyle name="Currency 2 5 3 3 3 2 5" xfId="4990" xr:uid="{00000000-0005-0000-0000-00007E130000}"/>
    <cellStyle name="Currency 2 5 3 3 3 2 5 2" xfId="4991" xr:uid="{00000000-0005-0000-0000-00007F130000}"/>
    <cellStyle name="Currency 2 5 3 3 3 2 5 2 2" xfId="4992" xr:uid="{00000000-0005-0000-0000-000080130000}"/>
    <cellStyle name="Currency 2 5 3 3 3 2 5 3" xfId="4993" xr:uid="{00000000-0005-0000-0000-000081130000}"/>
    <cellStyle name="Currency 2 5 3 3 3 2 6" xfId="4994" xr:uid="{00000000-0005-0000-0000-000082130000}"/>
    <cellStyle name="Currency 2 5 3 3 3 2 6 2" xfId="4995" xr:uid="{00000000-0005-0000-0000-000083130000}"/>
    <cellStyle name="Currency 2 5 3 3 3 2 6 2 2" xfId="4996" xr:uid="{00000000-0005-0000-0000-000084130000}"/>
    <cellStyle name="Currency 2 5 3 3 3 2 6 3" xfId="4997" xr:uid="{00000000-0005-0000-0000-000085130000}"/>
    <cellStyle name="Currency 2 5 3 3 3 2 7" xfId="4998" xr:uid="{00000000-0005-0000-0000-000086130000}"/>
    <cellStyle name="Currency 2 5 3 3 3 2 7 2" xfId="4999" xr:uid="{00000000-0005-0000-0000-000087130000}"/>
    <cellStyle name="Currency 2 5 3 3 3 2 8" xfId="5000" xr:uid="{00000000-0005-0000-0000-000088130000}"/>
    <cellStyle name="Currency 2 5 3 3 3 2 8 2" xfId="5001" xr:uid="{00000000-0005-0000-0000-000089130000}"/>
    <cellStyle name="Currency 2 5 3 3 3 2 9" xfId="5002" xr:uid="{00000000-0005-0000-0000-00008A130000}"/>
    <cellStyle name="Currency 2 5 3 3 3 3" xfId="5003" xr:uid="{00000000-0005-0000-0000-00008B130000}"/>
    <cellStyle name="Currency 2 5 3 3 3 4" xfId="5004" xr:uid="{00000000-0005-0000-0000-00008C130000}"/>
    <cellStyle name="Currency 2 5 3 3 3 4 2" xfId="5005" xr:uid="{00000000-0005-0000-0000-00008D130000}"/>
    <cellStyle name="Currency 2 5 3 3 3 4 3" xfId="5006" xr:uid="{00000000-0005-0000-0000-00008E130000}"/>
    <cellStyle name="Currency 2 5 3 3 3 5" xfId="5007" xr:uid="{00000000-0005-0000-0000-00008F130000}"/>
    <cellStyle name="Currency 2 5 3 3 3 5 2" xfId="5008" xr:uid="{00000000-0005-0000-0000-000090130000}"/>
    <cellStyle name="Currency 2 5 3 3 3 5 2 2" xfId="5009" xr:uid="{00000000-0005-0000-0000-000091130000}"/>
    <cellStyle name="Currency 2 5 3 3 3 5 3" xfId="5010" xr:uid="{00000000-0005-0000-0000-000092130000}"/>
    <cellStyle name="Currency 2 5 3 3 3 6" xfId="5011" xr:uid="{00000000-0005-0000-0000-000093130000}"/>
    <cellStyle name="Currency 2 5 3 3 3 6 2" xfId="5012" xr:uid="{00000000-0005-0000-0000-000094130000}"/>
    <cellStyle name="Currency 2 5 3 3 3 6 2 2" xfId="5013" xr:uid="{00000000-0005-0000-0000-000095130000}"/>
    <cellStyle name="Currency 2 5 3 3 3 6 3" xfId="5014" xr:uid="{00000000-0005-0000-0000-000096130000}"/>
    <cellStyle name="Currency 2 5 3 3 3 7" xfId="5015" xr:uid="{00000000-0005-0000-0000-000097130000}"/>
    <cellStyle name="Currency 2 5 3 3 3 7 2" xfId="5016" xr:uid="{00000000-0005-0000-0000-000098130000}"/>
    <cellStyle name="Currency 2 5 3 3 3 7 2 2" xfId="5017" xr:uid="{00000000-0005-0000-0000-000099130000}"/>
    <cellStyle name="Currency 2 5 3 3 3 7 3" xfId="5018" xr:uid="{00000000-0005-0000-0000-00009A130000}"/>
    <cellStyle name="Currency 2 5 3 3 3 8" xfId="5019" xr:uid="{00000000-0005-0000-0000-00009B130000}"/>
    <cellStyle name="Currency 2 5 3 3 3 8 2" xfId="5020" xr:uid="{00000000-0005-0000-0000-00009C130000}"/>
    <cellStyle name="Currency 2 5 3 3 3 9" xfId="5021" xr:uid="{00000000-0005-0000-0000-00009D130000}"/>
    <cellStyle name="Currency 2 5 3 3 3 9 2" xfId="5022" xr:uid="{00000000-0005-0000-0000-00009E130000}"/>
    <cellStyle name="Currency 2 5 3 3 4" xfId="5023" xr:uid="{00000000-0005-0000-0000-00009F130000}"/>
    <cellStyle name="Currency 2 5 3 3 4 2" xfId="5024" xr:uid="{00000000-0005-0000-0000-0000A0130000}"/>
    <cellStyle name="Currency 2 5 3 3 4 2 10" xfId="5025" xr:uid="{00000000-0005-0000-0000-0000A1130000}"/>
    <cellStyle name="Currency 2 5 3 3 4 2 2" xfId="5026" xr:uid="{00000000-0005-0000-0000-0000A2130000}"/>
    <cellStyle name="Currency 2 5 3 3 4 2 3" xfId="5027" xr:uid="{00000000-0005-0000-0000-0000A3130000}"/>
    <cellStyle name="Currency 2 5 3 3 4 2 4" xfId="5028" xr:uid="{00000000-0005-0000-0000-0000A4130000}"/>
    <cellStyle name="Currency 2 5 3 3 4 2 4 2" xfId="5029" xr:uid="{00000000-0005-0000-0000-0000A5130000}"/>
    <cellStyle name="Currency 2 5 3 3 4 2 4 2 2" xfId="5030" xr:uid="{00000000-0005-0000-0000-0000A6130000}"/>
    <cellStyle name="Currency 2 5 3 3 4 2 4 3" xfId="5031" xr:uid="{00000000-0005-0000-0000-0000A7130000}"/>
    <cellStyle name="Currency 2 5 3 3 4 2 5" xfId="5032" xr:uid="{00000000-0005-0000-0000-0000A8130000}"/>
    <cellStyle name="Currency 2 5 3 3 4 2 5 2" xfId="5033" xr:uid="{00000000-0005-0000-0000-0000A9130000}"/>
    <cellStyle name="Currency 2 5 3 3 4 2 5 2 2" xfId="5034" xr:uid="{00000000-0005-0000-0000-0000AA130000}"/>
    <cellStyle name="Currency 2 5 3 3 4 2 5 3" xfId="5035" xr:uid="{00000000-0005-0000-0000-0000AB130000}"/>
    <cellStyle name="Currency 2 5 3 3 4 2 6" xfId="5036" xr:uid="{00000000-0005-0000-0000-0000AC130000}"/>
    <cellStyle name="Currency 2 5 3 3 4 2 6 2" xfId="5037" xr:uid="{00000000-0005-0000-0000-0000AD130000}"/>
    <cellStyle name="Currency 2 5 3 3 4 2 6 2 2" xfId="5038" xr:uid="{00000000-0005-0000-0000-0000AE130000}"/>
    <cellStyle name="Currency 2 5 3 3 4 2 6 3" xfId="5039" xr:uid="{00000000-0005-0000-0000-0000AF130000}"/>
    <cellStyle name="Currency 2 5 3 3 4 2 7" xfId="5040" xr:uid="{00000000-0005-0000-0000-0000B0130000}"/>
    <cellStyle name="Currency 2 5 3 3 4 2 7 2" xfId="5041" xr:uid="{00000000-0005-0000-0000-0000B1130000}"/>
    <cellStyle name="Currency 2 5 3 3 4 2 8" xfId="5042" xr:uid="{00000000-0005-0000-0000-0000B2130000}"/>
    <cellStyle name="Currency 2 5 3 3 4 2 8 2" xfId="5043" xr:uid="{00000000-0005-0000-0000-0000B3130000}"/>
    <cellStyle name="Currency 2 5 3 3 4 2 9" xfId="5044" xr:uid="{00000000-0005-0000-0000-0000B4130000}"/>
    <cellStyle name="Currency 2 5 3 3 4 3" xfId="5045" xr:uid="{00000000-0005-0000-0000-0000B5130000}"/>
    <cellStyle name="Currency 2 5 3 3 4 4" xfId="5046" xr:uid="{00000000-0005-0000-0000-0000B6130000}"/>
    <cellStyle name="Currency 2 5 3 3 4 4 2" xfId="5047" xr:uid="{00000000-0005-0000-0000-0000B7130000}"/>
    <cellStyle name="Currency 2 5 3 3 4 4 2 2" xfId="5048" xr:uid="{00000000-0005-0000-0000-0000B8130000}"/>
    <cellStyle name="Currency 2 5 3 3 4 4 3" xfId="5049" xr:uid="{00000000-0005-0000-0000-0000B9130000}"/>
    <cellStyle name="Currency 2 5 3 3 4 5" xfId="5050" xr:uid="{00000000-0005-0000-0000-0000BA130000}"/>
    <cellStyle name="Currency 2 5 3 3 4 5 2" xfId="5051" xr:uid="{00000000-0005-0000-0000-0000BB130000}"/>
    <cellStyle name="Currency 2 5 3 3 4 5 2 2" xfId="5052" xr:uid="{00000000-0005-0000-0000-0000BC130000}"/>
    <cellStyle name="Currency 2 5 3 3 4 5 3" xfId="5053" xr:uid="{00000000-0005-0000-0000-0000BD130000}"/>
    <cellStyle name="Currency 2 5 3 3 5" xfId="5054" xr:uid="{00000000-0005-0000-0000-0000BE130000}"/>
    <cellStyle name="Currency 2 5 3 3 5 2" xfId="5055" xr:uid="{00000000-0005-0000-0000-0000BF130000}"/>
    <cellStyle name="Currency 2 5 3 3 5 3" xfId="5056" xr:uid="{00000000-0005-0000-0000-0000C0130000}"/>
    <cellStyle name="Currency 2 5 3 3 5 3 2" xfId="5057" xr:uid="{00000000-0005-0000-0000-0000C1130000}"/>
    <cellStyle name="Currency 2 5 3 3 5 3 3" xfId="5058" xr:uid="{00000000-0005-0000-0000-0000C2130000}"/>
    <cellStyle name="Currency 2 5 3 3 5 4" xfId="5059" xr:uid="{00000000-0005-0000-0000-0000C3130000}"/>
    <cellStyle name="Currency 2 5 3 3 5 4 2" xfId="5060" xr:uid="{00000000-0005-0000-0000-0000C4130000}"/>
    <cellStyle name="Currency 2 5 3 3 5 4 2 2" xfId="5061" xr:uid="{00000000-0005-0000-0000-0000C5130000}"/>
    <cellStyle name="Currency 2 5 3 3 5 4 3" xfId="5062" xr:uid="{00000000-0005-0000-0000-0000C6130000}"/>
    <cellStyle name="Currency 2 5 3 3 5 5" xfId="5063" xr:uid="{00000000-0005-0000-0000-0000C7130000}"/>
    <cellStyle name="Currency 2 5 3 3 5 5 2" xfId="5064" xr:uid="{00000000-0005-0000-0000-0000C8130000}"/>
    <cellStyle name="Currency 2 5 3 3 5 5 2 2" xfId="5065" xr:uid="{00000000-0005-0000-0000-0000C9130000}"/>
    <cellStyle name="Currency 2 5 3 3 5 5 3" xfId="5066" xr:uid="{00000000-0005-0000-0000-0000CA130000}"/>
    <cellStyle name="Currency 2 5 3 3 5 6" xfId="5067" xr:uid="{00000000-0005-0000-0000-0000CB130000}"/>
    <cellStyle name="Currency 2 5 3 3 5 6 2" xfId="5068" xr:uid="{00000000-0005-0000-0000-0000CC130000}"/>
    <cellStyle name="Currency 2 5 3 3 5 6 2 2" xfId="5069" xr:uid="{00000000-0005-0000-0000-0000CD130000}"/>
    <cellStyle name="Currency 2 5 3 3 5 6 3" xfId="5070" xr:uid="{00000000-0005-0000-0000-0000CE130000}"/>
    <cellStyle name="Currency 2 5 3 3 5 7" xfId="5071" xr:uid="{00000000-0005-0000-0000-0000CF130000}"/>
    <cellStyle name="Currency 2 5 3 3 5 7 2" xfId="5072" xr:uid="{00000000-0005-0000-0000-0000D0130000}"/>
    <cellStyle name="Currency 2 5 3 3 5 8" xfId="5073" xr:uid="{00000000-0005-0000-0000-0000D1130000}"/>
    <cellStyle name="Currency 2 5 3 3 5 8 2" xfId="5074" xr:uid="{00000000-0005-0000-0000-0000D2130000}"/>
    <cellStyle name="Currency 2 5 3 3 5 9" xfId="5075" xr:uid="{00000000-0005-0000-0000-0000D3130000}"/>
    <cellStyle name="Currency 2 5 3 3 6" xfId="5076" xr:uid="{00000000-0005-0000-0000-0000D4130000}"/>
    <cellStyle name="Currency 2 5 3 3 6 2" xfId="5077" xr:uid="{00000000-0005-0000-0000-0000D5130000}"/>
    <cellStyle name="Currency 2 5 3 3 6 3" xfId="5078" xr:uid="{00000000-0005-0000-0000-0000D6130000}"/>
    <cellStyle name="Currency 2 5 3 3 7" xfId="5079" xr:uid="{00000000-0005-0000-0000-0000D7130000}"/>
    <cellStyle name="Currency 2 5 3 3 8" xfId="5080" xr:uid="{00000000-0005-0000-0000-0000D8130000}"/>
    <cellStyle name="Currency 2 5 3 3 8 2" xfId="5081" xr:uid="{00000000-0005-0000-0000-0000D9130000}"/>
    <cellStyle name="Currency 2 5 3 3 8 2 2" xfId="5082" xr:uid="{00000000-0005-0000-0000-0000DA130000}"/>
    <cellStyle name="Currency 2 5 3 3 8 3" xfId="5083" xr:uid="{00000000-0005-0000-0000-0000DB130000}"/>
    <cellStyle name="Currency 2 5 3 3 8 4" xfId="5084" xr:uid="{00000000-0005-0000-0000-0000DC130000}"/>
    <cellStyle name="Currency 2 5 3 3 9" xfId="5085" xr:uid="{00000000-0005-0000-0000-0000DD130000}"/>
    <cellStyle name="Currency 2 5 3 3 9 2" xfId="5086" xr:uid="{00000000-0005-0000-0000-0000DE130000}"/>
    <cellStyle name="Currency 2 5 3 3 9 2 2" xfId="5087" xr:uid="{00000000-0005-0000-0000-0000DF130000}"/>
    <cellStyle name="Currency 2 5 3 3 9 3" xfId="5088" xr:uid="{00000000-0005-0000-0000-0000E0130000}"/>
    <cellStyle name="Currency 2 5 3 4" xfId="5089" xr:uid="{00000000-0005-0000-0000-0000E1130000}"/>
    <cellStyle name="Currency 2 5 3 4 2" xfId="5090" xr:uid="{00000000-0005-0000-0000-0000E2130000}"/>
    <cellStyle name="Currency 2 5 3 4 2 2" xfId="5091" xr:uid="{00000000-0005-0000-0000-0000E3130000}"/>
    <cellStyle name="Currency 2 5 3 4 2 3" xfId="5092" xr:uid="{00000000-0005-0000-0000-0000E4130000}"/>
    <cellStyle name="Currency 2 5 3 4 2 3 2" xfId="5093" xr:uid="{00000000-0005-0000-0000-0000E5130000}"/>
    <cellStyle name="Currency 2 5 3 4 2 3 3" xfId="5094" xr:uid="{00000000-0005-0000-0000-0000E6130000}"/>
    <cellStyle name="Currency 2 5 3 4 2 4" xfId="5095" xr:uid="{00000000-0005-0000-0000-0000E7130000}"/>
    <cellStyle name="Currency 2 5 3 4 2 4 2" xfId="5096" xr:uid="{00000000-0005-0000-0000-0000E8130000}"/>
    <cellStyle name="Currency 2 5 3 4 2 4 2 2" xfId="5097" xr:uid="{00000000-0005-0000-0000-0000E9130000}"/>
    <cellStyle name="Currency 2 5 3 4 2 4 3" xfId="5098" xr:uid="{00000000-0005-0000-0000-0000EA130000}"/>
    <cellStyle name="Currency 2 5 3 4 2 5" xfId="5099" xr:uid="{00000000-0005-0000-0000-0000EB130000}"/>
    <cellStyle name="Currency 2 5 3 4 2 5 2" xfId="5100" xr:uid="{00000000-0005-0000-0000-0000EC130000}"/>
    <cellStyle name="Currency 2 5 3 4 2 5 2 2" xfId="5101" xr:uid="{00000000-0005-0000-0000-0000ED130000}"/>
    <cellStyle name="Currency 2 5 3 4 2 5 3" xfId="5102" xr:uid="{00000000-0005-0000-0000-0000EE130000}"/>
    <cellStyle name="Currency 2 5 3 4 2 6" xfId="5103" xr:uid="{00000000-0005-0000-0000-0000EF130000}"/>
    <cellStyle name="Currency 2 5 3 4 2 6 2" xfId="5104" xr:uid="{00000000-0005-0000-0000-0000F0130000}"/>
    <cellStyle name="Currency 2 5 3 4 2 6 2 2" xfId="5105" xr:uid="{00000000-0005-0000-0000-0000F1130000}"/>
    <cellStyle name="Currency 2 5 3 4 2 6 3" xfId="5106" xr:uid="{00000000-0005-0000-0000-0000F2130000}"/>
    <cellStyle name="Currency 2 5 3 4 2 7" xfId="5107" xr:uid="{00000000-0005-0000-0000-0000F3130000}"/>
    <cellStyle name="Currency 2 5 3 4 2 7 2" xfId="5108" xr:uid="{00000000-0005-0000-0000-0000F4130000}"/>
    <cellStyle name="Currency 2 5 3 4 2 8" xfId="5109" xr:uid="{00000000-0005-0000-0000-0000F5130000}"/>
    <cellStyle name="Currency 2 5 3 4 2 8 2" xfId="5110" xr:uid="{00000000-0005-0000-0000-0000F6130000}"/>
    <cellStyle name="Currency 2 5 3 4 2 9" xfId="5111" xr:uid="{00000000-0005-0000-0000-0000F7130000}"/>
    <cellStyle name="Currency 2 5 3 4 3" xfId="5112" xr:uid="{00000000-0005-0000-0000-0000F8130000}"/>
    <cellStyle name="Currency 2 5 3 4 3 2" xfId="5113" xr:uid="{00000000-0005-0000-0000-0000F9130000}"/>
    <cellStyle name="Currency 2 5 3 4 3 3" xfId="5114" xr:uid="{00000000-0005-0000-0000-0000FA130000}"/>
    <cellStyle name="Currency 2 5 3 4 3 3 2" xfId="5115" xr:uid="{00000000-0005-0000-0000-0000FB130000}"/>
    <cellStyle name="Currency 2 5 3 4 3 3 3" xfId="5116" xr:uid="{00000000-0005-0000-0000-0000FC130000}"/>
    <cellStyle name="Currency 2 5 3 4 3 4" xfId="5117" xr:uid="{00000000-0005-0000-0000-0000FD130000}"/>
    <cellStyle name="Currency 2 5 3 4 3 4 2" xfId="5118" xr:uid="{00000000-0005-0000-0000-0000FE130000}"/>
    <cellStyle name="Currency 2 5 3 4 3 4 2 2" xfId="5119" xr:uid="{00000000-0005-0000-0000-0000FF130000}"/>
    <cellStyle name="Currency 2 5 3 4 3 4 3" xfId="5120" xr:uid="{00000000-0005-0000-0000-000000140000}"/>
    <cellStyle name="Currency 2 5 3 4 3 5" xfId="5121" xr:uid="{00000000-0005-0000-0000-000001140000}"/>
    <cellStyle name="Currency 2 5 3 4 3 5 2" xfId="5122" xr:uid="{00000000-0005-0000-0000-000002140000}"/>
    <cellStyle name="Currency 2 5 3 4 3 5 2 2" xfId="5123" xr:uid="{00000000-0005-0000-0000-000003140000}"/>
    <cellStyle name="Currency 2 5 3 4 3 5 3" xfId="5124" xr:uid="{00000000-0005-0000-0000-000004140000}"/>
    <cellStyle name="Currency 2 5 3 4 3 6" xfId="5125" xr:uid="{00000000-0005-0000-0000-000005140000}"/>
    <cellStyle name="Currency 2 5 3 4 3 6 2" xfId="5126" xr:uid="{00000000-0005-0000-0000-000006140000}"/>
    <cellStyle name="Currency 2 5 3 4 3 6 2 2" xfId="5127" xr:uid="{00000000-0005-0000-0000-000007140000}"/>
    <cellStyle name="Currency 2 5 3 4 3 6 3" xfId="5128" xr:uid="{00000000-0005-0000-0000-000008140000}"/>
    <cellStyle name="Currency 2 5 3 4 3 7" xfId="5129" xr:uid="{00000000-0005-0000-0000-000009140000}"/>
    <cellStyle name="Currency 2 5 3 4 3 7 2" xfId="5130" xr:uid="{00000000-0005-0000-0000-00000A140000}"/>
    <cellStyle name="Currency 2 5 3 4 3 8" xfId="5131" xr:uid="{00000000-0005-0000-0000-00000B140000}"/>
    <cellStyle name="Currency 2 5 3 4 3 8 2" xfId="5132" xr:uid="{00000000-0005-0000-0000-00000C140000}"/>
    <cellStyle name="Currency 2 5 3 4 3 9" xfId="5133" xr:uid="{00000000-0005-0000-0000-00000D140000}"/>
    <cellStyle name="Currency 2 5 3 4 4" xfId="5134" xr:uid="{00000000-0005-0000-0000-00000E140000}"/>
    <cellStyle name="Currency 2 5 3 4 4 2" xfId="5135" xr:uid="{00000000-0005-0000-0000-00000F140000}"/>
    <cellStyle name="Currency 2 5 3 4 4 3" xfId="5136" xr:uid="{00000000-0005-0000-0000-000010140000}"/>
    <cellStyle name="Currency 2 5 3 4 4 3 2" xfId="5137" xr:uid="{00000000-0005-0000-0000-000011140000}"/>
    <cellStyle name="Currency 2 5 3 4 4 3 2 2" xfId="5138" xr:uid="{00000000-0005-0000-0000-000012140000}"/>
    <cellStyle name="Currency 2 5 3 4 4 3 3" xfId="5139" xr:uid="{00000000-0005-0000-0000-000013140000}"/>
    <cellStyle name="Currency 2 5 3 4 4 4" xfId="5140" xr:uid="{00000000-0005-0000-0000-000014140000}"/>
    <cellStyle name="Currency 2 5 3 4 4 4 2" xfId="5141" xr:uid="{00000000-0005-0000-0000-000015140000}"/>
    <cellStyle name="Currency 2 5 3 4 4 4 2 2" xfId="5142" xr:uid="{00000000-0005-0000-0000-000016140000}"/>
    <cellStyle name="Currency 2 5 3 4 4 4 3" xfId="5143" xr:uid="{00000000-0005-0000-0000-000017140000}"/>
    <cellStyle name="Currency 2 5 3 4 4 5" xfId="5144" xr:uid="{00000000-0005-0000-0000-000018140000}"/>
    <cellStyle name="Currency 2 5 3 4 4 5 2" xfId="5145" xr:uid="{00000000-0005-0000-0000-000019140000}"/>
    <cellStyle name="Currency 2 5 3 4 4 5 2 2" xfId="5146" xr:uid="{00000000-0005-0000-0000-00001A140000}"/>
    <cellStyle name="Currency 2 5 3 4 4 5 3" xfId="5147" xr:uid="{00000000-0005-0000-0000-00001B140000}"/>
    <cellStyle name="Currency 2 5 3 4 4 6" xfId="5148" xr:uid="{00000000-0005-0000-0000-00001C140000}"/>
    <cellStyle name="Currency 2 5 3 4 4 6 2" xfId="5149" xr:uid="{00000000-0005-0000-0000-00001D140000}"/>
    <cellStyle name="Currency 2 5 3 4 4 7" xfId="5150" xr:uid="{00000000-0005-0000-0000-00001E140000}"/>
    <cellStyle name="Currency 2 5 3 4 4 7 2" xfId="5151" xr:uid="{00000000-0005-0000-0000-00001F140000}"/>
    <cellStyle name="Currency 2 5 3 4 4 8" xfId="5152" xr:uid="{00000000-0005-0000-0000-000020140000}"/>
    <cellStyle name="Currency 2 5 3 4 4 9" xfId="5153" xr:uid="{00000000-0005-0000-0000-000021140000}"/>
    <cellStyle name="Currency 2 5 3 4 5" xfId="5154" xr:uid="{00000000-0005-0000-0000-000022140000}"/>
    <cellStyle name="Currency 2 5 3 4 5 2" xfId="5155" xr:uid="{00000000-0005-0000-0000-000023140000}"/>
    <cellStyle name="Currency 2 5 3 4 5 3" xfId="5156" xr:uid="{00000000-0005-0000-0000-000024140000}"/>
    <cellStyle name="Currency 2 5 3 4 6" xfId="5157" xr:uid="{00000000-0005-0000-0000-000025140000}"/>
    <cellStyle name="Currency 2 5 3 4 6 2" xfId="5158" xr:uid="{00000000-0005-0000-0000-000026140000}"/>
    <cellStyle name="Currency 2 5 3 4 6 2 2" xfId="5159" xr:uid="{00000000-0005-0000-0000-000027140000}"/>
    <cellStyle name="Currency 2 5 3 4 6 2 2 2" xfId="5160" xr:uid="{00000000-0005-0000-0000-000028140000}"/>
    <cellStyle name="Currency 2 5 3 4 6 2 3" xfId="5161" xr:uid="{00000000-0005-0000-0000-000029140000}"/>
    <cellStyle name="Currency 2 5 3 4 6 3" xfId="5162" xr:uid="{00000000-0005-0000-0000-00002A140000}"/>
    <cellStyle name="Currency 2 5 3 4 6 3 2" xfId="5163" xr:uid="{00000000-0005-0000-0000-00002B140000}"/>
    <cellStyle name="Currency 2 5 3 4 6 3 2 2" xfId="5164" xr:uid="{00000000-0005-0000-0000-00002C140000}"/>
    <cellStyle name="Currency 2 5 3 4 6 3 3" xfId="5165" xr:uid="{00000000-0005-0000-0000-00002D140000}"/>
    <cellStyle name="Currency 2 5 3 4 6 4" xfId="5166" xr:uid="{00000000-0005-0000-0000-00002E140000}"/>
    <cellStyle name="Currency 2 5 3 4 6 4 2" xfId="5167" xr:uid="{00000000-0005-0000-0000-00002F140000}"/>
    <cellStyle name="Currency 2 5 3 4 6 4 2 2" xfId="5168" xr:uid="{00000000-0005-0000-0000-000030140000}"/>
    <cellStyle name="Currency 2 5 3 4 6 4 3" xfId="5169" xr:uid="{00000000-0005-0000-0000-000031140000}"/>
    <cellStyle name="Currency 2 5 3 4 6 5" xfId="5170" xr:uid="{00000000-0005-0000-0000-000032140000}"/>
    <cellStyle name="Currency 2 5 3 4 6 5 2" xfId="5171" xr:uid="{00000000-0005-0000-0000-000033140000}"/>
    <cellStyle name="Currency 2 5 3 4 6 6" xfId="5172" xr:uid="{00000000-0005-0000-0000-000034140000}"/>
    <cellStyle name="Currency 2 5 3 4 6 6 2" xfId="5173" xr:uid="{00000000-0005-0000-0000-000035140000}"/>
    <cellStyle name="Currency 2 5 3 4 6 7" xfId="5174" xr:uid="{00000000-0005-0000-0000-000036140000}"/>
    <cellStyle name="Currency 2 5 3 4 7" xfId="5175" xr:uid="{00000000-0005-0000-0000-000037140000}"/>
    <cellStyle name="Currency 2 5 3 4 7 2" xfId="5176" xr:uid="{00000000-0005-0000-0000-000038140000}"/>
    <cellStyle name="Currency 2 5 3 4 7 2 2" xfId="5177" xr:uid="{00000000-0005-0000-0000-000039140000}"/>
    <cellStyle name="Currency 2 5 3 4 7 3" xfId="5178" xr:uid="{00000000-0005-0000-0000-00003A140000}"/>
    <cellStyle name="Currency 2 5 3 4 8" xfId="5179" xr:uid="{00000000-0005-0000-0000-00003B140000}"/>
    <cellStyle name="Currency 2 5 3 4 8 2" xfId="5180" xr:uid="{00000000-0005-0000-0000-00003C140000}"/>
    <cellStyle name="Currency 2 5 3 4 8 2 2" xfId="5181" xr:uid="{00000000-0005-0000-0000-00003D140000}"/>
    <cellStyle name="Currency 2 5 3 4 8 3" xfId="5182" xr:uid="{00000000-0005-0000-0000-00003E140000}"/>
    <cellStyle name="Currency 2 5 3 5" xfId="5183" xr:uid="{00000000-0005-0000-0000-00003F140000}"/>
    <cellStyle name="Currency 2 5 3 5 10" xfId="5184" xr:uid="{00000000-0005-0000-0000-000040140000}"/>
    <cellStyle name="Currency 2 5 3 5 2" xfId="5185" xr:uid="{00000000-0005-0000-0000-000041140000}"/>
    <cellStyle name="Currency 2 5 3 5 2 2" xfId="5186" xr:uid="{00000000-0005-0000-0000-000042140000}"/>
    <cellStyle name="Currency 2 5 3 5 2 3" xfId="5187" xr:uid="{00000000-0005-0000-0000-000043140000}"/>
    <cellStyle name="Currency 2 5 3 5 2 3 2" xfId="5188" xr:uid="{00000000-0005-0000-0000-000044140000}"/>
    <cellStyle name="Currency 2 5 3 5 2 3 3" xfId="5189" xr:uid="{00000000-0005-0000-0000-000045140000}"/>
    <cellStyle name="Currency 2 5 3 5 2 4" xfId="5190" xr:uid="{00000000-0005-0000-0000-000046140000}"/>
    <cellStyle name="Currency 2 5 3 5 2 4 2" xfId="5191" xr:uid="{00000000-0005-0000-0000-000047140000}"/>
    <cellStyle name="Currency 2 5 3 5 2 4 2 2" xfId="5192" xr:uid="{00000000-0005-0000-0000-000048140000}"/>
    <cellStyle name="Currency 2 5 3 5 2 4 3" xfId="5193" xr:uid="{00000000-0005-0000-0000-000049140000}"/>
    <cellStyle name="Currency 2 5 3 5 2 5" xfId="5194" xr:uid="{00000000-0005-0000-0000-00004A140000}"/>
    <cellStyle name="Currency 2 5 3 5 2 5 2" xfId="5195" xr:uid="{00000000-0005-0000-0000-00004B140000}"/>
    <cellStyle name="Currency 2 5 3 5 2 5 2 2" xfId="5196" xr:uid="{00000000-0005-0000-0000-00004C140000}"/>
    <cellStyle name="Currency 2 5 3 5 2 5 3" xfId="5197" xr:uid="{00000000-0005-0000-0000-00004D140000}"/>
    <cellStyle name="Currency 2 5 3 5 2 6" xfId="5198" xr:uid="{00000000-0005-0000-0000-00004E140000}"/>
    <cellStyle name="Currency 2 5 3 5 2 6 2" xfId="5199" xr:uid="{00000000-0005-0000-0000-00004F140000}"/>
    <cellStyle name="Currency 2 5 3 5 2 6 2 2" xfId="5200" xr:uid="{00000000-0005-0000-0000-000050140000}"/>
    <cellStyle name="Currency 2 5 3 5 2 6 3" xfId="5201" xr:uid="{00000000-0005-0000-0000-000051140000}"/>
    <cellStyle name="Currency 2 5 3 5 2 7" xfId="5202" xr:uid="{00000000-0005-0000-0000-000052140000}"/>
    <cellStyle name="Currency 2 5 3 5 2 7 2" xfId="5203" xr:uid="{00000000-0005-0000-0000-000053140000}"/>
    <cellStyle name="Currency 2 5 3 5 2 8" xfId="5204" xr:uid="{00000000-0005-0000-0000-000054140000}"/>
    <cellStyle name="Currency 2 5 3 5 2 8 2" xfId="5205" xr:uid="{00000000-0005-0000-0000-000055140000}"/>
    <cellStyle name="Currency 2 5 3 5 2 9" xfId="5206" xr:uid="{00000000-0005-0000-0000-000056140000}"/>
    <cellStyle name="Currency 2 5 3 5 3" xfId="5207" xr:uid="{00000000-0005-0000-0000-000057140000}"/>
    <cellStyle name="Currency 2 5 3 5 4" xfId="5208" xr:uid="{00000000-0005-0000-0000-000058140000}"/>
    <cellStyle name="Currency 2 5 3 5 4 2" xfId="5209" xr:uid="{00000000-0005-0000-0000-000059140000}"/>
    <cellStyle name="Currency 2 5 3 5 4 3" xfId="5210" xr:uid="{00000000-0005-0000-0000-00005A140000}"/>
    <cellStyle name="Currency 2 5 3 5 5" xfId="5211" xr:uid="{00000000-0005-0000-0000-00005B140000}"/>
    <cellStyle name="Currency 2 5 3 5 5 2" xfId="5212" xr:uid="{00000000-0005-0000-0000-00005C140000}"/>
    <cellStyle name="Currency 2 5 3 5 5 2 2" xfId="5213" xr:uid="{00000000-0005-0000-0000-00005D140000}"/>
    <cellStyle name="Currency 2 5 3 5 5 3" xfId="5214" xr:uid="{00000000-0005-0000-0000-00005E140000}"/>
    <cellStyle name="Currency 2 5 3 5 6" xfId="5215" xr:uid="{00000000-0005-0000-0000-00005F140000}"/>
    <cellStyle name="Currency 2 5 3 5 6 2" xfId="5216" xr:uid="{00000000-0005-0000-0000-000060140000}"/>
    <cellStyle name="Currency 2 5 3 5 6 2 2" xfId="5217" xr:uid="{00000000-0005-0000-0000-000061140000}"/>
    <cellStyle name="Currency 2 5 3 5 6 3" xfId="5218" xr:uid="{00000000-0005-0000-0000-000062140000}"/>
    <cellStyle name="Currency 2 5 3 5 7" xfId="5219" xr:uid="{00000000-0005-0000-0000-000063140000}"/>
    <cellStyle name="Currency 2 5 3 5 7 2" xfId="5220" xr:uid="{00000000-0005-0000-0000-000064140000}"/>
    <cellStyle name="Currency 2 5 3 5 7 2 2" xfId="5221" xr:uid="{00000000-0005-0000-0000-000065140000}"/>
    <cellStyle name="Currency 2 5 3 5 7 3" xfId="5222" xr:uid="{00000000-0005-0000-0000-000066140000}"/>
    <cellStyle name="Currency 2 5 3 5 8" xfId="5223" xr:uid="{00000000-0005-0000-0000-000067140000}"/>
    <cellStyle name="Currency 2 5 3 5 8 2" xfId="5224" xr:uid="{00000000-0005-0000-0000-000068140000}"/>
    <cellStyle name="Currency 2 5 3 5 9" xfId="5225" xr:uid="{00000000-0005-0000-0000-000069140000}"/>
    <cellStyle name="Currency 2 5 3 5 9 2" xfId="5226" xr:uid="{00000000-0005-0000-0000-00006A140000}"/>
    <cellStyle name="Currency 2 5 3 6" xfId="5227" xr:uid="{00000000-0005-0000-0000-00006B140000}"/>
    <cellStyle name="Currency 2 5 3 6 2" xfId="5228" xr:uid="{00000000-0005-0000-0000-00006C140000}"/>
    <cellStyle name="Currency 2 5 3 6 2 10" xfId="5229" xr:uid="{00000000-0005-0000-0000-00006D140000}"/>
    <cellStyle name="Currency 2 5 3 6 2 2" xfId="5230" xr:uid="{00000000-0005-0000-0000-00006E140000}"/>
    <cellStyle name="Currency 2 5 3 6 2 3" xfId="5231" xr:uid="{00000000-0005-0000-0000-00006F140000}"/>
    <cellStyle name="Currency 2 5 3 6 2 4" xfId="5232" xr:uid="{00000000-0005-0000-0000-000070140000}"/>
    <cellStyle name="Currency 2 5 3 6 2 4 2" xfId="5233" xr:uid="{00000000-0005-0000-0000-000071140000}"/>
    <cellStyle name="Currency 2 5 3 6 2 4 2 2" xfId="5234" xr:uid="{00000000-0005-0000-0000-000072140000}"/>
    <cellStyle name="Currency 2 5 3 6 2 4 3" xfId="5235" xr:uid="{00000000-0005-0000-0000-000073140000}"/>
    <cellStyle name="Currency 2 5 3 6 2 5" xfId="5236" xr:uid="{00000000-0005-0000-0000-000074140000}"/>
    <cellStyle name="Currency 2 5 3 6 2 5 2" xfId="5237" xr:uid="{00000000-0005-0000-0000-000075140000}"/>
    <cellStyle name="Currency 2 5 3 6 2 5 2 2" xfId="5238" xr:uid="{00000000-0005-0000-0000-000076140000}"/>
    <cellStyle name="Currency 2 5 3 6 2 5 3" xfId="5239" xr:uid="{00000000-0005-0000-0000-000077140000}"/>
    <cellStyle name="Currency 2 5 3 6 2 6" xfId="5240" xr:uid="{00000000-0005-0000-0000-000078140000}"/>
    <cellStyle name="Currency 2 5 3 6 2 6 2" xfId="5241" xr:uid="{00000000-0005-0000-0000-000079140000}"/>
    <cellStyle name="Currency 2 5 3 6 2 6 2 2" xfId="5242" xr:uid="{00000000-0005-0000-0000-00007A140000}"/>
    <cellStyle name="Currency 2 5 3 6 2 6 3" xfId="5243" xr:uid="{00000000-0005-0000-0000-00007B140000}"/>
    <cellStyle name="Currency 2 5 3 6 2 7" xfId="5244" xr:uid="{00000000-0005-0000-0000-00007C140000}"/>
    <cellStyle name="Currency 2 5 3 6 2 7 2" xfId="5245" xr:uid="{00000000-0005-0000-0000-00007D140000}"/>
    <cellStyle name="Currency 2 5 3 6 2 8" xfId="5246" xr:uid="{00000000-0005-0000-0000-00007E140000}"/>
    <cellStyle name="Currency 2 5 3 6 2 8 2" xfId="5247" xr:uid="{00000000-0005-0000-0000-00007F140000}"/>
    <cellStyle name="Currency 2 5 3 6 2 9" xfId="5248" xr:uid="{00000000-0005-0000-0000-000080140000}"/>
    <cellStyle name="Currency 2 5 3 6 3" xfId="5249" xr:uid="{00000000-0005-0000-0000-000081140000}"/>
    <cellStyle name="Currency 2 5 3 6 4" xfId="5250" xr:uid="{00000000-0005-0000-0000-000082140000}"/>
    <cellStyle name="Currency 2 5 3 6 4 2" xfId="5251" xr:uid="{00000000-0005-0000-0000-000083140000}"/>
    <cellStyle name="Currency 2 5 3 6 4 2 2" xfId="5252" xr:uid="{00000000-0005-0000-0000-000084140000}"/>
    <cellStyle name="Currency 2 5 3 6 4 3" xfId="5253" xr:uid="{00000000-0005-0000-0000-000085140000}"/>
    <cellStyle name="Currency 2 5 3 6 5" xfId="5254" xr:uid="{00000000-0005-0000-0000-000086140000}"/>
    <cellStyle name="Currency 2 5 3 6 5 2" xfId="5255" xr:uid="{00000000-0005-0000-0000-000087140000}"/>
    <cellStyle name="Currency 2 5 3 6 5 2 2" xfId="5256" xr:uid="{00000000-0005-0000-0000-000088140000}"/>
    <cellStyle name="Currency 2 5 3 6 5 3" xfId="5257" xr:uid="{00000000-0005-0000-0000-000089140000}"/>
    <cellStyle name="Currency 2 5 3 7" xfId="5258" xr:uid="{00000000-0005-0000-0000-00008A140000}"/>
    <cellStyle name="Currency 2 5 3 7 2" xfId="5259" xr:uid="{00000000-0005-0000-0000-00008B140000}"/>
    <cellStyle name="Currency 2 5 3 7 3" xfId="5260" xr:uid="{00000000-0005-0000-0000-00008C140000}"/>
    <cellStyle name="Currency 2 5 3 7 3 2" xfId="5261" xr:uid="{00000000-0005-0000-0000-00008D140000}"/>
    <cellStyle name="Currency 2 5 3 7 3 3" xfId="5262" xr:uid="{00000000-0005-0000-0000-00008E140000}"/>
    <cellStyle name="Currency 2 5 3 7 4" xfId="5263" xr:uid="{00000000-0005-0000-0000-00008F140000}"/>
    <cellStyle name="Currency 2 5 3 7 4 2" xfId="5264" xr:uid="{00000000-0005-0000-0000-000090140000}"/>
    <cellStyle name="Currency 2 5 3 7 4 2 2" xfId="5265" xr:uid="{00000000-0005-0000-0000-000091140000}"/>
    <cellStyle name="Currency 2 5 3 7 4 3" xfId="5266" xr:uid="{00000000-0005-0000-0000-000092140000}"/>
    <cellStyle name="Currency 2 5 3 7 5" xfId="5267" xr:uid="{00000000-0005-0000-0000-000093140000}"/>
    <cellStyle name="Currency 2 5 3 7 5 2" xfId="5268" xr:uid="{00000000-0005-0000-0000-000094140000}"/>
    <cellStyle name="Currency 2 5 3 7 5 2 2" xfId="5269" xr:uid="{00000000-0005-0000-0000-000095140000}"/>
    <cellStyle name="Currency 2 5 3 7 5 3" xfId="5270" xr:uid="{00000000-0005-0000-0000-000096140000}"/>
    <cellStyle name="Currency 2 5 3 7 6" xfId="5271" xr:uid="{00000000-0005-0000-0000-000097140000}"/>
    <cellStyle name="Currency 2 5 3 7 6 2" xfId="5272" xr:uid="{00000000-0005-0000-0000-000098140000}"/>
    <cellStyle name="Currency 2 5 3 7 6 2 2" xfId="5273" xr:uid="{00000000-0005-0000-0000-000099140000}"/>
    <cellStyle name="Currency 2 5 3 7 6 3" xfId="5274" xr:uid="{00000000-0005-0000-0000-00009A140000}"/>
    <cellStyle name="Currency 2 5 3 7 7" xfId="5275" xr:uid="{00000000-0005-0000-0000-00009B140000}"/>
    <cellStyle name="Currency 2 5 3 7 7 2" xfId="5276" xr:uid="{00000000-0005-0000-0000-00009C140000}"/>
    <cellStyle name="Currency 2 5 3 7 8" xfId="5277" xr:uid="{00000000-0005-0000-0000-00009D140000}"/>
    <cellStyle name="Currency 2 5 3 7 8 2" xfId="5278" xr:uid="{00000000-0005-0000-0000-00009E140000}"/>
    <cellStyle name="Currency 2 5 3 7 9" xfId="5279" xr:uid="{00000000-0005-0000-0000-00009F140000}"/>
    <cellStyle name="Currency 2 5 3 8" xfId="5280" xr:uid="{00000000-0005-0000-0000-0000A0140000}"/>
    <cellStyle name="Currency 2 5 3 8 2" xfId="5281" xr:uid="{00000000-0005-0000-0000-0000A1140000}"/>
    <cellStyle name="Currency 2 5 3 8 3" xfId="5282" xr:uid="{00000000-0005-0000-0000-0000A2140000}"/>
    <cellStyle name="Currency 2 5 3 9" xfId="5283" xr:uid="{00000000-0005-0000-0000-0000A3140000}"/>
    <cellStyle name="Currency 2 5 4" xfId="5284" xr:uid="{00000000-0005-0000-0000-0000A4140000}"/>
    <cellStyle name="Currency 2 5 4 10" xfId="5285" xr:uid="{00000000-0005-0000-0000-0000A5140000}"/>
    <cellStyle name="Currency 2 5 4 10 2" xfId="5286" xr:uid="{00000000-0005-0000-0000-0000A6140000}"/>
    <cellStyle name="Currency 2 5 4 10 2 2" xfId="5287" xr:uid="{00000000-0005-0000-0000-0000A7140000}"/>
    <cellStyle name="Currency 2 5 4 10 3" xfId="5288" xr:uid="{00000000-0005-0000-0000-0000A8140000}"/>
    <cellStyle name="Currency 2 5 4 11" xfId="5289" xr:uid="{00000000-0005-0000-0000-0000A9140000}"/>
    <cellStyle name="Currency 2 5 4 11 2" xfId="5290" xr:uid="{00000000-0005-0000-0000-0000AA140000}"/>
    <cellStyle name="Currency 2 5 4 12" xfId="5291" xr:uid="{00000000-0005-0000-0000-0000AB140000}"/>
    <cellStyle name="Currency 2 5 4 12 2" xfId="5292" xr:uid="{00000000-0005-0000-0000-0000AC140000}"/>
    <cellStyle name="Currency 2 5 4 13" xfId="5293" xr:uid="{00000000-0005-0000-0000-0000AD140000}"/>
    <cellStyle name="Currency 2 5 4 14" xfId="5294" xr:uid="{00000000-0005-0000-0000-0000AE140000}"/>
    <cellStyle name="Currency 2 5 4 15" xfId="5295" xr:uid="{00000000-0005-0000-0000-0000AF140000}"/>
    <cellStyle name="Currency 2 5 4 2" xfId="5296" xr:uid="{00000000-0005-0000-0000-0000B0140000}"/>
    <cellStyle name="Currency 2 5 4 2 2" xfId="5297" xr:uid="{00000000-0005-0000-0000-0000B1140000}"/>
    <cellStyle name="Currency 2 5 4 2 2 2" xfId="5298" xr:uid="{00000000-0005-0000-0000-0000B2140000}"/>
    <cellStyle name="Currency 2 5 4 2 2 3" xfId="5299" xr:uid="{00000000-0005-0000-0000-0000B3140000}"/>
    <cellStyle name="Currency 2 5 4 2 2 3 2" xfId="5300" xr:uid="{00000000-0005-0000-0000-0000B4140000}"/>
    <cellStyle name="Currency 2 5 4 2 2 3 3" xfId="5301" xr:uid="{00000000-0005-0000-0000-0000B5140000}"/>
    <cellStyle name="Currency 2 5 4 2 2 4" xfId="5302" xr:uid="{00000000-0005-0000-0000-0000B6140000}"/>
    <cellStyle name="Currency 2 5 4 2 2 4 2" xfId="5303" xr:uid="{00000000-0005-0000-0000-0000B7140000}"/>
    <cellStyle name="Currency 2 5 4 2 2 4 2 2" xfId="5304" xr:uid="{00000000-0005-0000-0000-0000B8140000}"/>
    <cellStyle name="Currency 2 5 4 2 2 4 3" xfId="5305" xr:uid="{00000000-0005-0000-0000-0000B9140000}"/>
    <cellStyle name="Currency 2 5 4 2 2 5" xfId="5306" xr:uid="{00000000-0005-0000-0000-0000BA140000}"/>
    <cellStyle name="Currency 2 5 4 2 2 5 2" xfId="5307" xr:uid="{00000000-0005-0000-0000-0000BB140000}"/>
    <cellStyle name="Currency 2 5 4 2 2 5 2 2" xfId="5308" xr:uid="{00000000-0005-0000-0000-0000BC140000}"/>
    <cellStyle name="Currency 2 5 4 2 2 5 3" xfId="5309" xr:uid="{00000000-0005-0000-0000-0000BD140000}"/>
    <cellStyle name="Currency 2 5 4 2 2 6" xfId="5310" xr:uid="{00000000-0005-0000-0000-0000BE140000}"/>
    <cellStyle name="Currency 2 5 4 2 2 6 2" xfId="5311" xr:uid="{00000000-0005-0000-0000-0000BF140000}"/>
    <cellStyle name="Currency 2 5 4 2 2 6 2 2" xfId="5312" xr:uid="{00000000-0005-0000-0000-0000C0140000}"/>
    <cellStyle name="Currency 2 5 4 2 2 6 3" xfId="5313" xr:uid="{00000000-0005-0000-0000-0000C1140000}"/>
    <cellStyle name="Currency 2 5 4 2 2 7" xfId="5314" xr:uid="{00000000-0005-0000-0000-0000C2140000}"/>
    <cellStyle name="Currency 2 5 4 2 2 7 2" xfId="5315" xr:uid="{00000000-0005-0000-0000-0000C3140000}"/>
    <cellStyle name="Currency 2 5 4 2 2 8" xfId="5316" xr:uid="{00000000-0005-0000-0000-0000C4140000}"/>
    <cellStyle name="Currency 2 5 4 2 2 8 2" xfId="5317" xr:uid="{00000000-0005-0000-0000-0000C5140000}"/>
    <cellStyle name="Currency 2 5 4 2 2 9" xfId="5318" xr:uid="{00000000-0005-0000-0000-0000C6140000}"/>
    <cellStyle name="Currency 2 5 4 2 3" xfId="5319" xr:uid="{00000000-0005-0000-0000-0000C7140000}"/>
    <cellStyle name="Currency 2 5 4 2 3 2" xfId="5320" xr:uid="{00000000-0005-0000-0000-0000C8140000}"/>
    <cellStyle name="Currency 2 5 4 2 3 3" xfId="5321" xr:uid="{00000000-0005-0000-0000-0000C9140000}"/>
    <cellStyle name="Currency 2 5 4 2 3 3 2" xfId="5322" xr:uid="{00000000-0005-0000-0000-0000CA140000}"/>
    <cellStyle name="Currency 2 5 4 2 3 3 3" xfId="5323" xr:uid="{00000000-0005-0000-0000-0000CB140000}"/>
    <cellStyle name="Currency 2 5 4 2 3 4" xfId="5324" xr:uid="{00000000-0005-0000-0000-0000CC140000}"/>
    <cellStyle name="Currency 2 5 4 2 3 4 2" xfId="5325" xr:uid="{00000000-0005-0000-0000-0000CD140000}"/>
    <cellStyle name="Currency 2 5 4 2 3 4 2 2" xfId="5326" xr:uid="{00000000-0005-0000-0000-0000CE140000}"/>
    <cellStyle name="Currency 2 5 4 2 3 4 3" xfId="5327" xr:uid="{00000000-0005-0000-0000-0000CF140000}"/>
    <cellStyle name="Currency 2 5 4 2 3 5" xfId="5328" xr:uid="{00000000-0005-0000-0000-0000D0140000}"/>
    <cellStyle name="Currency 2 5 4 2 3 5 2" xfId="5329" xr:uid="{00000000-0005-0000-0000-0000D1140000}"/>
    <cellStyle name="Currency 2 5 4 2 3 5 2 2" xfId="5330" xr:uid="{00000000-0005-0000-0000-0000D2140000}"/>
    <cellStyle name="Currency 2 5 4 2 3 5 3" xfId="5331" xr:uid="{00000000-0005-0000-0000-0000D3140000}"/>
    <cellStyle name="Currency 2 5 4 2 3 6" xfId="5332" xr:uid="{00000000-0005-0000-0000-0000D4140000}"/>
    <cellStyle name="Currency 2 5 4 2 3 6 2" xfId="5333" xr:uid="{00000000-0005-0000-0000-0000D5140000}"/>
    <cellStyle name="Currency 2 5 4 2 3 6 2 2" xfId="5334" xr:uid="{00000000-0005-0000-0000-0000D6140000}"/>
    <cellStyle name="Currency 2 5 4 2 3 6 3" xfId="5335" xr:uid="{00000000-0005-0000-0000-0000D7140000}"/>
    <cellStyle name="Currency 2 5 4 2 3 7" xfId="5336" xr:uid="{00000000-0005-0000-0000-0000D8140000}"/>
    <cellStyle name="Currency 2 5 4 2 3 7 2" xfId="5337" xr:uid="{00000000-0005-0000-0000-0000D9140000}"/>
    <cellStyle name="Currency 2 5 4 2 3 8" xfId="5338" xr:uid="{00000000-0005-0000-0000-0000DA140000}"/>
    <cellStyle name="Currency 2 5 4 2 3 8 2" xfId="5339" xr:uid="{00000000-0005-0000-0000-0000DB140000}"/>
    <cellStyle name="Currency 2 5 4 2 3 9" xfId="5340" xr:uid="{00000000-0005-0000-0000-0000DC140000}"/>
    <cellStyle name="Currency 2 5 4 2 4" xfId="5341" xr:uid="{00000000-0005-0000-0000-0000DD140000}"/>
    <cellStyle name="Currency 2 5 4 2 4 2" xfId="5342" xr:uid="{00000000-0005-0000-0000-0000DE140000}"/>
    <cellStyle name="Currency 2 5 4 2 4 3" xfId="5343" xr:uid="{00000000-0005-0000-0000-0000DF140000}"/>
    <cellStyle name="Currency 2 5 4 2 4 3 2" xfId="5344" xr:uid="{00000000-0005-0000-0000-0000E0140000}"/>
    <cellStyle name="Currency 2 5 4 2 4 3 2 2" xfId="5345" xr:uid="{00000000-0005-0000-0000-0000E1140000}"/>
    <cellStyle name="Currency 2 5 4 2 4 3 3" xfId="5346" xr:uid="{00000000-0005-0000-0000-0000E2140000}"/>
    <cellStyle name="Currency 2 5 4 2 4 4" xfId="5347" xr:uid="{00000000-0005-0000-0000-0000E3140000}"/>
    <cellStyle name="Currency 2 5 4 2 4 4 2" xfId="5348" xr:uid="{00000000-0005-0000-0000-0000E4140000}"/>
    <cellStyle name="Currency 2 5 4 2 4 4 2 2" xfId="5349" xr:uid="{00000000-0005-0000-0000-0000E5140000}"/>
    <cellStyle name="Currency 2 5 4 2 4 4 3" xfId="5350" xr:uid="{00000000-0005-0000-0000-0000E6140000}"/>
    <cellStyle name="Currency 2 5 4 2 4 5" xfId="5351" xr:uid="{00000000-0005-0000-0000-0000E7140000}"/>
    <cellStyle name="Currency 2 5 4 2 4 5 2" xfId="5352" xr:uid="{00000000-0005-0000-0000-0000E8140000}"/>
    <cellStyle name="Currency 2 5 4 2 4 5 2 2" xfId="5353" xr:uid="{00000000-0005-0000-0000-0000E9140000}"/>
    <cellStyle name="Currency 2 5 4 2 4 5 3" xfId="5354" xr:uid="{00000000-0005-0000-0000-0000EA140000}"/>
    <cellStyle name="Currency 2 5 4 2 4 6" xfId="5355" xr:uid="{00000000-0005-0000-0000-0000EB140000}"/>
    <cellStyle name="Currency 2 5 4 2 4 6 2" xfId="5356" xr:uid="{00000000-0005-0000-0000-0000EC140000}"/>
    <cellStyle name="Currency 2 5 4 2 4 7" xfId="5357" xr:uid="{00000000-0005-0000-0000-0000ED140000}"/>
    <cellStyle name="Currency 2 5 4 2 4 7 2" xfId="5358" xr:uid="{00000000-0005-0000-0000-0000EE140000}"/>
    <cellStyle name="Currency 2 5 4 2 4 8" xfId="5359" xr:uid="{00000000-0005-0000-0000-0000EF140000}"/>
    <cellStyle name="Currency 2 5 4 2 4 9" xfId="5360" xr:uid="{00000000-0005-0000-0000-0000F0140000}"/>
    <cellStyle name="Currency 2 5 4 2 5" xfId="5361" xr:uid="{00000000-0005-0000-0000-0000F1140000}"/>
    <cellStyle name="Currency 2 5 4 2 5 2" xfId="5362" xr:uid="{00000000-0005-0000-0000-0000F2140000}"/>
    <cellStyle name="Currency 2 5 4 2 5 3" xfId="5363" xr:uid="{00000000-0005-0000-0000-0000F3140000}"/>
    <cellStyle name="Currency 2 5 4 2 6" xfId="5364" xr:uid="{00000000-0005-0000-0000-0000F4140000}"/>
    <cellStyle name="Currency 2 5 4 2 6 2" xfId="5365" xr:uid="{00000000-0005-0000-0000-0000F5140000}"/>
    <cellStyle name="Currency 2 5 4 2 6 2 2" xfId="5366" xr:uid="{00000000-0005-0000-0000-0000F6140000}"/>
    <cellStyle name="Currency 2 5 4 2 6 2 2 2" xfId="5367" xr:uid="{00000000-0005-0000-0000-0000F7140000}"/>
    <cellStyle name="Currency 2 5 4 2 6 2 3" xfId="5368" xr:uid="{00000000-0005-0000-0000-0000F8140000}"/>
    <cellStyle name="Currency 2 5 4 2 6 3" xfId="5369" xr:uid="{00000000-0005-0000-0000-0000F9140000}"/>
    <cellStyle name="Currency 2 5 4 2 6 3 2" xfId="5370" xr:uid="{00000000-0005-0000-0000-0000FA140000}"/>
    <cellStyle name="Currency 2 5 4 2 6 3 2 2" xfId="5371" xr:uid="{00000000-0005-0000-0000-0000FB140000}"/>
    <cellStyle name="Currency 2 5 4 2 6 3 3" xfId="5372" xr:uid="{00000000-0005-0000-0000-0000FC140000}"/>
    <cellStyle name="Currency 2 5 4 2 6 4" xfId="5373" xr:uid="{00000000-0005-0000-0000-0000FD140000}"/>
    <cellStyle name="Currency 2 5 4 2 6 4 2" xfId="5374" xr:uid="{00000000-0005-0000-0000-0000FE140000}"/>
    <cellStyle name="Currency 2 5 4 2 6 4 2 2" xfId="5375" xr:uid="{00000000-0005-0000-0000-0000FF140000}"/>
    <cellStyle name="Currency 2 5 4 2 6 4 3" xfId="5376" xr:uid="{00000000-0005-0000-0000-000000150000}"/>
    <cellStyle name="Currency 2 5 4 2 6 5" xfId="5377" xr:uid="{00000000-0005-0000-0000-000001150000}"/>
    <cellStyle name="Currency 2 5 4 2 6 5 2" xfId="5378" xr:uid="{00000000-0005-0000-0000-000002150000}"/>
    <cellStyle name="Currency 2 5 4 2 6 6" xfId="5379" xr:uid="{00000000-0005-0000-0000-000003150000}"/>
    <cellStyle name="Currency 2 5 4 2 6 6 2" xfId="5380" xr:uid="{00000000-0005-0000-0000-000004150000}"/>
    <cellStyle name="Currency 2 5 4 2 6 7" xfId="5381" xr:uid="{00000000-0005-0000-0000-000005150000}"/>
    <cellStyle name="Currency 2 5 4 2 7" xfId="5382" xr:uid="{00000000-0005-0000-0000-000006150000}"/>
    <cellStyle name="Currency 2 5 4 2 7 2" xfId="5383" xr:uid="{00000000-0005-0000-0000-000007150000}"/>
    <cellStyle name="Currency 2 5 4 2 7 2 2" xfId="5384" xr:uid="{00000000-0005-0000-0000-000008150000}"/>
    <cellStyle name="Currency 2 5 4 2 7 3" xfId="5385" xr:uid="{00000000-0005-0000-0000-000009150000}"/>
    <cellStyle name="Currency 2 5 4 2 8" xfId="5386" xr:uid="{00000000-0005-0000-0000-00000A150000}"/>
    <cellStyle name="Currency 2 5 4 2 8 2" xfId="5387" xr:uid="{00000000-0005-0000-0000-00000B150000}"/>
    <cellStyle name="Currency 2 5 4 2 8 2 2" xfId="5388" xr:uid="{00000000-0005-0000-0000-00000C150000}"/>
    <cellStyle name="Currency 2 5 4 2 8 3" xfId="5389" xr:uid="{00000000-0005-0000-0000-00000D150000}"/>
    <cellStyle name="Currency 2 5 4 3" xfId="5390" xr:uid="{00000000-0005-0000-0000-00000E150000}"/>
    <cellStyle name="Currency 2 5 4 3 10" xfId="5391" xr:uid="{00000000-0005-0000-0000-00000F150000}"/>
    <cellStyle name="Currency 2 5 4 3 2" xfId="5392" xr:uid="{00000000-0005-0000-0000-000010150000}"/>
    <cellStyle name="Currency 2 5 4 3 2 2" xfId="5393" xr:uid="{00000000-0005-0000-0000-000011150000}"/>
    <cellStyle name="Currency 2 5 4 3 2 3" xfId="5394" xr:uid="{00000000-0005-0000-0000-000012150000}"/>
    <cellStyle name="Currency 2 5 4 3 2 3 2" xfId="5395" xr:uid="{00000000-0005-0000-0000-000013150000}"/>
    <cellStyle name="Currency 2 5 4 3 2 3 3" xfId="5396" xr:uid="{00000000-0005-0000-0000-000014150000}"/>
    <cellStyle name="Currency 2 5 4 3 2 4" xfId="5397" xr:uid="{00000000-0005-0000-0000-000015150000}"/>
    <cellStyle name="Currency 2 5 4 3 2 4 2" xfId="5398" xr:uid="{00000000-0005-0000-0000-000016150000}"/>
    <cellStyle name="Currency 2 5 4 3 2 4 2 2" xfId="5399" xr:uid="{00000000-0005-0000-0000-000017150000}"/>
    <cellStyle name="Currency 2 5 4 3 2 4 3" xfId="5400" xr:uid="{00000000-0005-0000-0000-000018150000}"/>
    <cellStyle name="Currency 2 5 4 3 2 5" xfId="5401" xr:uid="{00000000-0005-0000-0000-000019150000}"/>
    <cellStyle name="Currency 2 5 4 3 2 5 2" xfId="5402" xr:uid="{00000000-0005-0000-0000-00001A150000}"/>
    <cellStyle name="Currency 2 5 4 3 2 5 2 2" xfId="5403" xr:uid="{00000000-0005-0000-0000-00001B150000}"/>
    <cellStyle name="Currency 2 5 4 3 2 5 3" xfId="5404" xr:uid="{00000000-0005-0000-0000-00001C150000}"/>
    <cellStyle name="Currency 2 5 4 3 2 6" xfId="5405" xr:uid="{00000000-0005-0000-0000-00001D150000}"/>
    <cellStyle name="Currency 2 5 4 3 2 6 2" xfId="5406" xr:uid="{00000000-0005-0000-0000-00001E150000}"/>
    <cellStyle name="Currency 2 5 4 3 2 6 2 2" xfId="5407" xr:uid="{00000000-0005-0000-0000-00001F150000}"/>
    <cellStyle name="Currency 2 5 4 3 2 6 3" xfId="5408" xr:uid="{00000000-0005-0000-0000-000020150000}"/>
    <cellStyle name="Currency 2 5 4 3 2 7" xfId="5409" xr:uid="{00000000-0005-0000-0000-000021150000}"/>
    <cellStyle name="Currency 2 5 4 3 2 7 2" xfId="5410" xr:uid="{00000000-0005-0000-0000-000022150000}"/>
    <cellStyle name="Currency 2 5 4 3 2 8" xfId="5411" xr:uid="{00000000-0005-0000-0000-000023150000}"/>
    <cellStyle name="Currency 2 5 4 3 2 8 2" xfId="5412" xr:uid="{00000000-0005-0000-0000-000024150000}"/>
    <cellStyle name="Currency 2 5 4 3 2 9" xfId="5413" xr:uid="{00000000-0005-0000-0000-000025150000}"/>
    <cellStyle name="Currency 2 5 4 3 3" xfId="5414" xr:uid="{00000000-0005-0000-0000-000026150000}"/>
    <cellStyle name="Currency 2 5 4 3 4" xfId="5415" xr:uid="{00000000-0005-0000-0000-000027150000}"/>
    <cellStyle name="Currency 2 5 4 3 4 2" xfId="5416" xr:uid="{00000000-0005-0000-0000-000028150000}"/>
    <cellStyle name="Currency 2 5 4 3 4 3" xfId="5417" xr:uid="{00000000-0005-0000-0000-000029150000}"/>
    <cellStyle name="Currency 2 5 4 3 5" xfId="5418" xr:uid="{00000000-0005-0000-0000-00002A150000}"/>
    <cellStyle name="Currency 2 5 4 3 5 2" xfId="5419" xr:uid="{00000000-0005-0000-0000-00002B150000}"/>
    <cellStyle name="Currency 2 5 4 3 5 2 2" xfId="5420" xr:uid="{00000000-0005-0000-0000-00002C150000}"/>
    <cellStyle name="Currency 2 5 4 3 5 3" xfId="5421" xr:uid="{00000000-0005-0000-0000-00002D150000}"/>
    <cellStyle name="Currency 2 5 4 3 6" xfId="5422" xr:uid="{00000000-0005-0000-0000-00002E150000}"/>
    <cellStyle name="Currency 2 5 4 3 6 2" xfId="5423" xr:uid="{00000000-0005-0000-0000-00002F150000}"/>
    <cellStyle name="Currency 2 5 4 3 6 2 2" xfId="5424" xr:uid="{00000000-0005-0000-0000-000030150000}"/>
    <cellStyle name="Currency 2 5 4 3 6 3" xfId="5425" xr:uid="{00000000-0005-0000-0000-000031150000}"/>
    <cellStyle name="Currency 2 5 4 3 7" xfId="5426" xr:uid="{00000000-0005-0000-0000-000032150000}"/>
    <cellStyle name="Currency 2 5 4 3 7 2" xfId="5427" xr:uid="{00000000-0005-0000-0000-000033150000}"/>
    <cellStyle name="Currency 2 5 4 3 7 2 2" xfId="5428" xr:uid="{00000000-0005-0000-0000-000034150000}"/>
    <cellStyle name="Currency 2 5 4 3 7 3" xfId="5429" xr:uid="{00000000-0005-0000-0000-000035150000}"/>
    <cellStyle name="Currency 2 5 4 3 8" xfId="5430" xr:uid="{00000000-0005-0000-0000-000036150000}"/>
    <cellStyle name="Currency 2 5 4 3 8 2" xfId="5431" xr:uid="{00000000-0005-0000-0000-000037150000}"/>
    <cellStyle name="Currency 2 5 4 3 9" xfId="5432" xr:uid="{00000000-0005-0000-0000-000038150000}"/>
    <cellStyle name="Currency 2 5 4 3 9 2" xfId="5433" xr:uid="{00000000-0005-0000-0000-000039150000}"/>
    <cellStyle name="Currency 2 5 4 4" xfId="5434" xr:uid="{00000000-0005-0000-0000-00003A150000}"/>
    <cellStyle name="Currency 2 5 4 4 2" xfId="5435" xr:uid="{00000000-0005-0000-0000-00003B150000}"/>
    <cellStyle name="Currency 2 5 4 4 2 10" xfId="5436" xr:uid="{00000000-0005-0000-0000-00003C150000}"/>
    <cellStyle name="Currency 2 5 4 4 2 2" xfId="5437" xr:uid="{00000000-0005-0000-0000-00003D150000}"/>
    <cellStyle name="Currency 2 5 4 4 2 3" xfId="5438" xr:uid="{00000000-0005-0000-0000-00003E150000}"/>
    <cellStyle name="Currency 2 5 4 4 2 4" xfId="5439" xr:uid="{00000000-0005-0000-0000-00003F150000}"/>
    <cellStyle name="Currency 2 5 4 4 2 4 2" xfId="5440" xr:uid="{00000000-0005-0000-0000-000040150000}"/>
    <cellStyle name="Currency 2 5 4 4 2 4 2 2" xfId="5441" xr:uid="{00000000-0005-0000-0000-000041150000}"/>
    <cellStyle name="Currency 2 5 4 4 2 4 3" xfId="5442" xr:uid="{00000000-0005-0000-0000-000042150000}"/>
    <cellStyle name="Currency 2 5 4 4 2 5" xfId="5443" xr:uid="{00000000-0005-0000-0000-000043150000}"/>
    <cellStyle name="Currency 2 5 4 4 2 5 2" xfId="5444" xr:uid="{00000000-0005-0000-0000-000044150000}"/>
    <cellStyle name="Currency 2 5 4 4 2 5 2 2" xfId="5445" xr:uid="{00000000-0005-0000-0000-000045150000}"/>
    <cellStyle name="Currency 2 5 4 4 2 5 3" xfId="5446" xr:uid="{00000000-0005-0000-0000-000046150000}"/>
    <cellStyle name="Currency 2 5 4 4 2 6" xfId="5447" xr:uid="{00000000-0005-0000-0000-000047150000}"/>
    <cellStyle name="Currency 2 5 4 4 2 6 2" xfId="5448" xr:uid="{00000000-0005-0000-0000-000048150000}"/>
    <cellStyle name="Currency 2 5 4 4 2 6 2 2" xfId="5449" xr:uid="{00000000-0005-0000-0000-000049150000}"/>
    <cellStyle name="Currency 2 5 4 4 2 6 3" xfId="5450" xr:uid="{00000000-0005-0000-0000-00004A150000}"/>
    <cellStyle name="Currency 2 5 4 4 2 7" xfId="5451" xr:uid="{00000000-0005-0000-0000-00004B150000}"/>
    <cellStyle name="Currency 2 5 4 4 2 7 2" xfId="5452" xr:uid="{00000000-0005-0000-0000-00004C150000}"/>
    <cellStyle name="Currency 2 5 4 4 2 8" xfId="5453" xr:uid="{00000000-0005-0000-0000-00004D150000}"/>
    <cellStyle name="Currency 2 5 4 4 2 8 2" xfId="5454" xr:uid="{00000000-0005-0000-0000-00004E150000}"/>
    <cellStyle name="Currency 2 5 4 4 2 9" xfId="5455" xr:uid="{00000000-0005-0000-0000-00004F150000}"/>
    <cellStyle name="Currency 2 5 4 4 3" xfId="5456" xr:uid="{00000000-0005-0000-0000-000050150000}"/>
    <cellStyle name="Currency 2 5 4 4 4" xfId="5457" xr:uid="{00000000-0005-0000-0000-000051150000}"/>
    <cellStyle name="Currency 2 5 4 4 4 2" xfId="5458" xr:uid="{00000000-0005-0000-0000-000052150000}"/>
    <cellStyle name="Currency 2 5 4 4 4 2 2" xfId="5459" xr:uid="{00000000-0005-0000-0000-000053150000}"/>
    <cellStyle name="Currency 2 5 4 4 4 3" xfId="5460" xr:uid="{00000000-0005-0000-0000-000054150000}"/>
    <cellStyle name="Currency 2 5 4 4 5" xfId="5461" xr:uid="{00000000-0005-0000-0000-000055150000}"/>
    <cellStyle name="Currency 2 5 4 4 5 2" xfId="5462" xr:uid="{00000000-0005-0000-0000-000056150000}"/>
    <cellStyle name="Currency 2 5 4 4 5 2 2" xfId="5463" xr:uid="{00000000-0005-0000-0000-000057150000}"/>
    <cellStyle name="Currency 2 5 4 4 5 3" xfId="5464" xr:uid="{00000000-0005-0000-0000-000058150000}"/>
    <cellStyle name="Currency 2 5 4 5" xfId="5465" xr:uid="{00000000-0005-0000-0000-000059150000}"/>
    <cellStyle name="Currency 2 5 4 5 2" xfId="5466" xr:uid="{00000000-0005-0000-0000-00005A150000}"/>
    <cellStyle name="Currency 2 5 4 5 3" xfId="5467" xr:uid="{00000000-0005-0000-0000-00005B150000}"/>
    <cellStyle name="Currency 2 5 4 5 3 2" xfId="5468" xr:uid="{00000000-0005-0000-0000-00005C150000}"/>
    <cellStyle name="Currency 2 5 4 5 3 3" xfId="5469" xr:uid="{00000000-0005-0000-0000-00005D150000}"/>
    <cellStyle name="Currency 2 5 4 5 4" xfId="5470" xr:uid="{00000000-0005-0000-0000-00005E150000}"/>
    <cellStyle name="Currency 2 5 4 5 4 2" xfId="5471" xr:uid="{00000000-0005-0000-0000-00005F150000}"/>
    <cellStyle name="Currency 2 5 4 5 4 2 2" xfId="5472" xr:uid="{00000000-0005-0000-0000-000060150000}"/>
    <cellStyle name="Currency 2 5 4 5 4 3" xfId="5473" xr:uid="{00000000-0005-0000-0000-000061150000}"/>
    <cellStyle name="Currency 2 5 4 5 5" xfId="5474" xr:uid="{00000000-0005-0000-0000-000062150000}"/>
    <cellStyle name="Currency 2 5 4 5 5 2" xfId="5475" xr:uid="{00000000-0005-0000-0000-000063150000}"/>
    <cellStyle name="Currency 2 5 4 5 5 2 2" xfId="5476" xr:uid="{00000000-0005-0000-0000-000064150000}"/>
    <cellStyle name="Currency 2 5 4 5 5 3" xfId="5477" xr:uid="{00000000-0005-0000-0000-000065150000}"/>
    <cellStyle name="Currency 2 5 4 5 6" xfId="5478" xr:uid="{00000000-0005-0000-0000-000066150000}"/>
    <cellStyle name="Currency 2 5 4 5 6 2" xfId="5479" xr:uid="{00000000-0005-0000-0000-000067150000}"/>
    <cellStyle name="Currency 2 5 4 5 6 2 2" xfId="5480" xr:uid="{00000000-0005-0000-0000-000068150000}"/>
    <cellStyle name="Currency 2 5 4 5 6 3" xfId="5481" xr:uid="{00000000-0005-0000-0000-000069150000}"/>
    <cellStyle name="Currency 2 5 4 5 7" xfId="5482" xr:uid="{00000000-0005-0000-0000-00006A150000}"/>
    <cellStyle name="Currency 2 5 4 5 7 2" xfId="5483" xr:uid="{00000000-0005-0000-0000-00006B150000}"/>
    <cellStyle name="Currency 2 5 4 5 8" xfId="5484" xr:uid="{00000000-0005-0000-0000-00006C150000}"/>
    <cellStyle name="Currency 2 5 4 5 8 2" xfId="5485" xr:uid="{00000000-0005-0000-0000-00006D150000}"/>
    <cellStyle name="Currency 2 5 4 5 9" xfId="5486" xr:uid="{00000000-0005-0000-0000-00006E150000}"/>
    <cellStyle name="Currency 2 5 4 6" xfId="5487" xr:uid="{00000000-0005-0000-0000-00006F150000}"/>
    <cellStyle name="Currency 2 5 4 6 2" xfId="5488" xr:uid="{00000000-0005-0000-0000-000070150000}"/>
    <cellStyle name="Currency 2 5 4 6 3" xfId="5489" xr:uid="{00000000-0005-0000-0000-000071150000}"/>
    <cellStyle name="Currency 2 5 4 7" xfId="5490" xr:uid="{00000000-0005-0000-0000-000072150000}"/>
    <cellStyle name="Currency 2 5 4 8" xfId="5491" xr:uid="{00000000-0005-0000-0000-000073150000}"/>
    <cellStyle name="Currency 2 5 4 8 2" xfId="5492" xr:uid="{00000000-0005-0000-0000-000074150000}"/>
    <cellStyle name="Currency 2 5 4 8 2 2" xfId="5493" xr:uid="{00000000-0005-0000-0000-000075150000}"/>
    <cellStyle name="Currency 2 5 4 8 3" xfId="5494" xr:uid="{00000000-0005-0000-0000-000076150000}"/>
    <cellStyle name="Currency 2 5 4 8 4" xfId="5495" xr:uid="{00000000-0005-0000-0000-000077150000}"/>
    <cellStyle name="Currency 2 5 4 9" xfId="5496" xr:uid="{00000000-0005-0000-0000-000078150000}"/>
    <cellStyle name="Currency 2 5 4 9 2" xfId="5497" xr:uid="{00000000-0005-0000-0000-000079150000}"/>
    <cellStyle name="Currency 2 5 4 9 2 2" xfId="5498" xr:uid="{00000000-0005-0000-0000-00007A150000}"/>
    <cellStyle name="Currency 2 5 4 9 3" xfId="5499" xr:uid="{00000000-0005-0000-0000-00007B150000}"/>
    <cellStyle name="Currency 2 5 5" xfId="5500" xr:uid="{00000000-0005-0000-0000-00007C150000}"/>
    <cellStyle name="Currency 2 5 5 10" xfId="5501" xr:uid="{00000000-0005-0000-0000-00007D150000}"/>
    <cellStyle name="Currency 2 5 5 10 2" xfId="5502" xr:uid="{00000000-0005-0000-0000-00007E150000}"/>
    <cellStyle name="Currency 2 5 5 10 2 2" xfId="5503" xr:uid="{00000000-0005-0000-0000-00007F150000}"/>
    <cellStyle name="Currency 2 5 5 10 3" xfId="5504" xr:uid="{00000000-0005-0000-0000-000080150000}"/>
    <cellStyle name="Currency 2 5 5 11" xfId="5505" xr:uid="{00000000-0005-0000-0000-000081150000}"/>
    <cellStyle name="Currency 2 5 5 11 2" xfId="5506" xr:uid="{00000000-0005-0000-0000-000082150000}"/>
    <cellStyle name="Currency 2 5 5 12" xfId="5507" xr:uid="{00000000-0005-0000-0000-000083150000}"/>
    <cellStyle name="Currency 2 5 5 12 2" xfId="5508" xr:uid="{00000000-0005-0000-0000-000084150000}"/>
    <cellStyle name="Currency 2 5 5 13" xfId="5509" xr:uid="{00000000-0005-0000-0000-000085150000}"/>
    <cellStyle name="Currency 2 5 5 14" xfId="5510" xr:uid="{00000000-0005-0000-0000-000086150000}"/>
    <cellStyle name="Currency 2 5 5 15" xfId="5511" xr:uid="{00000000-0005-0000-0000-000087150000}"/>
    <cellStyle name="Currency 2 5 5 2" xfId="5512" xr:uid="{00000000-0005-0000-0000-000088150000}"/>
    <cellStyle name="Currency 2 5 5 2 2" xfId="5513" xr:uid="{00000000-0005-0000-0000-000089150000}"/>
    <cellStyle name="Currency 2 5 5 2 2 2" xfId="5514" xr:uid="{00000000-0005-0000-0000-00008A150000}"/>
    <cellStyle name="Currency 2 5 5 2 2 3" xfId="5515" xr:uid="{00000000-0005-0000-0000-00008B150000}"/>
    <cellStyle name="Currency 2 5 5 2 2 3 2" xfId="5516" xr:uid="{00000000-0005-0000-0000-00008C150000}"/>
    <cellStyle name="Currency 2 5 5 2 2 3 3" xfId="5517" xr:uid="{00000000-0005-0000-0000-00008D150000}"/>
    <cellStyle name="Currency 2 5 5 2 2 4" xfId="5518" xr:uid="{00000000-0005-0000-0000-00008E150000}"/>
    <cellStyle name="Currency 2 5 5 2 2 4 2" xfId="5519" xr:uid="{00000000-0005-0000-0000-00008F150000}"/>
    <cellStyle name="Currency 2 5 5 2 2 4 2 2" xfId="5520" xr:uid="{00000000-0005-0000-0000-000090150000}"/>
    <cellStyle name="Currency 2 5 5 2 2 4 3" xfId="5521" xr:uid="{00000000-0005-0000-0000-000091150000}"/>
    <cellStyle name="Currency 2 5 5 2 2 5" xfId="5522" xr:uid="{00000000-0005-0000-0000-000092150000}"/>
    <cellStyle name="Currency 2 5 5 2 2 5 2" xfId="5523" xr:uid="{00000000-0005-0000-0000-000093150000}"/>
    <cellStyle name="Currency 2 5 5 2 2 5 2 2" xfId="5524" xr:uid="{00000000-0005-0000-0000-000094150000}"/>
    <cellStyle name="Currency 2 5 5 2 2 5 3" xfId="5525" xr:uid="{00000000-0005-0000-0000-000095150000}"/>
    <cellStyle name="Currency 2 5 5 2 2 6" xfId="5526" xr:uid="{00000000-0005-0000-0000-000096150000}"/>
    <cellStyle name="Currency 2 5 5 2 2 6 2" xfId="5527" xr:uid="{00000000-0005-0000-0000-000097150000}"/>
    <cellStyle name="Currency 2 5 5 2 2 6 2 2" xfId="5528" xr:uid="{00000000-0005-0000-0000-000098150000}"/>
    <cellStyle name="Currency 2 5 5 2 2 6 3" xfId="5529" xr:uid="{00000000-0005-0000-0000-000099150000}"/>
    <cellStyle name="Currency 2 5 5 2 2 7" xfId="5530" xr:uid="{00000000-0005-0000-0000-00009A150000}"/>
    <cellStyle name="Currency 2 5 5 2 2 7 2" xfId="5531" xr:uid="{00000000-0005-0000-0000-00009B150000}"/>
    <cellStyle name="Currency 2 5 5 2 2 8" xfId="5532" xr:uid="{00000000-0005-0000-0000-00009C150000}"/>
    <cellStyle name="Currency 2 5 5 2 2 8 2" xfId="5533" xr:uid="{00000000-0005-0000-0000-00009D150000}"/>
    <cellStyle name="Currency 2 5 5 2 2 9" xfId="5534" xr:uid="{00000000-0005-0000-0000-00009E150000}"/>
    <cellStyle name="Currency 2 5 5 2 3" xfId="5535" xr:uid="{00000000-0005-0000-0000-00009F150000}"/>
    <cellStyle name="Currency 2 5 5 2 3 2" xfId="5536" xr:uid="{00000000-0005-0000-0000-0000A0150000}"/>
    <cellStyle name="Currency 2 5 5 2 3 3" xfId="5537" xr:uid="{00000000-0005-0000-0000-0000A1150000}"/>
    <cellStyle name="Currency 2 5 5 2 3 3 2" xfId="5538" xr:uid="{00000000-0005-0000-0000-0000A2150000}"/>
    <cellStyle name="Currency 2 5 5 2 3 3 3" xfId="5539" xr:uid="{00000000-0005-0000-0000-0000A3150000}"/>
    <cellStyle name="Currency 2 5 5 2 3 4" xfId="5540" xr:uid="{00000000-0005-0000-0000-0000A4150000}"/>
    <cellStyle name="Currency 2 5 5 2 3 4 2" xfId="5541" xr:uid="{00000000-0005-0000-0000-0000A5150000}"/>
    <cellStyle name="Currency 2 5 5 2 3 4 2 2" xfId="5542" xr:uid="{00000000-0005-0000-0000-0000A6150000}"/>
    <cellStyle name="Currency 2 5 5 2 3 4 3" xfId="5543" xr:uid="{00000000-0005-0000-0000-0000A7150000}"/>
    <cellStyle name="Currency 2 5 5 2 3 5" xfId="5544" xr:uid="{00000000-0005-0000-0000-0000A8150000}"/>
    <cellStyle name="Currency 2 5 5 2 3 5 2" xfId="5545" xr:uid="{00000000-0005-0000-0000-0000A9150000}"/>
    <cellStyle name="Currency 2 5 5 2 3 5 2 2" xfId="5546" xr:uid="{00000000-0005-0000-0000-0000AA150000}"/>
    <cellStyle name="Currency 2 5 5 2 3 5 3" xfId="5547" xr:uid="{00000000-0005-0000-0000-0000AB150000}"/>
    <cellStyle name="Currency 2 5 5 2 3 6" xfId="5548" xr:uid="{00000000-0005-0000-0000-0000AC150000}"/>
    <cellStyle name="Currency 2 5 5 2 3 6 2" xfId="5549" xr:uid="{00000000-0005-0000-0000-0000AD150000}"/>
    <cellStyle name="Currency 2 5 5 2 3 6 2 2" xfId="5550" xr:uid="{00000000-0005-0000-0000-0000AE150000}"/>
    <cellStyle name="Currency 2 5 5 2 3 6 3" xfId="5551" xr:uid="{00000000-0005-0000-0000-0000AF150000}"/>
    <cellStyle name="Currency 2 5 5 2 3 7" xfId="5552" xr:uid="{00000000-0005-0000-0000-0000B0150000}"/>
    <cellStyle name="Currency 2 5 5 2 3 7 2" xfId="5553" xr:uid="{00000000-0005-0000-0000-0000B1150000}"/>
    <cellStyle name="Currency 2 5 5 2 3 8" xfId="5554" xr:uid="{00000000-0005-0000-0000-0000B2150000}"/>
    <cellStyle name="Currency 2 5 5 2 3 8 2" xfId="5555" xr:uid="{00000000-0005-0000-0000-0000B3150000}"/>
    <cellStyle name="Currency 2 5 5 2 3 9" xfId="5556" xr:uid="{00000000-0005-0000-0000-0000B4150000}"/>
    <cellStyle name="Currency 2 5 5 2 4" xfId="5557" xr:uid="{00000000-0005-0000-0000-0000B5150000}"/>
    <cellStyle name="Currency 2 5 5 2 4 2" xfId="5558" xr:uid="{00000000-0005-0000-0000-0000B6150000}"/>
    <cellStyle name="Currency 2 5 5 2 4 3" xfId="5559" xr:uid="{00000000-0005-0000-0000-0000B7150000}"/>
    <cellStyle name="Currency 2 5 5 2 4 3 2" xfId="5560" xr:uid="{00000000-0005-0000-0000-0000B8150000}"/>
    <cellStyle name="Currency 2 5 5 2 4 3 2 2" xfId="5561" xr:uid="{00000000-0005-0000-0000-0000B9150000}"/>
    <cellStyle name="Currency 2 5 5 2 4 3 3" xfId="5562" xr:uid="{00000000-0005-0000-0000-0000BA150000}"/>
    <cellStyle name="Currency 2 5 5 2 4 4" xfId="5563" xr:uid="{00000000-0005-0000-0000-0000BB150000}"/>
    <cellStyle name="Currency 2 5 5 2 4 4 2" xfId="5564" xr:uid="{00000000-0005-0000-0000-0000BC150000}"/>
    <cellStyle name="Currency 2 5 5 2 4 4 2 2" xfId="5565" xr:uid="{00000000-0005-0000-0000-0000BD150000}"/>
    <cellStyle name="Currency 2 5 5 2 4 4 3" xfId="5566" xr:uid="{00000000-0005-0000-0000-0000BE150000}"/>
    <cellStyle name="Currency 2 5 5 2 4 5" xfId="5567" xr:uid="{00000000-0005-0000-0000-0000BF150000}"/>
    <cellStyle name="Currency 2 5 5 2 4 5 2" xfId="5568" xr:uid="{00000000-0005-0000-0000-0000C0150000}"/>
    <cellStyle name="Currency 2 5 5 2 4 5 2 2" xfId="5569" xr:uid="{00000000-0005-0000-0000-0000C1150000}"/>
    <cellStyle name="Currency 2 5 5 2 4 5 3" xfId="5570" xr:uid="{00000000-0005-0000-0000-0000C2150000}"/>
    <cellStyle name="Currency 2 5 5 2 4 6" xfId="5571" xr:uid="{00000000-0005-0000-0000-0000C3150000}"/>
    <cellStyle name="Currency 2 5 5 2 4 6 2" xfId="5572" xr:uid="{00000000-0005-0000-0000-0000C4150000}"/>
    <cellStyle name="Currency 2 5 5 2 4 7" xfId="5573" xr:uid="{00000000-0005-0000-0000-0000C5150000}"/>
    <cellStyle name="Currency 2 5 5 2 4 7 2" xfId="5574" xr:uid="{00000000-0005-0000-0000-0000C6150000}"/>
    <cellStyle name="Currency 2 5 5 2 4 8" xfId="5575" xr:uid="{00000000-0005-0000-0000-0000C7150000}"/>
    <cellStyle name="Currency 2 5 5 2 4 9" xfId="5576" xr:uid="{00000000-0005-0000-0000-0000C8150000}"/>
    <cellStyle name="Currency 2 5 5 2 5" xfId="5577" xr:uid="{00000000-0005-0000-0000-0000C9150000}"/>
    <cellStyle name="Currency 2 5 5 2 5 2" xfId="5578" xr:uid="{00000000-0005-0000-0000-0000CA150000}"/>
    <cellStyle name="Currency 2 5 5 2 5 3" xfId="5579" xr:uid="{00000000-0005-0000-0000-0000CB150000}"/>
    <cellStyle name="Currency 2 5 5 2 6" xfId="5580" xr:uid="{00000000-0005-0000-0000-0000CC150000}"/>
    <cellStyle name="Currency 2 5 5 2 6 2" xfId="5581" xr:uid="{00000000-0005-0000-0000-0000CD150000}"/>
    <cellStyle name="Currency 2 5 5 2 6 2 2" xfId="5582" xr:uid="{00000000-0005-0000-0000-0000CE150000}"/>
    <cellStyle name="Currency 2 5 5 2 6 2 2 2" xfId="5583" xr:uid="{00000000-0005-0000-0000-0000CF150000}"/>
    <cellStyle name="Currency 2 5 5 2 6 2 3" xfId="5584" xr:uid="{00000000-0005-0000-0000-0000D0150000}"/>
    <cellStyle name="Currency 2 5 5 2 6 3" xfId="5585" xr:uid="{00000000-0005-0000-0000-0000D1150000}"/>
    <cellStyle name="Currency 2 5 5 2 6 3 2" xfId="5586" xr:uid="{00000000-0005-0000-0000-0000D2150000}"/>
    <cellStyle name="Currency 2 5 5 2 6 3 2 2" xfId="5587" xr:uid="{00000000-0005-0000-0000-0000D3150000}"/>
    <cellStyle name="Currency 2 5 5 2 6 3 3" xfId="5588" xr:uid="{00000000-0005-0000-0000-0000D4150000}"/>
    <cellStyle name="Currency 2 5 5 2 6 4" xfId="5589" xr:uid="{00000000-0005-0000-0000-0000D5150000}"/>
    <cellStyle name="Currency 2 5 5 2 6 4 2" xfId="5590" xr:uid="{00000000-0005-0000-0000-0000D6150000}"/>
    <cellStyle name="Currency 2 5 5 2 6 4 2 2" xfId="5591" xr:uid="{00000000-0005-0000-0000-0000D7150000}"/>
    <cellStyle name="Currency 2 5 5 2 6 4 3" xfId="5592" xr:uid="{00000000-0005-0000-0000-0000D8150000}"/>
    <cellStyle name="Currency 2 5 5 2 6 5" xfId="5593" xr:uid="{00000000-0005-0000-0000-0000D9150000}"/>
    <cellStyle name="Currency 2 5 5 2 6 5 2" xfId="5594" xr:uid="{00000000-0005-0000-0000-0000DA150000}"/>
    <cellStyle name="Currency 2 5 5 2 6 6" xfId="5595" xr:uid="{00000000-0005-0000-0000-0000DB150000}"/>
    <cellStyle name="Currency 2 5 5 2 6 6 2" xfId="5596" xr:uid="{00000000-0005-0000-0000-0000DC150000}"/>
    <cellStyle name="Currency 2 5 5 2 6 7" xfId="5597" xr:uid="{00000000-0005-0000-0000-0000DD150000}"/>
    <cellStyle name="Currency 2 5 5 2 7" xfId="5598" xr:uid="{00000000-0005-0000-0000-0000DE150000}"/>
    <cellStyle name="Currency 2 5 5 2 7 2" xfId="5599" xr:uid="{00000000-0005-0000-0000-0000DF150000}"/>
    <cellStyle name="Currency 2 5 5 2 7 2 2" xfId="5600" xr:uid="{00000000-0005-0000-0000-0000E0150000}"/>
    <cellStyle name="Currency 2 5 5 2 7 3" xfId="5601" xr:uid="{00000000-0005-0000-0000-0000E1150000}"/>
    <cellStyle name="Currency 2 5 5 2 8" xfId="5602" xr:uid="{00000000-0005-0000-0000-0000E2150000}"/>
    <cellStyle name="Currency 2 5 5 2 8 2" xfId="5603" xr:uid="{00000000-0005-0000-0000-0000E3150000}"/>
    <cellStyle name="Currency 2 5 5 2 8 2 2" xfId="5604" xr:uid="{00000000-0005-0000-0000-0000E4150000}"/>
    <cellStyle name="Currency 2 5 5 2 8 3" xfId="5605" xr:uid="{00000000-0005-0000-0000-0000E5150000}"/>
    <cellStyle name="Currency 2 5 5 3" xfId="5606" xr:uid="{00000000-0005-0000-0000-0000E6150000}"/>
    <cellStyle name="Currency 2 5 5 3 10" xfId="5607" xr:uid="{00000000-0005-0000-0000-0000E7150000}"/>
    <cellStyle name="Currency 2 5 5 3 2" xfId="5608" xr:uid="{00000000-0005-0000-0000-0000E8150000}"/>
    <cellStyle name="Currency 2 5 5 3 2 2" xfId="5609" xr:uid="{00000000-0005-0000-0000-0000E9150000}"/>
    <cellStyle name="Currency 2 5 5 3 2 3" xfId="5610" xr:uid="{00000000-0005-0000-0000-0000EA150000}"/>
    <cellStyle name="Currency 2 5 5 3 2 3 2" xfId="5611" xr:uid="{00000000-0005-0000-0000-0000EB150000}"/>
    <cellStyle name="Currency 2 5 5 3 2 3 3" xfId="5612" xr:uid="{00000000-0005-0000-0000-0000EC150000}"/>
    <cellStyle name="Currency 2 5 5 3 2 4" xfId="5613" xr:uid="{00000000-0005-0000-0000-0000ED150000}"/>
    <cellStyle name="Currency 2 5 5 3 2 4 2" xfId="5614" xr:uid="{00000000-0005-0000-0000-0000EE150000}"/>
    <cellStyle name="Currency 2 5 5 3 2 4 2 2" xfId="5615" xr:uid="{00000000-0005-0000-0000-0000EF150000}"/>
    <cellStyle name="Currency 2 5 5 3 2 4 3" xfId="5616" xr:uid="{00000000-0005-0000-0000-0000F0150000}"/>
    <cellStyle name="Currency 2 5 5 3 2 5" xfId="5617" xr:uid="{00000000-0005-0000-0000-0000F1150000}"/>
    <cellStyle name="Currency 2 5 5 3 2 5 2" xfId="5618" xr:uid="{00000000-0005-0000-0000-0000F2150000}"/>
    <cellStyle name="Currency 2 5 5 3 2 5 2 2" xfId="5619" xr:uid="{00000000-0005-0000-0000-0000F3150000}"/>
    <cellStyle name="Currency 2 5 5 3 2 5 3" xfId="5620" xr:uid="{00000000-0005-0000-0000-0000F4150000}"/>
    <cellStyle name="Currency 2 5 5 3 2 6" xfId="5621" xr:uid="{00000000-0005-0000-0000-0000F5150000}"/>
    <cellStyle name="Currency 2 5 5 3 2 6 2" xfId="5622" xr:uid="{00000000-0005-0000-0000-0000F6150000}"/>
    <cellStyle name="Currency 2 5 5 3 2 6 2 2" xfId="5623" xr:uid="{00000000-0005-0000-0000-0000F7150000}"/>
    <cellStyle name="Currency 2 5 5 3 2 6 3" xfId="5624" xr:uid="{00000000-0005-0000-0000-0000F8150000}"/>
    <cellStyle name="Currency 2 5 5 3 2 7" xfId="5625" xr:uid="{00000000-0005-0000-0000-0000F9150000}"/>
    <cellStyle name="Currency 2 5 5 3 2 7 2" xfId="5626" xr:uid="{00000000-0005-0000-0000-0000FA150000}"/>
    <cellStyle name="Currency 2 5 5 3 2 8" xfId="5627" xr:uid="{00000000-0005-0000-0000-0000FB150000}"/>
    <cellStyle name="Currency 2 5 5 3 2 8 2" xfId="5628" xr:uid="{00000000-0005-0000-0000-0000FC150000}"/>
    <cellStyle name="Currency 2 5 5 3 2 9" xfId="5629" xr:uid="{00000000-0005-0000-0000-0000FD150000}"/>
    <cellStyle name="Currency 2 5 5 3 3" xfId="5630" xr:uid="{00000000-0005-0000-0000-0000FE150000}"/>
    <cellStyle name="Currency 2 5 5 3 4" xfId="5631" xr:uid="{00000000-0005-0000-0000-0000FF150000}"/>
    <cellStyle name="Currency 2 5 5 3 4 2" xfId="5632" xr:uid="{00000000-0005-0000-0000-000000160000}"/>
    <cellStyle name="Currency 2 5 5 3 4 3" xfId="5633" xr:uid="{00000000-0005-0000-0000-000001160000}"/>
    <cellStyle name="Currency 2 5 5 3 5" xfId="5634" xr:uid="{00000000-0005-0000-0000-000002160000}"/>
    <cellStyle name="Currency 2 5 5 3 5 2" xfId="5635" xr:uid="{00000000-0005-0000-0000-000003160000}"/>
    <cellStyle name="Currency 2 5 5 3 5 2 2" xfId="5636" xr:uid="{00000000-0005-0000-0000-000004160000}"/>
    <cellStyle name="Currency 2 5 5 3 5 3" xfId="5637" xr:uid="{00000000-0005-0000-0000-000005160000}"/>
    <cellStyle name="Currency 2 5 5 3 6" xfId="5638" xr:uid="{00000000-0005-0000-0000-000006160000}"/>
    <cellStyle name="Currency 2 5 5 3 6 2" xfId="5639" xr:uid="{00000000-0005-0000-0000-000007160000}"/>
    <cellStyle name="Currency 2 5 5 3 6 2 2" xfId="5640" xr:uid="{00000000-0005-0000-0000-000008160000}"/>
    <cellStyle name="Currency 2 5 5 3 6 3" xfId="5641" xr:uid="{00000000-0005-0000-0000-000009160000}"/>
    <cellStyle name="Currency 2 5 5 3 7" xfId="5642" xr:uid="{00000000-0005-0000-0000-00000A160000}"/>
    <cellStyle name="Currency 2 5 5 3 7 2" xfId="5643" xr:uid="{00000000-0005-0000-0000-00000B160000}"/>
    <cellStyle name="Currency 2 5 5 3 7 2 2" xfId="5644" xr:uid="{00000000-0005-0000-0000-00000C160000}"/>
    <cellStyle name="Currency 2 5 5 3 7 3" xfId="5645" xr:uid="{00000000-0005-0000-0000-00000D160000}"/>
    <cellStyle name="Currency 2 5 5 3 8" xfId="5646" xr:uid="{00000000-0005-0000-0000-00000E160000}"/>
    <cellStyle name="Currency 2 5 5 3 8 2" xfId="5647" xr:uid="{00000000-0005-0000-0000-00000F160000}"/>
    <cellStyle name="Currency 2 5 5 3 9" xfId="5648" xr:uid="{00000000-0005-0000-0000-000010160000}"/>
    <cellStyle name="Currency 2 5 5 3 9 2" xfId="5649" xr:uid="{00000000-0005-0000-0000-000011160000}"/>
    <cellStyle name="Currency 2 5 5 4" xfId="5650" xr:uid="{00000000-0005-0000-0000-000012160000}"/>
    <cellStyle name="Currency 2 5 5 4 2" xfId="5651" xr:uid="{00000000-0005-0000-0000-000013160000}"/>
    <cellStyle name="Currency 2 5 5 4 2 10" xfId="5652" xr:uid="{00000000-0005-0000-0000-000014160000}"/>
    <cellStyle name="Currency 2 5 5 4 2 2" xfId="5653" xr:uid="{00000000-0005-0000-0000-000015160000}"/>
    <cellStyle name="Currency 2 5 5 4 2 3" xfId="5654" xr:uid="{00000000-0005-0000-0000-000016160000}"/>
    <cellStyle name="Currency 2 5 5 4 2 4" xfId="5655" xr:uid="{00000000-0005-0000-0000-000017160000}"/>
    <cellStyle name="Currency 2 5 5 4 2 4 2" xfId="5656" xr:uid="{00000000-0005-0000-0000-000018160000}"/>
    <cellStyle name="Currency 2 5 5 4 2 4 2 2" xfId="5657" xr:uid="{00000000-0005-0000-0000-000019160000}"/>
    <cellStyle name="Currency 2 5 5 4 2 4 3" xfId="5658" xr:uid="{00000000-0005-0000-0000-00001A160000}"/>
    <cellStyle name="Currency 2 5 5 4 2 5" xfId="5659" xr:uid="{00000000-0005-0000-0000-00001B160000}"/>
    <cellStyle name="Currency 2 5 5 4 2 5 2" xfId="5660" xr:uid="{00000000-0005-0000-0000-00001C160000}"/>
    <cellStyle name="Currency 2 5 5 4 2 5 2 2" xfId="5661" xr:uid="{00000000-0005-0000-0000-00001D160000}"/>
    <cellStyle name="Currency 2 5 5 4 2 5 3" xfId="5662" xr:uid="{00000000-0005-0000-0000-00001E160000}"/>
    <cellStyle name="Currency 2 5 5 4 2 6" xfId="5663" xr:uid="{00000000-0005-0000-0000-00001F160000}"/>
    <cellStyle name="Currency 2 5 5 4 2 6 2" xfId="5664" xr:uid="{00000000-0005-0000-0000-000020160000}"/>
    <cellStyle name="Currency 2 5 5 4 2 6 2 2" xfId="5665" xr:uid="{00000000-0005-0000-0000-000021160000}"/>
    <cellStyle name="Currency 2 5 5 4 2 6 3" xfId="5666" xr:uid="{00000000-0005-0000-0000-000022160000}"/>
    <cellStyle name="Currency 2 5 5 4 2 7" xfId="5667" xr:uid="{00000000-0005-0000-0000-000023160000}"/>
    <cellStyle name="Currency 2 5 5 4 2 7 2" xfId="5668" xr:uid="{00000000-0005-0000-0000-000024160000}"/>
    <cellStyle name="Currency 2 5 5 4 2 8" xfId="5669" xr:uid="{00000000-0005-0000-0000-000025160000}"/>
    <cellStyle name="Currency 2 5 5 4 2 8 2" xfId="5670" xr:uid="{00000000-0005-0000-0000-000026160000}"/>
    <cellStyle name="Currency 2 5 5 4 2 9" xfId="5671" xr:uid="{00000000-0005-0000-0000-000027160000}"/>
    <cellStyle name="Currency 2 5 5 4 3" xfId="5672" xr:uid="{00000000-0005-0000-0000-000028160000}"/>
    <cellStyle name="Currency 2 5 5 4 4" xfId="5673" xr:uid="{00000000-0005-0000-0000-000029160000}"/>
    <cellStyle name="Currency 2 5 5 4 4 2" xfId="5674" xr:uid="{00000000-0005-0000-0000-00002A160000}"/>
    <cellStyle name="Currency 2 5 5 4 4 2 2" xfId="5675" xr:uid="{00000000-0005-0000-0000-00002B160000}"/>
    <cellStyle name="Currency 2 5 5 4 4 3" xfId="5676" xr:uid="{00000000-0005-0000-0000-00002C160000}"/>
    <cellStyle name="Currency 2 5 5 4 5" xfId="5677" xr:uid="{00000000-0005-0000-0000-00002D160000}"/>
    <cellStyle name="Currency 2 5 5 4 5 2" xfId="5678" xr:uid="{00000000-0005-0000-0000-00002E160000}"/>
    <cellStyle name="Currency 2 5 5 4 5 2 2" xfId="5679" xr:uid="{00000000-0005-0000-0000-00002F160000}"/>
    <cellStyle name="Currency 2 5 5 4 5 3" xfId="5680" xr:uid="{00000000-0005-0000-0000-000030160000}"/>
    <cellStyle name="Currency 2 5 5 5" xfId="5681" xr:uid="{00000000-0005-0000-0000-000031160000}"/>
    <cellStyle name="Currency 2 5 5 5 2" xfId="5682" xr:uid="{00000000-0005-0000-0000-000032160000}"/>
    <cellStyle name="Currency 2 5 5 5 3" xfId="5683" xr:uid="{00000000-0005-0000-0000-000033160000}"/>
    <cellStyle name="Currency 2 5 5 5 3 2" xfId="5684" xr:uid="{00000000-0005-0000-0000-000034160000}"/>
    <cellStyle name="Currency 2 5 5 5 3 3" xfId="5685" xr:uid="{00000000-0005-0000-0000-000035160000}"/>
    <cellStyle name="Currency 2 5 5 5 4" xfId="5686" xr:uid="{00000000-0005-0000-0000-000036160000}"/>
    <cellStyle name="Currency 2 5 5 5 4 2" xfId="5687" xr:uid="{00000000-0005-0000-0000-000037160000}"/>
    <cellStyle name="Currency 2 5 5 5 4 2 2" xfId="5688" xr:uid="{00000000-0005-0000-0000-000038160000}"/>
    <cellStyle name="Currency 2 5 5 5 4 3" xfId="5689" xr:uid="{00000000-0005-0000-0000-000039160000}"/>
    <cellStyle name="Currency 2 5 5 5 5" xfId="5690" xr:uid="{00000000-0005-0000-0000-00003A160000}"/>
    <cellStyle name="Currency 2 5 5 5 5 2" xfId="5691" xr:uid="{00000000-0005-0000-0000-00003B160000}"/>
    <cellStyle name="Currency 2 5 5 5 5 2 2" xfId="5692" xr:uid="{00000000-0005-0000-0000-00003C160000}"/>
    <cellStyle name="Currency 2 5 5 5 5 3" xfId="5693" xr:uid="{00000000-0005-0000-0000-00003D160000}"/>
    <cellStyle name="Currency 2 5 5 5 6" xfId="5694" xr:uid="{00000000-0005-0000-0000-00003E160000}"/>
    <cellStyle name="Currency 2 5 5 5 6 2" xfId="5695" xr:uid="{00000000-0005-0000-0000-00003F160000}"/>
    <cellStyle name="Currency 2 5 5 5 6 2 2" xfId="5696" xr:uid="{00000000-0005-0000-0000-000040160000}"/>
    <cellStyle name="Currency 2 5 5 5 6 3" xfId="5697" xr:uid="{00000000-0005-0000-0000-000041160000}"/>
    <cellStyle name="Currency 2 5 5 5 7" xfId="5698" xr:uid="{00000000-0005-0000-0000-000042160000}"/>
    <cellStyle name="Currency 2 5 5 5 7 2" xfId="5699" xr:uid="{00000000-0005-0000-0000-000043160000}"/>
    <cellStyle name="Currency 2 5 5 5 8" xfId="5700" xr:uid="{00000000-0005-0000-0000-000044160000}"/>
    <cellStyle name="Currency 2 5 5 5 8 2" xfId="5701" xr:uid="{00000000-0005-0000-0000-000045160000}"/>
    <cellStyle name="Currency 2 5 5 5 9" xfId="5702" xr:uid="{00000000-0005-0000-0000-000046160000}"/>
    <cellStyle name="Currency 2 5 5 6" xfId="5703" xr:uid="{00000000-0005-0000-0000-000047160000}"/>
    <cellStyle name="Currency 2 5 5 6 2" xfId="5704" xr:uid="{00000000-0005-0000-0000-000048160000}"/>
    <cellStyle name="Currency 2 5 5 6 3" xfId="5705" xr:uid="{00000000-0005-0000-0000-000049160000}"/>
    <cellStyle name="Currency 2 5 5 7" xfId="5706" xr:uid="{00000000-0005-0000-0000-00004A160000}"/>
    <cellStyle name="Currency 2 5 5 8" xfId="5707" xr:uid="{00000000-0005-0000-0000-00004B160000}"/>
    <cellStyle name="Currency 2 5 5 8 2" xfId="5708" xr:uid="{00000000-0005-0000-0000-00004C160000}"/>
    <cellStyle name="Currency 2 5 5 8 2 2" xfId="5709" xr:uid="{00000000-0005-0000-0000-00004D160000}"/>
    <cellStyle name="Currency 2 5 5 8 3" xfId="5710" xr:uid="{00000000-0005-0000-0000-00004E160000}"/>
    <cellStyle name="Currency 2 5 5 8 4" xfId="5711" xr:uid="{00000000-0005-0000-0000-00004F160000}"/>
    <cellStyle name="Currency 2 5 5 9" xfId="5712" xr:uid="{00000000-0005-0000-0000-000050160000}"/>
    <cellStyle name="Currency 2 5 5 9 2" xfId="5713" xr:uid="{00000000-0005-0000-0000-000051160000}"/>
    <cellStyle name="Currency 2 5 5 9 2 2" xfId="5714" xr:uid="{00000000-0005-0000-0000-000052160000}"/>
    <cellStyle name="Currency 2 5 5 9 3" xfId="5715" xr:uid="{00000000-0005-0000-0000-000053160000}"/>
    <cellStyle name="Currency 2 5 6" xfId="5716" xr:uid="{00000000-0005-0000-0000-000054160000}"/>
    <cellStyle name="Currency 2 5 6 2" xfId="5717" xr:uid="{00000000-0005-0000-0000-000055160000}"/>
    <cellStyle name="Currency 2 5 6 2 2" xfId="5718" xr:uid="{00000000-0005-0000-0000-000056160000}"/>
    <cellStyle name="Currency 2 5 6 2 3" xfId="5719" xr:uid="{00000000-0005-0000-0000-000057160000}"/>
    <cellStyle name="Currency 2 5 6 2 3 2" xfId="5720" xr:uid="{00000000-0005-0000-0000-000058160000}"/>
    <cellStyle name="Currency 2 5 6 2 3 3" xfId="5721" xr:uid="{00000000-0005-0000-0000-000059160000}"/>
    <cellStyle name="Currency 2 5 6 2 4" xfId="5722" xr:uid="{00000000-0005-0000-0000-00005A160000}"/>
    <cellStyle name="Currency 2 5 6 2 4 2" xfId="5723" xr:uid="{00000000-0005-0000-0000-00005B160000}"/>
    <cellStyle name="Currency 2 5 6 2 4 2 2" xfId="5724" xr:uid="{00000000-0005-0000-0000-00005C160000}"/>
    <cellStyle name="Currency 2 5 6 2 4 3" xfId="5725" xr:uid="{00000000-0005-0000-0000-00005D160000}"/>
    <cellStyle name="Currency 2 5 6 2 5" xfId="5726" xr:uid="{00000000-0005-0000-0000-00005E160000}"/>
    <cellStyle name="Currency 2 5 6 2 5 2" xfId="5727" xr:uid="{00000000-0005-0000-0000-00005F160000}"/>
    <cellStyle name="Currency 2 5 6 2 5 2 2" xfId="5728" xr:uid="{00000000-0005-0000-0000-000060160000}"/>
    <cellStyle name="Currency 2 5 6 2 5 3" xfId="5729" xr:uid="{00000000-0005-0000-0000-000061160000}"/>
    <cellStyle name="Currency 2 5 6 2 6" xfId="5730" xr:uid="{00000000-0005-0000-0000-000062160000}"/>
    <cellStyle name="Currency 2 5 6 2 6 2" xfId="5731" xr:uid="{00000000-0005-0000-0000-000063160000}"/>
    <cellStyle name="Currency 2 5 6 2 6 2 2" xfId="5732" xr:uid="{00000000-0005-0000-0000-000064160000}"/>
    <cellStyle name="Currency 2 5 6 2 6 3" xfId="5733" xr:uid="{00000000-0005-0000-0000-000065160000}"/>
    <cellStyle name="Currency 2 5 6 2 7" xfId="5734" xr:uid="{00000000-0005-0000-0000-000066160000}"/>
    <cellStyle name="Currency 2 5 6 2 7 2" xfId="5735" xr:uid="{00000000-0005-0000-0000-000067160000}"/>
    <cellStyle name="Currency 2 5 6 2 8" xfId="5736" xr:uid="{00000000-0005-0000-0000-000068160000}"/>
    <cellStyle name="Currency 2 5 6 2 8 2" xfId="5737" xr:uid="{00000000-0005-0000-0000-000069160000}"/>
    <cellStyle name="Currency 2 5 6 2 9" xfId="5738" xr:uid="{00000000-0005-0000-0000-00006A160000}"/>
    <cellStyle name="Currency 2 5 6 3" xfId="5739" xr:uid="{00000000-0005-0000-0000-00006B160000}"/>
    <cellStyle name="Currency 2 5 6 3 2" xfId="5740" xr:uid="{00000000-0005-0000-0000-00006C160000}"/>
    <cellStyle name="Currency 2 5 6 3 3" xfId="5741" xr:uid="{00000000-0005-0000-0000-00006D160000}"/>
    <cellStyle name="Currency 2 5 6 3 3 2" xfId="5742" xr:uid="{00000000-0005-0000-0000-00006E160000}"/>
    <cellStyle name="Currency 2 5 6 3 3 3" xfId="5743" xr:uid="{00000000-0005-0000-0000-00006F160000}"/>
    <cellStyle name="Currency 2 5 6 3 4" xfId="5744" xr:uid="{00000000-0005-0000-0000-000070160000}"/>
    <cellStyle name="Currency 2 5 6 3 4 2" xfId="5745" xr:uid="{00000000-0005-0000-0000-000071160000}"/>
    <cellStyle name="Currency 2 5 6 3 4 2 2" xfId="5746" xr:uid="{00000000-0005-0000-0000-000072160000}"/>
    <cellStyle name="Currency 2 5 6 3 4 3" xfId="5747" xr:uid="{00000000-0005-0000-0000-000073160000}"/>
    <cellStyle name="Currency 2 5 6 3 5" xfId="5748" xr:uid="{00000000-0005-0000-0000-000074160000}"/>
    <cellStyle name="Currency 2 5 6 3 5 2" xfId="5749" xr:uid="{00000000-0005-0000-0000-000075160000}"/>
    <cellStyle name="Currency 2 5 6 3 5 2 2" xfId="5750" xr:uid="{00000000-0005-0000-0000-000076160000}"/>
    <cellStyle name="Currency 2 5 6 3 5 3" xfId="5751" xr:uid="{00000000-0005-0000-0000-000077160000}"/>
    <cellStyle name="Currency 2 5 6 3 6" xfId="5752" xr:uid="{00000000-0005-0000-0000-000078160000}"/>
    <cellStyle name="Currency 2 5 6 3 6 2" xfId="5753" xr:uid="{00000000-0005-0000-0000-000079160000}"/>
    <cellStyle name="Currency 2 5 6 3 6 2 2" xfId="5754" xr:uid="{00000000-0005-0000-0000-00007A160000}"/>
    <cellStyle name="Currency 2 5 6 3 6 3" xfId="5755" xr:uid="{00000000-0005-0000-0000-00007B160000}"/>
    <cellStyle name="Currency 2 5 6 3 7" xfId="5756" xr:uid="{00000000-0005-0000-0000-00007C160000}"/>
    <cellStyle name="Currency 2 5 6 3 7 2" xfId="5757" xr:uid="{00000000-0005-0000-0000-00007D160000}"/>
    <cellStyle name="Currency 2 5 6 3 8" xfId="5758" xr:uid="{00000000-0005-0000-0000-00007E160000}"/>
    <cellStyle name="Currency 2 5 6 3 8 2" xfId="5759" xr:uid="{00000000-0005-0000-0000-00007F160000}"/>
    <cellStyle name="Currency 2 5 6 3 9" xfId="5760" xr:uid="{00000000-0005-0000-0000-000080160000}"/>
    <cellStyle name="Currency 2 5 6 4" xfId="5761" xr:uid="{00000000-0005-0000-0000-000081160000}"/>
    <cellStyle name="Currency 2 5 6 4 2" xfId="5762" xr:uid="{00000000-0005-0000-0000-000082160000}"/>
    <cellStyle name="Currency 2 5 6 4 3" xfId="5763" xr:uid="{00000000-0005-0000-0000-000083160000}"/>
    <cellStyle name="Currency 2 5 6 4 3 2" xfId="5764" xr:uid="{00000000-0005-0000-0000-000084160000}"/>
    <cellStyle name="Currency 2 5 6 4 3 2 2" xfId="5765" xr:uid="{00000000-0005-0000-0000-000085160000}"/>
    <cellStyle name="Currency 2 5 6 4 3 3" xfId="5766" xr:uid="{00000000-0005-0000-0000-000086160000}"/>
    <cellStyle name="Currency 2 5 6 4 4" xfId="5767" xr:uid="{00000000-0005-0000-0000-000087160000}"/>
    <cellStyle name="Currency 2 5 6 4 4 2" xfId="5768" xr:uid="{00000000-0005-0000-0000-000088160000}"/>
    <cellStyle name="Currency 2 5 6 4 4 2 2" xfId="5769" xr:uid="{00000000-0005-0000-0000-000089160000}"/>
    <cellStyle name="Currency 2 5 6 4 4 3" xfId="5770" xr:uid="{00000000-0005-0000-0000-00008A160000}"/>
    <cellStyle name="Currency 2 5 6 4 5" xfId="5771" xr:uid="{00000000-0005-0000-0000-00008B160000}"/>
    <cellStyle name="Currency 2 5 6 4 5 2" xfId="5772" xr:uid="{00000000-0005-0000-0000-00008C160000}"/>
    <cellStyle name="Currency 2 5 6 4 5 2 2" xfId="5773" xr:uid="{00000000-0005-0000-0000-00008D160000}"/>
    <cellStyle name="Currency 2 5 6 4 5 3" xfId="5774" xr:uid="{00000000-0005-0000-0000-00008E160000}"/>
    <cellStyle name="Currency 2 5 6 4 6" xfId="5775" xr:uid="{00000000-0005-0000-0000-00008F160000}"/>
    <cellStyle name="Currency 2 5 6 4 6 2" xfId="5776" xr:uid="{00000000-0005-0000-0000-000090160000}"/>
    <cellStyle name="Currency 2 5 6 4 7" xfId="5777" xr:uid="{00000000-0005-0000-0000-000091160000}"/>
    <cellStyle name="Currency 2 5 6 4 7 2" xfId="5778" xr:uid="{00000000-0005-0000-0000-000092160000}"/>
    <cellStyle name="Currency 2 5 6 4 8" xfId="5779" xr:uid="{00000000-0005-0000-0000-000093160000}"/>
    <cellStyle name="Currency 2 5 6 4 9" xfId="5780" xr:uid="{00000000-0005-0000-0000-000094160000}"/>
    <cellStyle name="Currency 2 5 6 5" xfId="5781" xr:uid="{00000000-0005-0000-0000-000095160000}"/>
    <cellStyle name="Currency 2 5 6 5 2" xfId="5782" xr:uid="{00000000-0005-0000-0000-000096160000}"/>
    <cellStyle name="Currency 2 5 6 5 3" xfId="5783" xr:uid="{00000000-0005-0000-0000-000097160000}"/>
    <cellStyle name="Currency 2 5 6 6" xfId="5784" xr:uid="{00000000-0005-0000-0000-000098160000}"/>
    <cellStyle name="Currency 2 5 6 6 2" xfId="5785" xr:uid="{00000000-0005-0000-0000-000099160000}"/>
    <cellStyle name="Currency 2 5 6 6 2 2" xfId="5786" xr:uid="{00000000-0005-0000-0000-00009A160000}"/>
    <cellStyle name="Currency 2 5 6 6 2 2 2" xfId="5787" xr:uid="{00000000-0005-0000-0000-00009B160000}"/>
    <cellStyle name="Currency 2 5 6 6 2 3" xfId="5788" xr:uid="{00000000-0005-0000-0000-00009C160000}"/>
    <cellStyle name="Currency 2 5 6 6 3" xfId="5789" xr:uid="{00000000-0005-0000-0000-00009D160000}"/>
    <cellStyle name="Currency 2 5 6 6 3 2" xfId="5790" xr:uid="{00000000-0005-0000-0000-00009E160000}"/>
    <cellStyle name="Currency 2 5 6 6 3 2 2" xfId="5791" xr:uid="{00000000-0005-0000-0000-00009F160000}"/>
    <cellStyle name="Currency 2 5 6 6 3 3" xfId="5792" xr:uid="{00000000-0005-0000-0000-0000A0160000}"/>
    <cellStyle name="Currency 2 5 6 6 4" xfId="5793" xr:uid="{00000000-0005-0000-0000-0000A1160000}"/>
    <cellStyle name="Currency 2 5 6 6 4 2" xfId="5794" xr:uid="{00000000-0005-0000-0000-0000A2160000}"/>
    <cellStyle name="Currency 2 5 6 6 4 2 2" xfId="5795" xr:uid="{00000000-0005-0000-0000-0000A3160000}"/>
    <cellStyle name="Currency 2 5 6 6 4 3" xfId="5796" xr:uid="{00000000-0005-0000-0000-0000A4160000}"/>
    <cellStyle name="Currency 2 5 6 6 5" xfId="5797" xr:uid="{00000000-0005-0000-0000-0000A5160000}"/>
    <cellStyle name="Currency 2 5 6 6 5 2" xfId="5798" xr:uid="{00000000-0005-0000-0000-0000A6160000}"/>
    <cellStyle name="Currency 2 5 6 6 6" xfId="5799" xr:uid="{00000000-0005-0000-0000-0000A7160000}"/>
    <cellStyle name="Currency 2 5 6 6 6 2" xfId="5800" xr:uid="{00000000-0005-0000-0000-0000A8160000}"/>
    <cellStyle name="Currency 2 5 6 6 7" xfId="5801" xr:uid="{00000000-0005-0000-0000-0000A9160000}"/>
    <cellStyle name="Currency 2 5 6 7" xfId="5802" xr:uid="{00000000-0005-0000-0000-0000AA160000}"/>
    <cellStyle name="Currency 2 5 6 7 2" xfId="5803" xr:uid="{00000000-0005-0000-0000-0000AB160000}"/>
    <cellStyle name="Currency 2 5 6 7 2 2" xfId="5804" xr:uid="{00000000-0005-0000-0000-0000AC160000}"/>
    <cellStyle name="Currency 2 5 6 7 3" xfId="5805" xr:uid="{00000000-0005-0000-0000-0000AD160000}"/>
    <cellStyle name="Currency 2 5 6 8" xfId="5806" xr:uid="{00000000-0005-0000-0000-0000AE160000}"/>
    <cellStyle name="Currency 2 5 6 8 2" xfId="5807" xr:uid="{00000000-0005-0000-0000-0000AF160000}"/>
    <cellStyle name="Currency 2 5 6 8 2 2" xfId="5808" xr:uid="{00000000-0005-0000-0000-0000B0160000}"/>
    <cellStyle name="Currency 2 5 6 8 3" xfId="5809" xr:uid="{00000000-0005-0000-0000-0000B1160000}"/>
    <cellStyle name="Currency 2 5 7" xfId="5810" xr:uid="{00000000-0005-0000-0000-0000B2160000}"/>
    <cellStyle name="Currency 2 5 7 10" xfId="5811" xr:uid="{00000000-0005-0000-0000-0000B3160000}"/>
    <cellStyle name="Currency 2 5 7 2" xfId="5812" xr:uid="{00000000-0005-0000-0000-0000B4160000}"/>
    <cellStyle name="Currency 2 5 7 2 2" xfId="5813" xr:uid="{00000000-0005-0000-0000-0000B5160000}"/>
    <cellStyle name="Currency 2 5 7 2 3" xfId="5814" xr:uid="{00000000-0005-0000-0000-0000B6160000}"/>
    <cellStyle name="Currency 2 5 7 2 3 2" xfId="5815" xr:uid="{00000000-0005-0000-0000-0000B7160000}"/>
    <cellStyle name="Currency 2 5 7 2 3 3" xfId="5816" xr:uid="{00000000-0005-0000-0000-0000B8160000}"/>
    <cellStyle name="Currency 2 5 7 2 4" xfId="5817" xr:uid="{00000000-0005-0000-0000-0000B9160000}"/>
    <cellStyle name="Currency 2 5 7 2 4 2" xfId="5818" xr:uid="{00000000-0005-0000-0000-0000BA160000}"/>
    <cellStyle name="Currency 2 5 7 2 4 2 2" xfId="5819" xr:uid="{00000000-0005-0000-0000-0000BB160000}"/>
    <cellStyle name="Currency 2 5 7 2 4 3" xfId="5820" xr:uid="{00000000-0005-0000-0000-0000BC160000}"/>
    <cellStyle name="Currency 2 5 7 2 5" xfId="5821" xr:uid="{00000000-0005-0000-0000-0000BD160000}"/>
    <cellStyle name="Currency 2 5 7 2 5 2" xfId="5822" xr:uid="{00000000-0005-0000-0000-0000BE160000}"/>
    <cellStyle name="Currency 2 5 7 2 5 2 2" xfId="5823" xr:uid="{00000000-0005-0000-0000-0000BF160000}"/>
    <cellStyle name="Currency 2 5 7 2 5 3" xfId="5824" xr:uid="{00000000-0005-0000-0000-0000C0160000}"/>
    <cellStyle name="Currency 2 5 7 2 6" xfId="5825" xr:uid="{00000000-0005-0000-0000-0000C1160000}"/>
    <cellStyle name="Currency 2 5 7 2 6 2" xfId="5826" xr:uid="{00000000-0005-0000-0000-0000C2160000}"/>
    <cellStyle name="Currency 2 5 7 2 6 2 2" xfId="5827" xr:uid="{00000000-0005-0000-0000-0000C3160000}"/>
    <cellStyle name="Currency 2 5 7 2 6 3" xfId="5828" xr:uid="{00000000-0005-0000-0000-0000C4160000}"/>
    <cellStyle name="Currency 2 5 7 2 7" xfId="5829" xr:uid="{00000000-0005-0000-0000-0000C5160000}"/>
    <cellStyle name="Currency 2 5 7 2 7 2" xfId="5830" xr:uid="{00000000-0005-0000-0000-0000C6160000}"/>
    <cellStyle name="Currency 2 5 7 2 8" xfId="5831" xr:uid="{00000000-0005-0000-0000-0000C7160000}"/>
    <cellStyle name="Currency 2 5 7 2 8 2" xfId="5832" xr:uid="{00000000-0005-0000-0000-0000C8160000}"/>
    <cellStyle name="Currency 2 5 7 2 9" xfId="5833" xr:uid="{00000000-0005-0000-0000-0000C9160000}"/>
    <cellStyle name="Currency 2 5 7 3" xfId="5834" xr:uid="{00000000-0005-0000-0000-0000CA160000}"/>
    <cellStyle name="Currency 2 5 7 4" xfId="5835" xr:uid="{00000000-0005-0000-0000-0000CB160000}"/>
    <cellStyle name="Currency 2 5 7 4 2" xfId="5836" xr:uid="{00000000-0005-0000-0000-0000CC160000}"/>
    <cellStyle name="Currency 2 5 7 4 3" xfId="5837" xr:uid="{00000000-0005-0000-0000-0000CD160000}"/>
    <cellStyle name="Currency 2 5 7 5" xfId="5838" xr:uid="{00000000-0005-0000-0000-0000CE160000}"/>
    <cellStyle name="Currency 2 5 7 5 2" xfId="5839" xr:uid="{00000000-0005-0000-0000-0000CF160000}"/>
    <cellStyle name="Currency 2 5 7 5 2 2" xfId="5840" xr:uid="{00000000-0005-0000-0000-0000D0160000}"/>
    <cellStyle name="Currency 2 5 7 5 3" xfId="5841" xr:uid="{00000000-0005-0000-0000-0000D1160000}"/>
    <cellStyle name="Currency 2 5 7 6" xfId="5842" xr:uid="{00000000-0005-0000-0000-0000D2160000}"/>
    <cellStyle name="Currency 2 5 7 6 2" xfId="5843" xr:uid="{00000000-0005-0000-0000-0000D3160000}"/>
    <cellStyle name="Currency 2 5 7 6 2 2" xfId="5844" xr:uid="{00000000-0005-0000-0000-0000D4160000}"/>
    <cellStyle name="Currency 2 5 7 6 3" xfId="5845" xr:uid="{00000000-0005-0000-0000-0000D5160000}"/>
    <cellStyle name="Currency 2 5 7 7" xfId="5846" xr:uid="{00000000-0005-0000-0000-0000D6160000}"/>
    <cellStyle name="Currency 2 5 7 7 2" xfId="5847" xr:uid="{00000000-0005-0000-0000-0000D7160000}"/>
    <cellStyle name="Currency 2 5 7 7 2 2" xfId="5848" xr:uid="{00000000-0005-0000-0000-0000D8160000}"/>
    <cellStyle name="Currency 2 5 7 7 3" xfId="5849" xr:uid="{00000000-0005-0000-0000-0000D9160000}"/>
    <cellStyle name="Currency 2 5 7 8" xfId="5850" xr:uid="{00000000-0005-0000-0000-0000DA160000}"/>
    <cellStyle name="Currency 2 5 7 8 2" xfId="5851" xr:uid="{00000000-0005-0000-0000-0000DB160000}"/>
    <cellStyle name="Currency 2 5 7 9" xfId="5852" xr:uid="{00000000-0005-0000-0000-0000DC160000}"/>
    <cellStyle name="Currency 2 5 7 9 2" xfId="5853" xr:uid="{00000000-0005-0000-0000-0000DD160000}"/>
    <cellStyle name="Currency 2 5 8" xfId="5854" xr:uid="{00000000-0005-0000-0000-0000DE160000}"/>
    <cellStyle name="Currency 2 5 8 2" xfId="5855" xr:uid="{00000000-0005-0000-0000-0000DF160000}"/>
    <cellStyle name="Currency 2 5 8 2 10" xfId="5856" xr:uid="{00000000-0005-0000-0000-0000E0160000}"/>
    <cellStyle name="Currency 2 5 8 2 2" xfId="5857" xr:uid="{00000000-0005-0000-0000-0000E1160000}"/>
    <cellStyle name="Currency 2 5 8 2 3" xfId="5858" xr:uid="{00000000-0005-0000-0000-0000E2160000}"/>
    <cellStyle name="Currency 2 5 8 2 4" xfId="5859" xr:uid="{00000000-0005-0000-0000-0000E3160000}"/>
    <cellStyle name="Currency 2 5 8 2 4 2" xfId="5860" xr:uid="{00000000-0005-0000-0000-0000E4160000}"/>
    <cellStyle name="Currency 2 5 8 2 4 2 2" xfId="5861" xr:uid="{00000000-0005-0000-0000-0000E5160000}"/>
    <cellStyle name="Currency 2 5 8 2 4 3" xfId="5862" xr:uid="{00000000-0005-0000-0000-0000E6160000}"/>
    <cellStyle name="Currency 2 5 8 2 5" xfId="5863" xr:uid="{00000000-0005-0000-0000-0000E7160000}"/>
    <cellStyle name="Currency 2 5 8 2 5 2" xfId="5864" xr:uid="{00000000-0005-0000-0000-0000E8160000}"/>
    <cellStyle name="Currency 2 5 8 2 5 2 2" xfId="5865" xr:uid="{00000000-0005-0000-0000-0000E9160000}"/>
    <cellStyle name="Currency 2 5 8 2 5 3" xfId="5866" xr:uid="{00000000-0005-0000-0000-0000EA160000}"/>
    <cellStyle name="Currency 2 5 8 2 6" xfId="5867" xr:uid="{00000000-0005-0000-0000-0000EB160000}"/>
    <cellStyle name="Currency 2 5 8 2 6 2" xfId="5868" xr:uid="{00000000-0005-0000-0000-0000EC160000}"/>
    <cellStyle name="Currency 2 5 8 2 6 2 2" xfId="5869" xr:uid="{00000000-0005-0000-0000-0000ED160000}"/>
    <cellStyle name="Currency 2 5 8 2 6 3" xfId="5870" xr:uid="{00000000-0005-0000-0000-0000EE160000}"/>
    <cellStyle name="Currency 2 5 8 2 7" xfId="5871" xr:uid="{00000000-0005-0000-0000-0000EF160000}"/>
    <cellStyle name="Currency 2 5 8 2 7 2" xfId="5872" xr:uid="{00000000-0005-0000-0000-0000F0160000}"/>
    <cellStyle name="Currency 2 5 8 2 8" xfId="5873" xr:uid="{00000000-0005-0000-0000-0000F1160000}"/>
    <cellStyle name="Currency 2 5 8 2 8 2" xfId="5874" xr:uid="{00000000-0005-0000-0000-0000F2160000}"/>
    <cellStyle name="Currency 2 5 8 2 9" xfId="5875" xr:uid="{00000000-0005-0000-0000-0000F3160000}"/>
    <cellStyle name="Currency 2 5 8 3" xfId="5876" xr:uid="{00000000-0005-0000-0000-0000F4160000}"/>
    <cellStyle name="Currency 2 5 8 4" xfId="5877" xr:uid="{00000000-0005-0000-0000-0000F5160000}"/>
    <cellStyle name="Currency 2 5 8 4 2" xfId="5878" xr:uid="{00000000-0005-0000-0000-0000F6160000}"/>
    <cellStyle name="Currency 2 5 8 4 2 2" xfId="5879" xr:uid="{00000000-0005-0000-0000-0000F7160000}"/>
    <cellStyle name="Currency 2 5 8 4 3" xfId="5880" xr:uid="{00000000-0005-0000-0000-0000F8160000}"/>
    <cellStyle name="Currency 2 5 8 5" xfId="5881" xr:uid="{00000000-0005-0000-0000-0000F9160000}"/>
    <cellStyle name="Currency 2 5 8 5 2" xfId="5882" xr:uid="{00000000-0005-0000-0000-0000FA160000}"/>
    <cellStyle name="Currency 2 5 8 5 2 2" xfId="5883" xr:uid="{00000000-0005-0000-0000-0000FB160000}"/>
    <cellStyle name="Currency 2 5 8 5 3" xfId="5884" xr:uid="{00000000-0005-0000-0000-0000FC160000}"/>
    <cellStyle name="Currency 2 5 9" xfId="5885" xr:uid="{00000000-0005-0000-0000-0000FD160000}"/>
    <cellStyle name="Currency 2 5 9 2" xfId="5886" xr:uid="{00000000-0005-0000-0000-0000FE160000}"/>
    <cellStyle name="Currency 2 5 9 3" xfId="5887" xr:uid="{00000000-0005-0000-0000-0000FF160000}"/>
    <cellStyle name="Currency 2 5 9 3 2" xfId="5888" xr:uid="{00000000-0005-0000-0000-000000170000}"/>
    <cellStyle name="Currency 2 5 9 3 3" xfId="5889" xr:uid="{00000000-0005-0000-0000-000001170000}"/>
    <cellStyle name="Currency 2 5 9 4" xfId="5890" xr:uid="{00000000-0005-0000-0000-000002170000}"/>
    <cellStyle name="Currency 2 5 9 4 2" xfId="5891" xr:uid="{00000000-0005-0000-0000-000003170000}"/>
    <cellStyle name="Currency 2 5 9 4 2 2" xfId="5892" xr:uid="{00000000-0005-0000-0000-000004170000}"/>
    <cellStyle name="Currency 2 5 9 4 3" xfId="5893" xr:uid="{00000000-0005-0000-0000-000005170000}"/>
    <cellStyle name="Currency 2 5 9 5" xfId="5894" xr:uid="{00000000-0005-0000-0000-000006170000}"/>
    <cellStyle name="Currency 2 5 9 5 2" xfId="5895" xr:uid="{00000000-0005-0000-0000-000007170000}"/>
    <cellStyle name="Currency 2 5 9 5 2 2" xfId="5896" xr:uid="{00000000-0005-0000-0000-000008170000}"/>
    <cellStyle name="Currency 2 5 9 5 3" xfId="5897" xr:uid="{00000000-0005-0000-0000-000009170000}"/>
    <cellStyle name="Currency 2 5 9 6" xfId="5898" xr:uid="{00000000-0005-0000-0000-00000A170000}"/>
    <cellStyle name="Currency 2 5 9 6 2" xfId="5899" xr:uid="{00000000-0005-0000-0000-00000B170000}"/>
    <cellStyle name="Currency 2 5 9 6 2 2" xfId="5900" xr:uid="{00000000-0005-0000-0000-00000C170000}"/>
    <cellStyle name="Currency 2 5 9 6 3" xfId="5901" xr:uid="{00000000-0005-0000-0000-00000D170000}"/>
    <cellStyle name="Currency 2 5 9 7" xfId="5902" xr:uid="{00000000-0005-0000-0000-00000E170000}"/>
    <cellStyle name="Currency 2 5 9 7 2" xfId="5903" xr:uid="{00000000-0005-0000-0000-00000F170000}"/>
    <cellStyle name="Currency 2 5 9 8" xfId="5904" xr:uid="{00000000-0005-0000-0000-000010170000}"/>
    <cellStyle name="Currency 2 5 9 8 2" xfId="5905" xr:uid="{00000000-0005-0000-0000-000011170000}"/>
    <cellStyle name="Currency 2 5 9 9" xfId="5906" xr:uid="{00000000-0005-0000-0000-000012170000}"/>
    <cellStyle name="Currency 2 6" xfId="5907" xr:uid="{00000000-0005-0000-0000-000013170000}"/>
    <cellStyle name="Currency 2 6 10" xfId="5908" xr:uid="{00000000-0005-0000-0000-000014170000}"/>
    <cellStyle name="Currency 2 6 10 10" xfId="5909" xr:uid="{00000000-0005-0000-0000-000015170000}"/>
    <cellStyle name="Currency 2 6 10 11" xfId="5910" xr:uid="{00000000-0005-0000-0000-000016170000}"/>
    <cellStyle name="Currency 2 6 10 12" xfId="5911" xr:uid="{00000000-0005-0000-0000-000017170000}"/>
    <cellStyle name="Currency 2 6 10 2" xfId="5912" xr:uid="{00000000-0005-0000-0000-000018170000}"/>
    <cellStyle name="Currency 2 6 10 2 2" xfId="5913" xr:uid="{00000000-0005-0000-0000-000019170000}"/>
    <cellStyle name="Currency 2 6 10 2 3" xfId="5914" xr:uid="{00000000-0005-0000-0000-00001A170000}"/>
    <cellStyle name="Currency 2 6 10 3" xfId="5915" xr:uid="{00000000-0005-0000-0000-00001B170000}"/>
    <cellStyle name="Currency 2 6 10 3 2" xfId="5916" xr:uid="{00000000-0005-0000-0000-00001C170000}"/>
    <cellStyle name="Currency 2 6 10 3 3" xfId="5917" xr:uid="{00000000-0005-0000-0000-00001D170000}"/>
    <cellStyle name="Currency 2 6 10 4" xfId="5918" xr:uid="{00000000-0005-0000-0000-00001E170000}"/>
    <cellStyle name="Currency 2 6 10 5" xfId="5919" xr:uid="{00000000-0005-0000-0000-00001F170000}"/>
    <cellStyle name="Currency 2 6 10 5 2" xfId="5920" xr:uid="{00000000-0005-0000-0000-000020170000}"/>
    <cellStyle name="Currency 2 6 10 5 2 2" xfId="5921" xr:uid="{00000000-0005-0000-0000-000021170000}"/>
    <cellStyle name="Currency 2 6 10 5 3" xfId="5922" xr:uid="{00000000-0005-0000-0000-000022170000}"/>
    <cellStyle name="Currency 2 6 10 6" xfId="5923" xr:uid="{00000000-0005-0000-0000-000023170000}"/>
    <cellStyle name="Currency 2 6 10 6 2" xfId="5924" xr:uid="{00000000-0005-0000-0000-000024170000}"/>
    <cellStyle name="Currency 2 6 10 6 2 2" xfId="5925" xr:uid="{00000000-0005-0000-0000-000025170000}"/>
    <cellStyle name="Currency 2 6 10 6 3" xfId="5926" xr:uid="{00000000-0005-0000-0000-000026170000}"/>
    <cellStyle name="Currency 2 6 10 7" xfId="5927" xr:uid="{00000000-0005-0000-0000-000027170000}"/>
    <cellStyle name="Currency 2 6 10 7 2" xfId="5928" xr:uid="{00000000-0005-0000-0000-000028170000}"/>
    <cellStyle name="Currency 2 6 10 7 2 2" xfId="5929" xr:uid="{00000000-0005-0000-0000-000029170000}"/>
    <cellStyle name="Currency 2 6 10 7 3" xfId="5930" xr:uid="{00000000-0005-0000-0000-00002A170000}"/>
    <cellStyle name="Currency 2 6 10 8" xfId="5931" xr:uid="{00000000-0005-0000-0000-00002B170000}"/>
    <cellStyle name="Currency 2 6 10 8 2" xfId="5932" xr:uid="{00000000-0005-0000-0000-00002C170000}"/>
    <cellStyle name="Currency 2 6 10 9" xfId="5933" xr:uid="{00000000-0005-0000-0000-00002D170000}"/>
    <cellStyle name="Currency 2 6 10 9 2" xfId="5934" xr:uid="{00000000-0005-0000-0000-00002E170000}"/>
    <cellStyle name="Currency 2 6 11" xfId="5935" xr:uid="{00000000-0005-0000-0000-00002F170000}"/>
    <cellStyle name="Currency 2 6 11 2" xfId="5936" xr:uid="{00000000-0005-0000-0000-000030170000}"/>
    <cellStyle name="Currency 2 6 11 3" xfId="5937" xr:uid="{00000000-0005-0000-0000-000031170000}"/>
    <cellStyle name="Currency 2 6 12" xfId="5938" xr:uid="{00000000-0005-0000-0000-000032170000}"/>
    <cellStyle name="Currency 2 6 12 2" xfId="5939" xr:uid="{00000000-0005-0000-0000-000033170000}"/>
    <cellStyle name="Currency 2 6 12 2 2" xfId="5940" xr:uid="{00000000-0005-0000-0000-000034170000}"/>
    <cellStyle name="Currency 2 6 12 3" xfId="5941" xr:uid="{00000000-0005-0000-0000-000035170000}"/>
    <cellStyle name="Currency 2 6 12 4" xfId="5942" xr:uid="{00000000-0005-0000-0000-000036170000}"/>
    <cellStyle name="Currency 2 6 13" xfId="5943" xr:uid="{00000000-0005-0000-0000-000037170000}"/>
    <cellStyle name="Currency 2 6 13 2" xfId="5944" xr:uid="{00000000-0005-0000-0000-000038170000}"/>
    <cellStyle name="Currency 2 6 13 2 2" xfId="5945" xr:uid="{00000000-0005-0000-0000-000039170000}"/>
    <cellStyle name="Currency 2 6 13 3" xfId="5946" xr:uid="{00000000-0005-0000-0000-00003A170000}"/>
    <cellStyle name="Currency 2 6 14" xfId="5947" xr:uid="{00000000-0005-0000-0000-00003B170000}"/>
    <cellStyle name="Currency 2 6 14 2" xfId="5948" xr:uid="{00000000-0005-0000-0000-00003C170000}"/>
    <cellStyle name="Currency 2 6 14 2 2" xfId="5949" xr:uid="{00000000-0005-0000-0000-00003D170000}"/>
    <cellStyle name="Currency 2 6 14 3" xfId="5950" xr:uid="{00000000-0005-0000-0000-00003E170000}"/>
    <cellStyle name="Currency 2 6 15" xfId="5951" xr:uid="{00000000-0005-0000-0000-00003F170000}"/>
    <cellStyle name="Currency 2 6 15 2" xfId="5952" xr:uid="{00000000-0005-0000-0000-000040170000}"/>
    <cellStyle name="Currency 2 6 16" xfId="5953" xr:uid="{00000000-0005-0000-0000-000041170000}"/>
    <cellStyle name="Currency 2 6 16 2" xfId="5954" xr:uid="{00000000-0005-0000-0000-000042170000}"/>
    <cellStyle name="Currency 2 6 17" xfId="5955" xr:uid="{00000000-0005-0000-0000-000043170000}"/>
    <cellStyle name="Currency 2 6 18" xfId="5956" xr:uid="{00000000-0005-0000-0000-000044170000}"/>
    <cellStyle name="Currency 2 6 19" xfId="5957" xr:uid="{00000000-0005-0000-0000-000045170000}"/>
    <cellStyle name="Currency 2 6 2" xfId="5958" xr:uid="{00000000-0005-0000-0000-000046170000}"/>
    <cellStyle name="Currency 2 6 2 10" xfId="5959" xr:uid="{00000000-0005-0000-0000-000047170000}"/>
    <cellStyle name="Currency 2 6 2 10 2" xfId="5960" xr:uid="{00000000-0005-0000-0000-000048170000}"/>
    <cellStyle name="Currency 2 6 2 10 2 2" xfId="5961" xr:uid="{00000000-0005-0000-0000-000049170000}"/>
    <cellStyle name="Currency 2 6 2 10 3" xfId="5962" xr:uid="{00000000-0005-0000-0000-00004A170000}"/>
    <cellStyle name="Currency 2 6 2 10 4" xfId="5963" xr:uid="{00000000-0005-0000-0000-00004B170000}"/>
    <cellStyle name="Currency 2 6 2 11" xfId="5964" xr:uid="{00000000-0005-0000-0000-00004C170000}"/>
    <cellStyle name="Currency 2 6 2 11 2" xfId="5965" xr:uid="{00000000-0005-0000-0000-00004D170000}"/>
    <cellStyle name="Currency 2 6 2 11 2 2" xfId="5966" xr:uid="{00000000-0005-0000-0000-00004E170000}"/>
    <cellStyle name="Currency 2 6 2 11 3" xfId="5967" xr:uid="{00000000-0005-0000-0000-00004F170000}"/>
    <cellStyle name="Currency 2 6 2 12" xfId="5968" xr:uid="{00000000-0005-0000-0000-000050170000}"/>
    <cellStyle name="Currency 2 6 2 12 2" xfId="5969" xr:uid="{00000000-0005-0000-0000-000051170000}"/>
    <cellStyle name="Currency 2 6 2 12 2 2" xfId="5970" xr:uid="{00000000-0005-0000-0000-000052170000}"/>
    <cellStyle name="Currency 2 6 2 12 3" xfId="5971" xr:uid="{00000000-0005-0000-0000-000053170000}"/>
    <cellStyle name="Currency 2 6 2 13" xfId="5972" xr:uid="{00000000-0005-0000-0000-000054170000}"/>
    <cellStyle name="Currency 2 6 2 13 2" xfId="5973" xr:uid="{00000000-0005-0000-0000-000055170000}"/>
    <cellStyle name="Currency 2 6 2 14" xfId="5974" xr:uid="{00000000-0005-0000-0000-000056170000}"/>
    <cellStyle name="Currency 2 6 2 14 2" xfId="5975" xr:uid="{00000000-0005-0000-0000-000057170000}"/>
    <cellStyle name="Currency 2 6 2 15" xfId="5976" xr:uid="{00000000-0005-0000-0000-000058170000}"/>
    <cellStyle name="Currency 2 6 2 16" xfId="5977" xr:uid="{00000000-0005-0000-0000-000059170000}"/>
    <cellStyle name="Currency 2 6 2 17" xfId="5978" xr:uid="{00000000-0005-0000-0000-00005A170000}"/>
    <cellStyle name="Currency 2 6 2 18" xfId="5979" xr:uid="{00000000-0005-0000-0000-00005B170000}"/>
    <cellStyle name="Currency 2 6 2 2" xfId="5980" xr:uid="{00000000-0005-0000-0000-00005C170000}"/>
    <cellStyle name="Currency 2 6 2 2 10" xfId="5981" xr:uid="{00000000-0005-0000-0000-00005D170000}"/>
    <cellStyle name="Currency 2 6 2 2 10 2" xfId="5982" xr:uid="{00000000-0005-0000-0000-00005E170000}"/>
    <cellStyle name="Currency 2 6 2 2 10 2 2" xfId="5983" xr:uid="{00000000-0005-0000-0000-00005F170000}"/>
    <cellStyle name="Currency 2 6 2 2 10 3" xfId="5984" xr:uid="{00000000-0005-0000-0000-000060170000}"/>
    <cellStyle name="Currency 2 6 2 2 11" xfId="5985" xr:uid="{00000000-0005-0000-0000-000061170000}"/>
    <cellStyle name="Currency 2 6 2 2 11 2" xfId="5986" xr:uid="{00000000-0005-0000-0000-000062170000}"/>
    <cellStyle name="Currency 2 6 2 2 12" xfId="5987" xr:uid="{00000000-0005-0000-0000-000063170000}"/>
    <cellStyle name="Currency 2 6 2 2 12 2" xfId="5988" xr:uid="{00000000-0005-0000-0000-000064170000}"/>
    <cellStyle name="Currency 2 6 2 2 13" xfId="5989" xr:uid="{00000000-0005-0000-0000-000065170000}"/>
    <cellStyle name="Currency 2 6 2 2 14" xfId="5990" xr:uid="{00000000-0005-0000-0000-000066170000}"/>
    <cellStyle name="Currency 2 6 2 2 15" xfId="5991" xr:uid="{00000000-0005-0000-0000-000067170000}"/>
    <cellStyle name="Currency 2 6 2 2 16" xfId="5992" xr:uid="{00000000-0005-0000-0000-000068170000}"/>
    <cellStyle name="Currency 2 6 2 2 2" xfId="5993" xr:uid="{00000000-0005-0000-0000-000069170000}"/>
    <cellStyle name="Currency 2 6 2 2 2 2" xfId="5994" xr:uid="{00000000-0005-0000-0000-00006A170000}"/>
    <cellStyle name="Currency 2 6 2 2 2 2 10" xfId="5995" xr:uid="{00000000-0005-0000-0000-00006B170000}"/>
    <cellStyle name="Currency 2 6 2 2 2 2 2" xfId="5996" xr:uid="{00000000-0005-0000-0000-00006C170000}"/>
    <cellStyle name="Currency 2 6 2 2 2 2 2 2" xfId="5997" xr:uid="{00000000-0005-0000-0000-00006D170000}"/>
    <cellStyle name="Currency 2 6 2 2 2 2 2 3" xfId="5998" xr:uid="{00000000-0005-0000-0000-00006E170000}"/>
    <cellStyle name="Currency 2 6 2 2 2 2 3" xfId="5999" xr:uid="{00000000-0005-0000-0000-00006F170000}"/>
    <cellStyle name="Currency 2 6 2 2 2 2 3 2" xfId="6000" xr:uid="{00000000-0005-0000-0000-000070170000}"/>
    <cellStyle name="Currency 2 6 2 2 2 2 3 3" xfId="6001" xr:uid="{00000000-0005-0000-0000-000071170000}"/>
    <cellStyle name="Currency 2 6 2 2 2 2 4" xfId="6002" xr:uid="{00000000-0005-0000-0000-000072170000}"/>
    <cellStyle name="Currency 2 6 2 2 2 2 4 2" xfId="6003" xr:uid="{00000000-0005-0000-0000-000073170000}"/>
    <cellStyle name="Currency 2 6 2 2 2 2 4 2 2" xfId="6004" xr:uid="{00000000-0005-0000-0000-000074170000}"/>
    <cellStyle name="Currency 2 6 2 2 2 2 4 3" xfId="6005" xr:uid="{00000000-0005-0000-0000-000075170000}"/>
    <cellStyle name="Currency 2 6 2 2 2 2 5" xfId="6006" xr:uid="{00000000-0005-0000-0000-000076170000}"/>
    <cellStyle name="Currency 2 6 2 2 2 2 5 2" xfId="6007" xr:uid="{00000000-0005-0000-0000-000077170000}"/>
    <cellStyle name="Currency 2 6 2 2 2 2 5 2 2" xfId="6008" xr:uid="{00000000-0005-0000-0000-000078170000}"/>
    <cellStyle name="Currency 2 6 2 2 2 2 5 3" xfId="6009" xr:uid="{00000000-0005-0000-0000-000079170000}"/>
    <cellStyle name="Currency 2 6 2 2 2 2 6" xfId="6010" xr:uid="{00000000-0005-0000-0000-00007A170000}"/>
    <cellStyle name="Currency 2 6 2 2 2 2 6 2" xfId="6011" xr:uid="{00000000-0005-0000-0000-00007B170000}"/>
    <cellStyle name="Currency 2 6 2 2 2 2 6 2 2" xfId="6012" xr:uid="{00000000-0005-0000-0000-00007C170000}"/>
    <cellStyle name="Currency 2 6 2 2 2 2 6 3" xfId="6013" xr:uid="{00000000-0005-0000-0000-00007D170000}"/>
    <cellStyle name="Currency 2 6 2 2 2 2 7" xfId="6014" xr:uid="{00000000-0005-0000-0000-00007E170000}"/>
    <cellStyle name="Currency 2 6 2 2 2 2 7 2" xfId="6015" xr:uid="{00000000-0005-0000-0000-00007F170000}"/>
    <cellStyle name="Currency 2 6 2 2 2 2 8" xfId="6016" xr:uid="{00000000-0005-0000-0000-000080170000}"/>
    <cellStyle name="Currency 2 6 2 2 2 2 8 2" xfId="6017" xr:uid="{00000000-0005-0000-0000-000081170000}"/>
    <cellStyle name="Currency 2 6 2 2 2 2 9" xfId="6018" xr:uid="{00000000-0005-0000-0000-000082170000}"/>
    <cellStyle name="Currency 2 6 2 2 2 3" xfId="6019" xr:uid="{00000000-0005-0000-0000-000083170000}"/>
    <cellStyle name="Currency 2 6 2 2 2 3 10" xfId="6020" xr:uid="{00000000-0005-0000-0000-000084170000}"/>
    <cellStyle name="Currency 2 6 2 2 2 3 2" xfId="6021" xr:uid="{00000000-0005-0000-0000-000085170000}"/>
    <cellStyle name="Currency 2 6 2 2 2 3 2 2" xfId="6022" xr:uid="{00000000-0005-0000-0000-000086170000}"/>
    <cellStyle name="Currency 2 6 2 2 2 3 2 3" xfId="6023" xr:uid="{00000000-0005-0000-0000-000087170000}"/>
    <cellStyle name="Currency 2 6 2 2 2 3 3" xfId="6024" xr:uid="{00000000-0005-0000-0000-000088170000}"/>
    <cellStyle name="Currency 2 6 2 2 2 3 3 2" xfId="6025" xr:uid="{00000000-0005-0000-0000-000089170000}"/>
    <cellStyle name="Currency 2 6 2 2 2 3 3 3" xfId="6026" xr:uid="{00000000-0005-0000-0000-00008A170000}"/>
    <cellStyle name="Currency 2 6 2 2 2 3 4" xfId="6027" xr:uid="{00000000-0005-0000-0000-00008B170000}"/>
    <cellStyle name="Currency 2 6 2 2 2 3 4 2" xfId="6028" xr:uid="{00000000-0005-0000-0000-00008C170000}"/>
    <cellStyle name="Currency 2 6 2 2 2 3 4 2 2" xfId="6029" xr:uid="{00000000-0005-0000-0000-00008D170000}"/>
    <cellStyle name="Currency 2 6 2 2 2 3 4 3" xfId="6030" xr:uid="{00000000-0005-0000-0000-00008E170000}"/>
    <cellStyle name="Currency 2 6 2 2 2 3 5" xfId="6031" xr:uid="{00000000-0005-0000-0000-00008F170000}"/>
    <cellStyle name="Currency 2 6 2 2 2 3 5 2" xfId="6032" xr:uid="{00000000-0005-0000-0000-000090170000}"/>
    <cellStyle name="Currency 2 6 2 2 2 3 5 2 2" xfId="6033" xr:uid="{00000000-0005-0000-0000-000091170000}"/>
    <cellStyle name="Currency 2 6 2 2 2 3 5 3" xfId="6034" xr:uid="{00000000-0005-0000-0000-000092170000}"/>
    <cellStyle name="Currency 2 6 2 2 2 3 6" xfId="6035" xr:uid="{00000000-0005-0000-0000-000093170000}"/>
    <cellStyle name="Currency 2 6 2 2 2 3 6 2" xfId="6036" xr:uid="{00000000-0005-0000-0000-000094170000}"/>
    <cellStyle name="Currency 2 6 2 2 2 3 6 2 2" xfId="6037" xr:uid="{00000000-0005-0000-0000-000095170000}"/>
    <cellStyle name="Currency 2 6 2 2 2 3 6 3" xfId="6038" xr:uid="{00000000-0005-0000-0000-000096170000}"/>
    <cellStyle name="Currency 2 6 2 2 2 3 7" xfId="6039" xr:uid="{00000000-0005-0000-0000-000097170000}"/>
    <cellStyle name="Currency 2 6 2 2 2 3 7 2" xfId="6040" xr:uid="{00000000-0005-0000-0000-000098170000}"/>
    <cellStyle name="Currency 2 6 2 2 2 3 8" xfId="6041" xr:uid="{00000000-0005-0000-0000-000099170000}"/>
    <cellStyle name="Currency 2 6 2 2 2 3 8 2" xfId="6042" xr:uid="{00000000-0005-0000-0000-00009A170000}"/>
    <cellStyle name="Currency 2 6 2 2 2 3 9" xfId="6043" xr:uid="{00000000-0005-0000-0000-00009B170000}"/>
    <cellStyle name="Currency 2 6 2 2 2 4" xfId="6044" xr:uid="{00000000-0005-0000-0000-00009C170000}"/>
    <cellStyle name="Currency 2 6 2 2 2 4 10" xfId="6045" xr:uid="{00000000-0005-0000-0000-00009D170000}"/>
    <cellStyle name="Currency 2 6 2 2 2 4 2" xfId="6046" xr:uid="{00000000-0005-0000-0000-00009E170000}"/>
    <cellStyle name="Currency 2 6 2 2 2 4 3" xfId="6047" xr:uid="{00000000-0005-0000-0000-00009F170000}"/>
    <cellStyle name="Currency 2 6 2 2 2 4 3 2" xfId="6048" xr:uid="{00000000-0005-0000-0000-0000A0170000}"/>
    <cellStyle name="Currency 2 6 2 2 2 4 3 2 2" xfId="6049" xr:uid="{00000000-0005-0000-0000-0000A1170000}"/>
    <cellStyle name="Currency 2 6 2 2 2 4 3 3" xfId="6050" xr:uid="{00000000-0005-0000-0000-0000A2170000}"/>
    <cellStyle name="Currency 2 6 2 2 2 4 4" xfId="6051" xr:uid="{00000000-0005-0000-0000-0000A3170000}"/>
    <cellStyle name="Currency 2 6 2 2 2 4 4 2" xfId="6052" xr:uid="{00000000-0005-0000-0000-0000A4170000}"/>
    <cellStyle name="Currency 2 6 2 2 2 4 4 2 2" xfId="6053" xr:uid="{00000000-0005-0000-0000-0000A5170000}"/>
    <cellStyle name="Currency 2 6 2 2 2 4 4 3" xfId="6054" xr:uid="{00000000-0005-0000-0000-0000A6170000}"/>
    <cellStyle name="Currency 2 6 2 2 2 4 5" xfId="6055" xr:uid="{00000000-0005-0000-0000-0000A7170000}"/>
    <cellStyle name="Currency 2 6 2 2 2 4 5 2" xfId="6056" xr:uid="{00000000-0005-0000-0000-0000A8170000}"/>
    <cellStyle name="Currency 2 6 2 2 2 4 5 2 2" xfId="6057" xr:uid="{00000000-0005-0000-0000-0000A9170000}"/>
    <cellStyle name="Currency 2 6 2 2 2 4 5 3" xfId="6058" xr:uid="{00000000-0005-0000-0000-0000AA170000}"/>
    <cellStyle name="Currency 2 6 2 2 2 4 6" xfId="6059" xr:uid="{00000000-0005-0000-0000-0000AB170000}"/>
    <cellStyle name="Currency 2 6 2 2 2 4 6 2" xfId="6060" xr:uid="{00000000-0005-0000-0000-0000AC170000}"/>
    <cellStyle name="Currency 2 6 2 2 2 4 7" xfId="6061" xr:uid="{00000000-0005-0000-0000-0000AD170000}"/>
    <cellStyle name="Currency 2 6 2 2 2 4 7 2" xfId="6062" xr:uid="{00000000-0005-0000-0000-0000AE170000}"/>
    <cellStyle name="Currency 2 6 2 2 2 4 8" xfId="6063" xr:uid="{00000000-0005-0000-0000-0000AF170000}"/>
    <cellStyle name="Currency 2 6 2 2 2 4 9" xfId="6064" xr:uid="{00000000-0005-0000-0000-0000B0170000}"/>
    <cellStyle name="Currency 2 6 2 2 2 5" xfId="6065" xr:uid="{00000000-0005-0000-0000-0000B1170000}"/>
    <cellStyle name="Currency 2 6 2 2 2 5 2" xfId="6066" xr:uid="{00000000-0005-0000-0000-0000B2170000}"/>
    <cellStyle name="Currency 2 6 2 2 2 5 3" xfId="6067" xr:uid="{00000000-0005-0000-0000-0000B3170000}"/>
    <cellStyle name="Currency 2 6 2 2 2 5 4" xfId="6068" xr:uid="{00000000-0005-0000-0000-0000B4170000}"/>
    <cellStyle name="Currency 2 6 2 2 2 6" xfId="6069" xr:uid="{00000000-0005-0000-0000-0000B5170000}"/>
    <cellStyle name="Currency 2 6 2 2 2 6 2" xfId="6070" xr:uid="{00000000-0005-0000-0000-0000B6170000}"/>
    <cellStyle name="Currency 2 6 2 2 2 6 2 2" xfId="6071" xr:uid="{00000000-0005-0000-0000-0000B7170000}"/>
    <cellStyle name="Currency 2 6 2 2 2 6 2 2 2" xfId="6072" xr:uid="{00000000-0005-0000-0000-0000B8170000}"/>
    <cellStyle name="Currency 2 6 2 2 2 6 2 3" xfId="6073" xr:uid="{00000000-0005-0000-0000-0000B9170000}"/>
    <cellStyle name="Currency 2 6 2 2 2 6 3" xfId="6074" xr:uid="{00000000-0005-0000-0000-0000BA170000}"/>
    <cellStyle name="Currency 2 6 2 2 2 6 3 2" xfId="6075" xr:uid="{00000000-0005-0000-0000-0000BB170000}"/>
    <cellStyle name="Currency 2 6 2 2 2 6 3 2 2" xfId="6076" xr:uid="{00000000-0005-0000-0000-0000BC170000}"/>
    <cellStyle name="Currency 2 6 2 2 2 6 3 3" xfId="6077" xr:uid="{00000000-0005-0000-0000-0000BD170000}"/>
    <cellStyle name="Currency 2 6 2 2 2 6 4" xfId="6078" xr:uid="{00000000-0005-0000-0000-0000BE170000}"/>
    <cellStyle name="Currency 2 6 2 2 2 6 4 2" xfId="6079" xr:uid="{00000000-0005-0000-0000-0000BF170000}"/>
    <cellStyle name="Currency 2 6 2 2 2 6 4 2 2" xfId="6080" xr:uid="{00000000-0005-0000-0000-0000C0170000}"/>
    <cellStyle name="Currency 2 6 2 2 2 6 4 3" xfId="6081" xr:uid="{00000000-0005-0000-0000-0000C1170000}"/>
    <cellStyle name="Currency 2 6 2 2 2 6 5" xfId="6082" xr:uid="{00000000-0005-0000-0000-0000C2170000}"/>
    <cellStyle name="Currency 2 6 2 2 2 6 5 2" xfId="6083" xr:uid="{00000000-0005-0000-0000-0000C3170000}"/>
    <cellStyle name="Currency 2 6 2 2 2 6 6" xfId="6084" xr:uid="{00000000-0005-0000-0000-0000C4170000}"/>
    <cellStyle name="Currency 2 6 2 2 2 6 6 2" xfId="6085" xr:uid="{00000000-0005-0000-0000-0000C5170000}"/>
    <cellStyle name="Currency 2 6 2 2 2 6 7" xfId="6086" xr:uid="{00000000-0005-0000-0000-0000C6170000}"/>
    <cellStyle name="Currency 2 6 2 2 2 7" xfId="6087" xr:uid="{00000000-0005-0000-0000-0000C7170000}"/>
    <cellStyle name="Currency 2 6 2 2 2 7 2" xfId="6088" xr:uid="{00000000-0005-0000-0000-0000C8170000}"/>
    <cellStyle name="Currency 2 6 2 2 2 7 2 2" xfId="6089" xr:uid="{00000000-0005-0000-0000-0000C9170000}"/>
    <cellStyle name="Currency 2 6 2 2 2 7 3" xfId="6090" xr:uid="{00000000-0005-0000-0000-0000CA170000}"/>
    <cellStyle name="Currency 2 6 2 2 2 8" xfId="6091" xr:uid="{00000000-0005-0000-0000-0000CB170000}"/>
    <cellStyle name="Currency 2 6 2 2 2 8 2" xfId="6092" xr:uid="{00000000-0005-0000-0000-0000CC170000}"/>
    <cellStyle name="Currency 2 6 2 2 2 8 2 2" xfId="6093" xr:uid="{00000000-0005-0000-0000-0000CD170000}"/>
    <cellStyle name="Currency 2 6 2 2 2 8 3" xfId="6094" xr:uid="{00000000-0005-0000-0000-0000CE170000}"/>
    <cellStyle name="Currency 2 6 2 2 2 9" xfId="6095" xr:uid="{00000000-0005-0000-0000-0000CF170000}"/>
    <cellStyle name="Currency 2 6 2 2 3" xfId="6096" xr:uid="{00000000-0005-0000-0000-0000D0170000}"/>
    <cellStyle name="Currency 2 6 2 2 3 10" xfId="6097" xr:uid="{00000000-0005-0000-0000-0000D1170000}"/>
    <cellStyle name="Currency 2 6 2 2 3 11" xfId="6098" xr:uid="{00000000-0005-0000-0000-0000D2170000}"/>
    <cellStyle name="Currency 2 6 2 2 3 12" xfId="6099" xr:uid="{00000000-0005-0000-0000-0000D3170000}"/>
    <cellStyle name="Currency 2 6 2 2 3 13" xfId="6100" xr:uid="{00000000-0005-0000-0000-0000D4170000}"/>
    <cellStyle name="Currency 2 6 2 2 3 2" xfId="6101" xr:uid="{00000000-0005-0000-0000-0000D5170000}"/>
    <cellStyle name="Currency 2 6 2 2 3 2 10" xfId="6102" xr:uid="{00000000-0005-0000-0000-0000D6170000}"/>
    <cellStyle name="Currency 2 6 2 2 3 2 2" xfId="6103" xr:uid="{00000000-0005-0000-0000-0000D7170000}"/>
    <cellStyle name="Currency 2 6 2 2 3 2 2 2" xfId="6104" xr:uid="{00000000-0005-0000-0000-0000D8170000}"/>
    <cellStyle name="Currency 2 6 2 2 3 2 2 3" xfId="6105" xr:uid="{00000000-0005-0000-0000-0000D9170000}"/>
    <cellStyle name="Currency 2 6 2 2 3 2 3" xfId="6106" xr:uid="{00000000-0005-0000-0000-0000DA170000}"/>
    <cellStyle name="Currency 2 6 2 2 3 2 3 2" xfId="6107" xr:uid="{00000000-0005-0000-0000-0000DB170000}"/>
    <cellStyle name="Currency 2 6 2 2 3 2 3 3" xfId="6108" xr:uid="{00000000-0005-0000-0000-0000DC170000}"/>
    <cellStyle name="Currency 2 6 2 2 3 2 3 4" xfId="6109" xr:uid="{00000000-0005-0000-0000-0000DD170000}"/>
    <cellStyle name="Currency 2 6 2 2 3 2 4" xfId="6110" xr:uid="{00000000-0005-0000-0000-0000DE170000}"/>
    <cellStyle name="Currency 2 6 2 2 3 2 4 2" xfId="6111" xr:uid="{00000000-0005-0000-0000-0000DF170000}"/>
    <cellStyle name="Currency 2 6 2 2 3 2 4 2 2" xfId="6112" xr:uid="{00000000-0005-0000-0000-0000E0170000}"/>
    <cellStyle name="Currency 2 6 2 2 3 2 4 3" xfId="6113" xr:uid="{00000000-0005-0000-0000-0000E1170000}"/>
    <cellStyle name="Currency 2 6 2 2 3 2 5" xfId="6114" xr:uid="{00000000-0005-0000-0000-0000E2170000}"/>
    <cellStyle name="Currency 2 6 2 2 3 2 5 2" xfId="6115" xr:uid="{00000000-0005-0000-0000-0000E3170000}"/>
    <cellStyle name="Currency 2 6 2 2 3 2 5 2 2" xfId="6116" xr:uid="{00000000-0005-0000-0000-0000E4170000}"/>
    <cellStyle name="Currency 2 6 2 2 3 2 5 3" xfId="6117" xr:uid="{00000000-0005-0000-0000-0000E5170000}"/>
    <cellStyle name="Currency 2 6 2 2 3 2 6" xfId="6118" xr:uid="{00000000-0005-0000-0000-0000E6170000}"/>
    <cellStyle name="Currency 2 6 2 2 3 2 6 2" xfId="6119" xr:uid="{00000000-0005-0000-0000-0000E7170000}"/>
    <cellStyle name="Currency 2 6 2 2 3 2 6 2 2" xfId="6120" xr:uid="{00000000-0005-0000-0000-0000E8170000}"/>
    <cellStyle name="Currency 2 6 2 2 3 2 6 3" xfId="6121" xr:uid="{00000000-0005-0000-0000-0000E9170000}"/>
    <cellStyle name="Currency 2 6 2 2 3 2 7" xfId="6122" xr:uid="{00000000-0005-0000-0000-0000EA170000}"/>
    <cellStyle name="Currency 2 6 2 2 3 2 7 2" xfId="6123" xr:uid="{00000000-0005-0000-0000-0000EB170000}"/>
    <cellStyle name="Currency 2 6 2 2 3 2 8" xfId="6124" xr:uid="{00000000-0005-0000-0000-0000EC170000}"/>
    <cellStyle name="Currency 2 6 2 2 3 2 8 2" xfId="6125" xr:uid="{00000000-0005-0000-0000-0000ED170000}"/>
    <cellStyle name="Currency 2 6 2 2 3 2 9" xfId="6126" xr:uid="{00000000-0005-0000-0000-0000EE170000}"/>
    <cellStyle name="Currency 2 6 2 2 3 3" xfId="6127" xr:uid="{00000000-0005-0000-0000-0000EF170000}"/>
    <cellStyle name="Currency 2 6 2 2 3 3 2" xfId="6128" xr:uid="{00000000-0005-0000-0000-0000F0170000}"/>
    <cellStyle name="Currency 2 6 2 2 3 3 2 2" xfId="6129" xr:uid="{00000000-0005-0000-0000-0000F1170000}"/>
    <cellStyle name="Currency 2 6 2 2 3 3 2 3" xfId="6130" xr:uid="{00000000-0005-0000-0000-0000F2170000}"/>
    <cellStyle name="Currency 2 6 2 2 3 3 3" xfId="6131" xr:uid="{00000000-0005-0000-0000-0000F3170000}"/>
    <cellStyle name="Currency 2 6 2 2 3 4" xfId="6132" xr:uid="{00000000-0005-0000-0000-0000F4170000}"/>
    <cellStyle name="Currency 2 6 2 2 3 4 2" xfId="6133" xr:uid="{00000000-0005-0000-0000-0000F5170000}"/>
    <cellStyle name="Currency 2 6 2 2 3 4 3" xfId="6134" xr:uid="{00000000-0005-0000-0000-0000F6170000}"/>
    <cellStyle name="Currency 2 6 2 2 3 4 4" xfId="6135" xr:uid="{00000000-0005-0000-0000-0000F7170000}"/>
    <cellStyle name="Currency 2 6 2 2 3 5" xfId="6136" xr:uid="{00000000-0005-0000-0000-0000F8170000}"/>
    <cellStyle name="Currency 2 6 2 2 3 5 2" xfId="6137" xr:uid="{00000000-0005-0000-0000-0000F9170000}"/>
    <cellStyle name="Currency 2 6 2 2 3 5 2 2" xfId="6138" xr:uid="{00000000-0005-0000-0000-0000FA170000}"/>
    <cellStyle name="Currency 2 6 2 2 3 5 3" xfId="6139" xr:uid="{00000000-0005-0000-0000-0000FB170000}"/>
    <cellStyle name="Currency 2 6 2 2 3 6" xfId="6140" xr:uid="{00000000-0005-0000-0000-0000FC170000}"/>
    <cellStyle name="Currency 2 6 2 2 3 6 2" xfId="6141" xr:uid="{00000000-0005-0000-0000-0000FD170000}"/>
    <cellStyle name="Currency 2 6 2 2 3 6 2 2" xfId="6142" xr:uid="{00000000-0005-0000-0000-0000FE170000}"/>
    <cellStyle name="Currency 2 6 2 2 3 6 3" xfId="6143" xr:uid="{00000000-0005-0000-0000-0000FF170000}"/>
    <cellStyle name="Currency 2 6 2 2 3 7" xfId="6144" xr:uid="{00000000-0005-0000-0000-000000180000}"/>
    <cellStyle name="Currency 2 6 2 2 3 7 2" xfId="6145" xr:uid="{00000000-0005-0000-0000-000001180000}"/>
    <cellStyle name="Currency 2 6 2 2 3 7 2 2" xfId="6146" xr:uid="{00000000-0005-0000-0000-000002180000}"/>
    <cellStyle name="Currency 2 6 2 2 3 7 3" xfId="6147" xr:uid="{00000000-0005-0000-0000-000003180000}"/>
    <cellStyle name="Currency 2 6 2 2 3 8" xfId="6148" xr:uid="{00000000-0005-0000-0000-000004180000}"/>
    <cellStyle name="Currency 2 6 2 2 3 8 2" xfId="6149" xr:uid="{00000000-0005-0000-0000-000005180000}"/>
    <cellStyle name="Currency 2 6 2 2 3 9" xfId="6150" xr:uid="{00000000-0005-0000-0000-000006180000}"/>
    <cellStyle name="Currency 2 6 2 2 3 9 2" xfId="6151" xr:uid="{00000000-0005-0000-0000-000007180000}"/>
    <cellStyle name="Currency 2 6 2 2 4" xfId="6152" xr:uid="{00000000-0005-0000-0000-000008180000}"/>
    <cellStyle name="Currency 2 6 2 2 4 2" xfId="6153" xr:uid="{00000000-0005-0000-0000-000009180000}"/>
    <cellStyle name="Currency 2 6 2 2 4 2 10" xfId="6154" xr:uid="{00000000-0005-0000-0000-00000A180000}"/>
    <cellStyle name="Currency 2 6 2 2 4 2 11" xfId="6155" xr:uid="{00000000-0005-0000-0000-00000B180000}"/>
    <cellStyle name="Currency 2 6 2 2 4 2 2" xfId="6156" xr:uid="{00000000-0005-0000-0000-00000C180000}"/>
    <cellStyle name="Currency 2 6 2 2 4 2 2 2" xfId="6157" xr:uid="{00000000-0005-0000-0000-00000D180000}"/>
    <cellStyle name="Currency 2 6 2 2 4 2 2 3" xfId="6158" xr:uid="{00000000-0005-0000-0000-00000E180000}"/>
    <cellStyle name="Currency 2 6 2 2 4 2 3" xfId="6159" xr:uid="{00000000-0005-0000-0000-00000F180000}"/>
    <cellStyle name="Currency 2 6 2 2 4 2 3 2" xfId="6160" xr:uid="{00000000-0005-0000-0000-000010180000}"/>
    <cellStyle name="Currency 2 6 2 2 4 2 3 3" xfId="6161" xr:uid="{00000000-0005-0000-0000-000011180000}"/>
    <cellStyle name="Currency 2 6 2 2 4 2 4" xfId="6162" xr:uid="{00000000-0005-0000-0000-000012180000}"/>
    <cellStyle name="Currency 2 6 2 2 4 2 4 2" xfId="6163" xr:uid="{00000000-0005-0000-0000-000013180000}"/>
    <cellStyle name="Currency 2 6 2 2 4 2 4 2 2" xfId="6164" xr:uid="{00000000-0005-0000-0000-000014180000}"/>
    <cellStyle name="Currency 2 6 2 2 4 2 4 3" xfId="6165" xr:uid="{00000000-0005-0000-0000-000015180000}"/>
    <cellStyle name="Currency 2 6 2 2 4 2 5" xfId="6166" xr:uid="{00000000-0005-0000-0000-000016180000}"/>
    <cellStyle name="Currency 2 6 2 2 4 2 5 2" xfId="6167" xr:uid="{00000000-0005-0000-0000-000017180000}"/>
    <cellStyle name="Currency 2 6 2 2 4 2 5 2 2" xfId="6168" xr:uid="{00000000-0005-0000-0000-000018180000}"/>
    <cellStyle name="Currency 2 6 2 2 4 2 5 3" xfId="6169" xr:uid="{00000000-0005-0000-0000-000019180000}"/>
    <cellStyle name="Currency 2 6 2 2 4 2 6" xfId="6170" xr:uid="{00000000-0005-0000-0000-00001A180000}"/>
    <cellStyle name="Currency 2 6 2 2 4 2 6 2" xfId="6171" xr:uid="{00000000-0005-0000-0000-00001B180000}"/>
    <cellStyle name="Currency 2 6 2 2 4 2 6 2 2" xfId="6172" xr:uid="{00000000-0005-0000-0000-00001C180000}"/>
    <cellStyle name="Currency 2 6 2 2 4 2 6 3" xfId="6173" xr:uid="{00000000-0005-0000-0000-00001D180000}"/>
    <cellStyle name="Currency 2 6 2 2 4 2 7" xfId="6174" xr:uid="{00000000-0005-0000-0000-00001E180000}"/>
    <cellStyle name="Currency 2 6 2 2 4 2 7 2" xfId="6175" xr:uid="{00000000-0005-0000-0000-00001F180000}"/>
    <cellStyle name="Currency 2 6 2 2 4 2 8" xfId="6176" xr:uid="{00000000-0005-0000-0000-000020180000}"/>
    <cellStyle name="Currency 2 6 2 2 4 2 8 2" xfId="6177" xr:uid="{00000000-0005-0000-0000-000021180000}"/>
    <cellStyle name="Currency 2 6 2 2 4 2 9" xfId="6178" xr:uid="{00000000-0005-0000-0000-000022180000}"/>
    <cellStyle name="Currency 2 6 2 2 4 3" xfId="6179" xr:uid="{00000000-0005-0000-0000-000023180000}"/>
    <cellStyle name="Currency 2 6 2 2 4 3 2" xfId="6180" xr:uid="{00000000-0005-0000-0000-000024180000}"/>
    <cellStyle name="Currency 2 6 2 2 4 3 2 2" xfId="6181" xr:uid="{00000000-0005-0000-0000-000025180000}"/>
    <cellStyle name="Currency 2 6 2 2 4 3 2 3" xfId="6182" xr:uid="{00000000-0005-0000-0000-000026180000}"/>
    <cellStyle name="Currency 2 6 2 2 4 3 3" xfId="6183" xr:uid="{00000000-0005-0000-0000-000027180000}"/>
    <cellStyle name="Currency 2 6 2 2 4 4" xfId="6184" xr:uid="{00000000-0005-0000-0000-000028180000}"/>
    <cellStyle name="Currency 2 6 2 2 4 4 2" xfId="6185" xr:uid="{00000000-0005-0000-0000-000029180000}"/>
    <cellStyle name="Currency 2 6 2 2 4 4 2 2" xfId="6186" xr:uid="{00000000-0005-0000-0000-00002A180000}"/>
    <cellStyle name="Currency 2 6 2 2 4 4 3" xfId="6187" xr:uid="{00000000-0005-0000-0000-00002B180000}"/>
    <cellStyle name="Currency 2 6 2 2 4 4 4" xfId="6188" xr:uid="{00000000-0005-0000-0000-00002C180000}"/>
    <cellStyle name="Currency 2 6 2 2 4 5" xfId="6189" xr:uid="{00000000-0005-0000-0000-00002D180000}"/>
    <cellStyle name="Currency 2 6 2 2 4 5 2" xfId="6190" xr:uid="{00000000-0005-0000-0000-00002E180000}"/>
    <cellStyle name="Currency 2 6 2 2 4 5 2 2" xfId="6191" xr:uid="{00000000-0005-0000-0000-00002F180000}"/>
    <cellStyle name="Currency 2 6 2 2 4 5 3" xfId="6192" xr:uid="{00000000-0005-0000-0000-000030180000}"/>
    <cellStyle name="Currency 2 6 2 2 4 6" xfId="6193" xr:uid="{00000000-0005-0000-0000-000031180000}"/>
    <cellStyle name="Currency 2 6 2 2 4 7" xfId="6194" xr:uid="{00000000-0005-0000-0000-000032180000}"/>
    <cellStyle name="Currency 2 6 2 2 5" xfId="6195" xr:uid="{00000000-0005-0000-0000-000033180000}"/>
    <cellStyle name="Currency 2 6 2 2 5 10" xfId="6196" xr:uid="{00000000-0005-0000-0000-000034180000}"/>
    <cellStyle name="Currency 2 6 2 2 5 2" xfId="6197" xr:uid="{00000000-0005-0000-0000-000035180000}"/>
    <cellStyle name="Currency 2 6 2 2 5 2 2" xfId="6198" xr:uid="{00000000-0005-0000-0000-000036180000}"/>
    <cellStyle name="Currency 2 6 2 2 5 2 3" xfId="6199" xr:uid="{00000000-0005-0000-0000-000037180000}"/>
    <cellStyle name="Currency 2 6 2 2 5 3" xfId="6200" xr:uid="{00000000-0005-0000-0000-000038180000}"/>
    <cellStyle name="Currency 2 6 2 2 5 3 2" xfId="6201" xr:uid="{00000000-0005-0000-0000-000039180000}"/>
    <cellStyle name="Currency 2 6 2 2 5 3 3" xfId="6202" xr:uid="{00000000-0005-0000-0000-00003A180000}"/>
    <cellStyle name="Currency 2 6 2 2 5 4" xfId="6203" xr:uid="{00000000-0005-0000-0000-00003B180000}"/>
    <cellStyle name="Currency 2 6 2 2 5 4 2" xfId="6204" xr:uid="{00000000-0005-0000-0000-00003C180000}"/>
    <cellStyle name="Currency 2 6 2 2 5 4 2 2" xfId="6205" xr:uid="{00000000-0005-0000-0000-00003D180000}"/>
    <cellStyle name="Currency 2 6 2 2 5 4 3" xfId="6206" xr:uid="{00000000-0005-0000-0000-00003E180000}"/>
    <cellStyle name="Currency 2 6 2 2 5 5" xfId="6207" xr:uid="{00000000-0005-0000-0000-00003F180000}"/>
    <cellStyle name="Currency 2 6 2 2 5 5 2" xfId="6208" xr:uid="{00000000-0005-0000-0000-000040180000}"/>
    <cellStyle name="Currency 2 6 2 2 5 5 2 2" xfId="6209" xr:uid="{00000000-0005-0000-0000-000041180000}"/>
    <cellStyle name="Currency 2 6 2 2 5 5 3" xfId="6210" xr:uid="{00000000-0005-0000-0000-000042180000}"/>
    <cellStyle name="Currency 2 6 2 2 5 6" xfId="6211" xr:uid="{00000000-0005-0000-0000-000043180000}"/>
    <cellStyle name="Currency 2 6 2 2 5 6 2" xfId="6212" xr:uid="{00000000-0005-0000-0000-000044180000}"/>
    <cellStyle name="Currency 2 6 2 2 5 6 2 2" xfId="6213" xr:uid="{00000000-0005-0000-0000-000045180000}"/>
    <cellStyle name="Currency 2 6 2 2 5 6 3" xfId="6214" xr:uid="{00000000-0005-0000-0000-000046180000}"/>
    <cellStyle name="Currency 2 6 2 2 5 7" xfId="6215" xr:uid="{00000000-0005-0000-0000-000047180000}"/>
    <cellStyle name="Currency 2 6 2 2 5 7 2" xfId="6216" xr:uid="{00000000-0005-0000-0000-000048180000}"/>
    <cellStyle name="Currency 2 6 2 2 5 8" xfId="6217" xr:uid="{00000000-0005-0000-0000-000049180000}"/>
    <cellStyle name="Currency 2 6 2 2 5 8 2" xfId="6218" xr:uid="{00000000-0005-0000-0000-00004A180000}"/>
    <cellStyle name="Currency 2 6 2 2 5 9" xfId="6219" xr:uid="{00000000-0005-0000-0000-00004B180000}"/>
    <cellStyle name="Currency 2 6 2 2 6" xfId="6220" xr:uid="{00000000-0005-0000-0000-00004C180000}"/>
    <cellStyle name="Currency 2 6 2 2 6 10" xfId="6221" xr:uid="{00000000-0005-0000-0000-00004D180000}"/>
    <cellStyle name="Currency 2 6 2 2 6 11" xfId="6222" xr:uid="{00000000-0005-0000-0000-00004E180000}"/>
    <cellStyle name="Currency 2 6 2 2 6 12" xfId="6223" xr:uid="{00000000-0005-0000-0000-00004F180000}"/>
    <cellStyle name="Currency 2 6 2 2 6 2" xfId="6224" xr:uid="{00000000-0005-0000-0000-000050180000}"/>
    <cellStyle name="Currency 2 6 2 2 6 2 2" xfId="6225" xr:uid="{00000000-0005-0000-0000-000051180000}"/>
    <cellStyle name="Currency 2 6 2 2 6 2 3" xfId="6226" xr:uid="{00000000-0005-0000-0000-000052180000}"/>
    <cellStyle name="Currency 2 6 2 2 6 3" xfId="6227" xr:uid="{00000000-0005-0000-0000-000053180000}"/>
    <cellStyle name="Currency 2 6 2 2 6 3 2" xfId="6228" xr:uid="{00000000-0005-0000-0000-000054180000}"/>
    <cellStyle name="Currency 2 6 2 2 6 3 3" xfId="6229" xr:uid="{00000000-0005-0000-0000-000055180000}"/>
    <cellStyle name="Currency 2 6 2 2 6 4" xfId="6230" xr:uid="{00000000-0005-0000-0000-000056180000}"/>
    <cellStyle name="Currency 2 6 2 2 6 5" xfId="6231" xr:uid="{00000000-0005-0000-0000-000057180000}"/>
    <cellStyle name="Currency 2 6 2 2 6 5 2" xfId="6232" xr:uid="{00000000-0005-0000-0000-000058180000}"/>
    <cellStyle name="Currency 2 6 2 2 6 5 2 2" xfId="6233" xr:uid="{00000000-0005-0000-0000-000059180000}"/>
    <cellStyle name="Currency 2 6 2 2 6 5 3" xfId="6234" xr:uid="{00000000-0005-0000-0000-00005A180000}"/>
    <cellStyle name="Currency 2 6 2 2 6 6" xfId="6235" xr:uid="{00000000-0005-0000-0000-00005B180000}"/>
    <cellStyle name="Currency 2 6 2 2 6 6 2" xfId="6236" xr:uid="{00000000-0005-0000-0000-00005C180000}"/>
    <cellStyle name="Currency 2 6 2 2 6 6 2 2" xfId="6237" xr:uid="{00000000-0005-0000-0000-00005D180000}"/>
    <cellStyle name="Currency 2 6 2 2 6 6 3" xfId="6238" xr:uid="{00000000-0005-0000-0000-00005E180000}"/>
    <cellStyle name="Currency 2 6 2 2 6 7" xfId="6239" xr:uid="{00000000-0005-0000-0000-00005F180000}"/>
    <cellStyle name="Currency 2 6 2 2 6 7 2" xfId="6240" xr:uid="{00000000-0005-0000-0000-000060180000}"/>
    <cellStyle name="Currency 2 6 2 2 6 7 2 2" xfId="6241" xr:uid="{00000000-0005-0000-0000-000061180000}"/>
    <cellStyle name="Currency 2 6 2 2 6 7 3" xfId="6242" xr:uid="{00000000-0005-0000-0000-000062180000}"/>
    <cellStyle name="Currency 2 6 2 2 6 8" xfId="6243" xr:uid="{00000000-0005-0000-0000-000063180000}"/>
    <cellStyle name="Currency 2 6 2 2 6 8 2" xfId="6244" xr:uid="{00000000-0005-0000-0000-000064180000}"/>
    <cellStyle name="Currency 2 6 2 2 6 9" xfId="6245" xr:uid="{00000000-0005-0000-0000-000065180000}"/>
    <cellStyle name="Currency 2 6 2 2 6 9 2" xfId="6246" xr:uid="{00000000-0005-0000-0000-000066180000}"/>
    <cellStyle name="Currency 2 6 2 2 7" xfId="6247" xr:uid="{00000000-0005-0000-0000-000067180000}"/>
    <cellStyle name="Currency 2 6 2 2 7 2" xfId="6248" xr:uid="{00000000-0005-0000-0000-000068180000}"/>
    <cellStyle name="Currency 2 6 2 2 7 3" xfId="6249" xr:uid="{00000000-0005-0000-0000-000069180000}"/>
    <cellStyle name="Currency 2 6 2 2 8" xfId="6250" xr:uid="{00000000-0005-0000-0000-00006A180000}"/>
    <cellStyle name="Currency 2 6 2 2 8 2" xfId="6251" xr:uid="{00000000-0005-0000-0000-00006B180000}"/>
    <cellStyle name="Currency 2 6 2 2 8 2 2" xfId="6252" xr:uid="{00000000-0005-0000-0000-00006C180000}"/>
    <cellStyle name="Currency 2 6 2 2 8 3" xfId="6253" xr:uid="{00000000-0005-0000-0000-00006D180000}"/>
    <cellStyle name="Currency 2 6 2 2 8 4" xfId="6254" xr:uid="{00000000-0005-0000-0000-00006E180000}"/>
    <cellStyle name="Currency 2 6 2 2 9" xfId="6255" xr:uid="{00000000-0005-0000-0000-00006F180000}"/>
    <cellStyle name="Currency 2 6 2 2 9 2" xfId="6256" xr:uid="{00000000-0005-0000-0000-000070180000}"/>
    <cellStyle name="Currency 2 6 2 2 9 2 2" xfId="6257" xr:uid="{00000000-0005-0000-0000-000071180000}"/>
    <cellStyle name="Currency 2 6 2 2 9 3" xfId="6258" xr:uid="{00000000-0005-0000-0000-000072180000}"/>
    <cellStyle name="Currency 2 6 2 3" xfId="6259" xr:uid="{00000000-0005-0000-0000-000073180000}"/>
    <cellStyle name="Currency 2 6 2 3 10" xfId="6260" xr:uid="{00000000-0005-0000-0000-000074180000}"/>
    <cellStyle name="Currency 2 6 2 3 10 2" xfId="6261" xr:uid="{00000000-0005-0000-0000-000075180000}"/>
    <cellStyle name="Currency 2 6 2 3 10 2 2" xfId="6262" xr:uid="{00000000-0005-0000-0000-000076180000}"/>
    <cellStyle name="Currency 2 6 2 3 10 3" xfId="6263" xr:uid="{00000000-0005-0000-0000-000077180000}"/>
    <cellStyle name="Currency 2 6 2 3 11" xfId="6264" xr:uid="{00000000-0005-0000-0000-000078180000}"/>
    <cellStyle name="Currency 2 6 2 3 11 2" xfId="6265" xr:uid="{00000000-0005-0000-0000-000079180000}"/>
    <cellStyle name="Currency 2 6 2 3 12" xfId="6266" xr:uid="{00000000-0005-0000-0000-00007A180000}"/>
    <cellStyle name="Currency 2 6 2 3 12 2" xfId="6267" xr:uid="{00000000-0005-0000-0000-00007B180000}"/>
    <cellStyle name="Currency 2 6 2 3 13" xfId="6268" xr:uid="{00000000-0005-0000-0000-00007C180000}"/>
    <cellStyle name="Currency 2 6 2 3 14" xfId="6269" xr:uid="{00000000-0005-0000-0000-00007D180000}"/>
    <cellStyle name="Currency 2 6 2 3 15" xfId="6270" xr:uid="{00000000-0005-0000-0000-00007E180000}"/>
    <cellStyle name="Currency 2 6 2 3 16" xfId="6271" xr:uid="{00000000-0005-0000-0000-00007F180000}"/>
    <cellStyle name="Currency 2 6 2 3 2" xfId="6272" xr:uid="{00000000-0005-0000-0000-000080180000}"/>
    <cellStyle name="Currency 2 6 2 3 2 2" xfId="6273" xr:uid="{00000000-0005-0000-0000-000081180000}"/>
    <cellStyle name="Currency 2 6 2 3 2 2 10" xfId="6274" xr:uid="{00000000-0005-0000-0000-000082180000}"/>
    <cellStyle name="Currency 2 6 2 3 2 2 2" xfId="6275" xr:uid="{00000000-0005-0000-0000-000083180000}"/>
    <cellStyle name="Currency 2 6 2 3 2 2 2 2" xfId="6276" xr:uid="{00000000-0005-0000-0000-000084180000}"/>
    <cellStyle name="Currency 2 6 2 3 2 2 2 3" xfId="6277" xr:uid="{00000000-0005-0000-0000-000085180000}"/>
    <cellStyle name="Currency 2 6 2 3 2 2 3" xfId="6278" xr:uid="{00000000-0005-0000-0000-000086180000}"/>
    <cellStyle name="Currency 2 6 2 3 2 2 3 2" xfId="6279" xr:uid="{00000000-0005-0000-0000-000087180000}"/>
    <cellStyle name="Currency 2 6 2 3 2 2 3 3" xfId="6280" xr:uid="{00000000-0005-0000-0000-000088180000}"/>
    <cellStyle name="Currency 2 6 2 3 2 2 4" xfId="6281" xr:uid="{00000000-0005-0000-0000-000089180000}"/>
    <cellStyle name="Currency 2 6 2 3 2 2 4 2" xfId="6282" xr:uid="{00000000-0005-0000-0000-00008A180000}"/>
    <cellStyle name="Currency 2 6 2 3 2 2 4 2 2" xfId="6283" xr:uid="{00000000-0005-0000-0000-00008B180000}"/>
    <cellStyle name="Currency 2 6 2 3 2 2 4 3" xfId="6284" xr:uid="{00000000-0005-0000-0000-00008C180000}"/>
    <cellStyle name="Currency 2 6 2 3 2 2 5" xfId="6285" xr:uid="{00000000-0005-0000-0000-00008D180000}"/>
    <cellStyle name="Currency 2 6 2 3 2 2 5 2" xfId="6286" xr:uid="{00000000-0005-0000-0000-00008E180000}"/>
    <cellStyle name="Currency 2 6 2 3 2 2 5 2 2" xfId="6287" xr:uid="{00000000-0005-0000-0000-00008F180000}"/>
    <cellStyle name="Currency 2 6 2 3 2 2 5 3" xfId="6288" xr:uid="{00000000-0005-0000-0000-000090180000}"/>
    <cellStyle name="Currency 2 6 2 3 2 2 6" xfId="6289" xr:uid="{00000000-0005-0000-0000-000091180000}"/>
    <cellStyle name="Currency 2 6 2 3 2 2 6 2" xfId="6290" xr:uid="{00000000-0005-0000-0000-000092180000}"/>
    <cellStyle name="Currency 2 6 2 3 2 2 6 2 2" xfId="6291" xr:uid="{00000000-0005-0000-0000-000093180000}"/>
    <cellStyle name="Currency 2 6 2 3 2 2 6 3" xfId="6292" xr:uid="{00000000-0005-0000-0000-000094180000}"/>
    <cellStyle name="Currency 2 6 2 3 2 2 7" xfId="6293" xr:uid="{00000000-0005-0000-0000-000095180000}"/>
    <cellStyle name="Currency 2 6 2 3 2 2 7 2" xfId="6294" xr:uid="{00000000-0005-0000-0000-000096180000}"/>
    <cellStyle name="Currency 2 6 2 3 2 2 8" xfId="6295" xr:uid="{00000000-0005-0000-0000-000097180000}"/>
    <cellStyle name="Currency 2 6 2 3 2 2 8 2" xfId="6296" xr:uid="{00000000-0005-0000-0000-000098180000}"/>
    <cellStyle name="Currency 2 6 2 3 2 2 9" xfId="6297" xr:uid="{00000000-0005-0000-0000-000099180000}"/>
    <cellStyle name="Currency 2 6 2 3 2 3" xfId="6298" xr:uid="{00000000-0005-0000-0000-00009A180000}"/>
    <cellStyle name="Currency 2 6 2 3 2 3 10" xfId="6299" xr:uid="{00000000-0005-0000-0000-00009B180000}"/>
    <cellStyle name="Currency 2 6 2 3 2 3 2" xfId="6300" xr:uid="{00000000-0005-0000-0000-00009C180000}"/>
    <cellStyle name="Currency 2 6 2 3 2 3 2 2" xfId="6301" xr:uid="{00000000-0005-0000-0000-00009D180000}"/>
    <cellStyle name="Currency 2 6 2 3 2 3 2 3" xfId="6302" xr:uid="{00000000-0005-0000-0000-00009E180000}"/>
    <cellStyle name="Currency 2 6 2 3 2 3 3" xfId="6303" xr:uid="{00000000-0005-0000-0000-00009F180000}"/>
    <cellStyle name="Currency 2 6 2 3 2 3 3 2" xfId="6304" xr:uid="{00000000-0005-0000-0000-0000A0180000}"/>
    <cellStyle name="Currency 2 6 2 3 2 3 3 3" xfId="6305" xr:uid="{00000000-0005-0000-0000-0000A1180000}"/>
    <cellStyle name="Currency 2 6 2 3 2 3 4" xfId="6306" xr:uid="{00000000-0005-0000-0000-0000A2180000}"/>
    <cellStyle name="Currency 2 6 2 3 2 3 4 2" xfId="6307" xr:uid="{00000000-0005-0000-0000-0000A3180000}"/>
    <cellStyle name="Currency 2 6 2 3 2 3 4 2 2" xfId="6308" xr:uid="{00000000-0005-0000-0000-0000A4180000}"/>
    <cellStyle name="Currency 2 6 2 3 2 3 4 3" xfId="6309" xr:uid="{00000000-0005-0000-0000-0000A5180000}"/>
    <cellStyle name="Currency 2 6 2 3 2 3 5" xfId="6310" xr:uid="{00000000-0005-0000-0000-0000A6180000}"/>
    <cellStyle name="Currency 2 6 2 3 2 3 5 2" xfId="6311" xr:uid="{00000000-0005-0000-0000-0000A7180000}"/>
    <cellStyle name="Currency 2 6 2 3 2 3 5 2 2" xfId="6312" xr:uid="{00000000-0005-0000-0000-0000A8180000}"/>
    <cellStyle name="Currency 2 6 2 3 2 3 5 3" xfId="6313" xr:uid="{00000000-0005-0000-0000-0000A9180000}"/>
    <cellStyle name="Currency 2 6 2 3 2 3 6" xfId="6314" xr:uid="{00000000-0005-0000-0000-0000AA180000}"/>
    <cellStyle name="Currency 2 6 2 3 2 3 6 2" xfId="6315" xr:uid="{00000000-0005-0000-0000-0000AB180000}"/>
    <cellStyle name="Currency 2 6 2 3 2 3 6 2 2" xfId="6316" xr:uid="{00000000-0005-0000-0000-0000AC180000}"/>
    <cellStyle name="Currency 2 6 2 3 2 3 6 3" xfId="6317" xr:uid="{00000000-0005-0000-0000-0000AD180000}"/>
    <cellStyle name="Currency 2 6 2 3 2 3 7" xfId="6318" xr:uid="{00000000-0005-0000-0000-0000AE180000}"/>
    <cellStyle name="Currency 2 6 2 3 2 3 7 2" xfId="6319" xr:uid="{00000000-0005-0000-0000-0000AF180000}"/>
    <cellStyle name="Currency 2 6 2 3 2 3 8" xfId="6320" xr:uid="{00000000-0005-0000-0000-0000B0180000}"/>
    <cellStyle name="Currency 2 6 2 3 2 3 8 2" xfId="6321" xr:uid="{00000000-0005-0000-0000-0000B1180000}"/>
    <cellStyle name="Currency 2 6 2 3 2 3 9" xfId="6322" xr:uid="{00000000-0005-0000-0000-0000B2180000}"/>
    <cellStyle name="Currency 2 6 2 3 2 4" xfId="6323" xr:uid="{00000000-0005-0000-0000-0000B3180000}"/>
    <cellStyle name="Currency 2 6 2 3 2 4 10" xfId="6324" xr:uid="{00000000-0005-0000-0000-0000B4180000}"/>
    <cellStyle name="Currency 2 6 2 3 2 4 2" xfId="6325" xr:uid="{00000000-0005-0000-0000-0000B5180000}"/>
    <cellStyle name="Currency 2 6 2 3 2 4 3" xfId="6326" xr:uid="{00000000-0005-0000-0000-0000B6180000}"/>
    <cellStyle name="Currency 2 6 2 3 2 4 3 2" xfId="6327" xr:uid="{00000000-0005-0000-0000-0000B7180000}"/>
    <cellStyle name="Currency 2 6 2 3 2 4 3 2 2" xfId="6328" xr:uid="{00000000-0005-0000-0000-0000B8180000}"/>
    <cellStyle name="Currency 2 6 2 3 2 4 3 3" xfId="6329" xr:uid="{00000000-0005-0000-0000-0000B9180000}"/>
    <cellStyle name="Currency 2 6 2 3 2 4 4" xfId="6330" xr:uid="{00000000-0005-0000-0000-0000BA180000}"/>
    <cellStyle name="Currency 2 6 2 3 2 4 4 2" xfId="6331" xr:uid="{00000000-0005-0000-0000-0000BB180000}"/>
    <cellStyle name="Currency 2 6 2 3 2 4 4 2 2" xfId="6332" xr:uid="{00000000-0005-0000-0000-0000BC180000}"/>
    <cellStyle name="Currency 2 6 2 3 2 4 4 3" xfId="6333" xr:uid="{00000000-0005-0000-0000-0000BD180000}"/>
    <cellStyle name="Currency 2 6 2 3 2 4 5" xfId="6334" xr:uid="{00000000-0005-0000-0000-0000BE180000}"/>
    <cellStyle name="Currency 2 6 2 3 2 4 5 2" xfId="6335" xr:uid="{00000000-0005-0000-0000-0000BF180000}"/>
    <cellStyle name="Currency 2 6 2 3 2 4 5 2 2" xfId="6336" xr:uid="{00000000-0005-0000-0000-0000C0180000}"/>
    <cellStyle name="Currency 2 6 2 3 2 4 5 3" xfId="6337" xr:uid="{00000000-0005-0000-0000-0000C1180000}"/>
    <cellStyle name="Currency 2 6 2 3 2 4 6" xfId="6338" xr:uid="{00000000-0005-0000-0000-0000C2180000}"/>
    <cellStyle name="Currency 2 6 2 3 2 4 6 2" xfId="6339" xr:uid="{00000000-0005-0000-0000-0000C3180000}"/>
    <cellStyle name="Currency 2 6 2 3 2 4 7" xfId="6340" xr:uid="{00000000-0005-0000-0000-0000C4180000}"/>
    <cellStyle name="Currency 2 6 2 3 2 4 7 2" xfId="6341" xr:uid="{00000000-0005-0000-0000-0000C5180000}"/>
    <cellStyle name="Currency 2 6 2 3 2 4 8" xfId="6342" xr:uid="{00000000-0005-0000-0000-0000C6180000}"/>
    <cellStyle name="Currency 2 6 2 3 2 4 9" xfId="6343" xr:uid="{00000000-0005-0000-0000-0000C7180000}"/>
    <cellStyle name="Currency 2 6 2 3 2 5" xfId="6344" xr:uid="{00000000-0005-0000-0000-0000C8180000}"/>
    <cellStyle name="Currency 2 6 2 3 2 5 2" xfId="6345" xr:uid="{00000000-0005-0000-0000-0000C9180000}"/>
    <cellStyle name="Currency 2 6 2 3 2 5 3" xfId="6346" xr:uid="{00000000-0005-0000-0000-0000CA180000}"/>
    <cellStyle name="Currency 2 6 2 3 2 5 4" xfId="6347" xr:uid="{00000000-0005-0000-0000-0000CB180000}"/>
    <cellStyle name="Currency 2 6 2 3 2 6" xfId="6348" xr:uid="{00000000-0005-0000-0000-0000CC180000}"/>
    <cellStyle name="Currency 2 6 2 3 2 6 2" xfId="6349" xr:uid="{00000000-0005-0000-0000-0000CD180000}"/>
    <cellStyle name="Currency 2 6 2 3 2 6 2 2" xfId="6350" xr:uid="{00000000-0005-0000-0000-0000CE180000}"/>
    <cellStyle name="Currency 2 6 2 3 2 6 2 2 2" xfId="6351" xr:uid="{00000000-0005-0000-0000-0000CF180000}"/>
    <cellStyle name="Currency 2 6 2 3 2 6 2 3" xfId="6352" xr:uid="{00000000-0005-0000-0000-0000D0180000}"/>
    <cellStyle name="Currency 2 6 2 3 2 6 3" xfId="6353" xr:uid="{00000000-0005-0000-0000-0000D1180000}"/>
    <cellStyle name="Currency 2 6 2 3 2 6 3 2" xfId="6354" xr:uid="{00000000-0005-0000-0000-0000D2180000}"/>
    <cellStyle name="Currency 2 6 2 3 2 6 3 2 2" xfId="6355" xr:uid="{00000000-0005-0000-0000-0000D3180000}"/>
    <cellStyle name="Currency 2 6 2 3 2 6 3 3" xfId="6356" xr:uid="{00000000-0005-0000-0000-0000D4180000}"/>
    <cellStyle name="Currency 2 6 2 3 2 6 4" xfId="6357" xr:uid="{00000000-0005-0000-0000-0000D5180000}"/>
    <cellStyle name="Currency 2 6 2 3 2 6 4 2" xfId="6358" xr:uid="{00000000-0005-0000-0000-0000D6180000}"/>
    <cellStyle name="Currency 2 6 2 3 2 6 4 2 2" xfId="6359" xr:uid="{00000000-0005-0000-0000-0000D7180000}"/>
    <cellStyle name="Currency 2 6 2 3 2 6 4 3" xfId="6360" xr:uid="{00000000-0005-0000-0000-0000D8180000}"/>
    <cellStyle name="Currency 2 6 2 3 2 6 5" xfId="6361" xr:uid="{00000000-0005-0000-0000-0000D9180000}"/>
    <cellStyle name="Currency 2 6 2 3 2 6 5 2" xfId="6362" xr:uid="{00000000-0005-0000-0000-0000DA180000}"/>
    <cellStyle name="Currency 2 6 2 3 2 6 6" xfId="6363" xr:uid="{00000000-0005-0000-0000-0000DB180000}"/>
    <cellStyle name="Currency 2 6 2 3 2 6 6 2" xfId="6364" xr:uid="{00000000-0005-0000-0000-0000DC180000}"/>
    <cellStyle name="Currency 2 6 2 3 2 6 7" xfId="6365" xr:uid="{00000000-0005-0000-0000-0000DD180000}"/>
    <cellStyle name="Currency 2 6 2 3 2 7" xfId="6366" xr:uid="{00000000-0005-0000-0000-0000DE180000}"/>
    <cellStyle name="Currency 2 6 2 3 2 7 2" xfId="6367" xr:uid="{00000000-0005-0000-0000-0000DF180000}"/>
    <cellStyle name="Currency 2 6 2 3 2 7 2 2" xfId="6368" xr:uid="{00000000-0005-0000-0000-0000E0180000}"/>
    <cellStyle name="Currency 2 6 2 3 2 7 3" xfId="6369" xr:uid="{00000000-0005-0000-0000-0000E1180000}"/>
    <cellStyle name="Currency 2 6 2 3 2 8" xfId="6370" xr:uid="{00000000-0005-0000-0000-0000E2180000}"/>
    <cellStyle name="Currency 2 6 2 3 2 8 2" xfId="6371" xr:uid="{00000000-0005-0000-0000-0000E3180000}"/>
    <cellStyle name="Currency 2 6 2 3 2 8 2 2" xfId="6372" xr:uid="{00000000-0005-0000-0000-0000E4180000}"/>
    <cellStyle name="Currency 2 6 2 3 2 8 3" xfId="6373" xr:uid="{00000000-0005-0000-0000-0000E5180000}"/>
    <cellStyle name="Currency 2 6 2 3 2 9" xfId="6374" xr:uid="{00000000-0005-0000-0000-0000E6180000}"/>
    <cellStyle name="Currency 2 6 2 3 3" xfId="6375" xr:uid="{00000000-0005-0000-0000-0000E7180000}"/>
    <cellStyle name="Currency 2 6 2 3 3 10" xfId="6376" xr:uid="{00000000-0005-0000-0000-0000E8180000}"/>
    <cellStyle name="Currency 2 6 2 3 3 11" xfId="6377" xr:uid="{00000000-0005-0000-0000-0000E9180000}"/>
    <cellStyle name="Currency 2 6 2 3 3 12" xfId="6378" xr:uid="{00000000-0005-0000-0000-0000EA180000}"/>
    <cellStyle name="Currency 2 6 2 3 3 13" xfId="6379" xr:uid="{00000000-0005-0000-0000-0000EB180000}"/>
    <cellStyle name="Currency 2 6 2 3 3 2" xfId="6380" xr:uid="{00000000-0005-0000-0000-0000EC180000}"/>
    <cellStyle name="Currency 2 6 2 3 3 2 10" xfId="6381" xr:uid="{00000000-0005-0000-0000-0000ED180000}"/>
    <cellStyle name="Currency 2 6 2 3 3 2 2" xfId="6382" xr:uid="{00000000-0005-0000-0000-0000EE180000}"/>
    <cellStyle name="Currency 2 6 2 3 3 2 2 2" xfId="6383" xr:uid="{00000000-0005-0000-0000-0000EF180000}"/>
    <cellStyle name="Currency 2 6 2 3 3 2 2 3" xfId="6384" xr:uid="{00000000-0005-0000-0000-0000F0180000}"/>
    <cellStyle name="Currency 2 6 2 3 3 2 3" xfId="6385" xr:uid="{00000000-0005-0000-0000-0000F1180000}"/>
    <cellStyle name="Currency 2 6 2 3 3 2 3 2" xfId="6386" xr:uid="{00000000-0005-0000-0000-0000F2180000}"/>
    <cellStyle name="Currency 2 6 2 3 3 2 3 3" xfId="6387" xr:uid="{00000000-0005-0000-0000-0000F3180000}"/>
    <cellStyle name="Currency 2 6 2 3 3 2 3 4" xfId="6388" xr:uid="{00000000-0005-0000-0000-0000F4180000}"/>
    <cellStyle name="Currency 2 6 2 3 3 2 4" xfId="6389" xr:uid="{00000000-0005-0000-0000-0000F5180000}"/>
    <cellStyle name="Currency 2 6 2 3 3 2 4 2" xfId="6390" xr:uid="{00000000-0005-0000-0000-0000F6180000}"/>
    <cellStyle name="Currency 2 6 2 3 3 2 4 2 2" xfId="6391" xr:uid="{00000000-0005-0000-0000-0000F7180000}"/>
    <cellStyle name="Currency 2 6 2 3 3 2 4 3" xfId="6392" xr:uid="{00000000-0005-0000-0000-0000F8180000}"/>
    <cellStyle name="Currency 2 6 2 3 3 2 5" xfId="6393" xr:uid="{00000000-0005-0000-0000-0000F9180000}"/>
    <cellStyle name="Currency 2 6 2 3 3 2 5 2" xfId="6394" xr:uid="{00000000-0005-0000-0000-0000FA180000}"/>
    <cellStyle name="Currency 2 6 2 3 3 2 5 2 2" xfId="6395" xr:uid="{00000000-0005-0000-0000-0000FB180000}"/>
    <cellStyle name="Currency 2 6 2 3 3 2 5 3" xfId="6396" xr:uid="{00000000-0005-0000-0000-0000FC180000}"/>
    <cellStyle name="Currency 2 6 2 3 3 2 6" xfId="6397" xr:uid="{00000000-0005-0000-0000-0000FD180000}"/>
    <cellStyle name="Currency 2 6 2 3 3 2 6 2" xfId="6398" xr:uid="{00000000-0005-0000-0000-0000FE180000}"/>
    <cellStyle name="Currency 2 6 2 3 3 2 6 2 2" xfId="6399" xr:uid="{00000000-0005-0000-0000-0000FF180000}"/>
    <cellStyle name="Currency 2 6 2 3 3 2 6 3" xfId="6400" xr:uid="{00000000-0005-0000-0000-000000190000}"/>
    <cellStyle name="Currency 2 6 2 3 3 2 7" xfId="6401" xr:uid="{00000000-0005-0000-0000-000001190000}"/>
    <cellStyle name="Currency 2 6 2 3 3 2 7 2" xfId="6402" xr:uid="{00000000-0005-0000-0000-000002190000}"/>
    <cellStyle name="Currency 2 6 2 3 3 2 8" xfId="6403" xr:uid="{00000000-0005-0000-0000-000003190000}"/>
    <cellStyle name="Currency 2 6 2 3 3 2 8 2" xfId="6404" xr:uid="{00000000-0005-0000-0000-000004190000}"/>
    <cellStyle name="Currency 2 6 2 3 3 2 9" xfId="6405" xr:uid="{00000000-0005-0000-0000-000005190000}"/>
    <cellStyle name="Currency 2 6 2 3 3 3" xfId="6406" xr:uid="{00000000-0005-0000-0000-000006190000}"/>
    <cellStyle name="Currency 2 6 2 3 3 3 2" xfId="6407" xr:uid="{00000000-0005-0000-0000-000007190000}"/>
    <cellStyle name="Currency 2 6 2 3 3 3 2 2" xfId="6408" xr:uid="{00000000-0005-0000-0000-000008190000}"/>
    <cellStyle name="Currency 2 6 2 3 3 3 2 3" xfId="6409" xr:uid="{00000000-0005-0000-0000-000009190000}"/>
    <cellStyle name="Currency 2 6 2 3 3 3 3" xfId="6410" xr:uid="{00000000-0005-0000-0000-00000A190000}"/>
    <cellStyle name="Currency 2 6 2 3 3 4" xfId="6411" xr:uid="{00000000-0005-0000-0000-00000B190000}"/>
    <cellStyle name="Currency 2 6 2 3 3 4 2" xfId="6412" xr:uid="{00000000-0005-0000-0000-00000C190000}"/>
    <cellStyle name="Currency 2 6 2 3 3 4 3" xfId="6413" xr:uid="{00000000-0005-0000-0000-00000D190000}"/>
    <cellStyle name="Currency 2 6 2 3 3 4 4" xfId="6414" xr:uid="{00000000-0005-0000-0000-00000E190000}"/>
    <cellStyle name="Currency 2 6 2 3 3 5" xfId="6415" xr:uid="{00000000-0005-0000-0000-00000F190000}"/>
    <cellStyle name="Currency 2 6 2 3 3 5 2" xfId="6416" xr:uid="{00000000-0005-0000-0000-000010190000}"/>
    <cellStyle name="Currency 2 6 2 3 3 5 2 2" xfId="6417" xr:uid="{00000000-0005-0000-0000-000011190000}"/>
    <cellStyle name="Currency 2 6 2 3 3 5 3" xfId="6418" xr:uid="{00000000-0005-0000-0000-000012190000}"/>
    <cellStyle name="Currency 2 6 2 3 3 6" xfId="6419" xr:uid="{00000000-0005-0000-0000-000013190000}"/>
    <cellStyle name="Currency 2 6 2 3 3 6 2" xfId="6420" xr:uid="{00000000-0005-0000-0000-000014190000}"/>
    <cellStyle name="Currency 2 6 2 3 3 6 2 2" xfId="6421" xr:uid="{00000000-0005-0000-0000-000015190000}"/>
    <cellStyle name="Currency 2 6 2 3 3 6 3" xfId="6422" xr:uid="{00000000-0005-0000-0000-000016190000}"/>
    <cellStyle name="Currency 2 6 2 3 3 7" xfId="6423" xr:uid="{00000000-0005-0000-0000-000017190000}"/>
    <cellStyle name="Currency 2 6 2 3 3 7 2" xfId="6424" xr:uid="{00000000-0005-0000-0000-000018190000}"/>
    <cellStyle name="Currency 2 6 2 3 3 7 2 2" xfId="6425" xr:uid="{00000000-0005-0000-0000-000019190000}"/>
    <cellStyle name="Currency 2 6 2 3 3 7 3" xfId="6426" xr:uid="{00000000-0005-0000-0000-00001A190000}"/>
    <cellStyle name="Currency 2 6 2 3 3 8" xfId="6427" xr:uid="{00000000-0005-0000-0000-00001B190000}"/>
    <cellStyle name="Currency 2 6 2 3 3 8 2" xfId="6428" xr:uid="{00000000-0005-0000-0000-00001C190000}"/>
    <cellStyle name="Currency 2 6 2 3 3 9" xfId="6429" xr:uid="{00000000-0005-0000-0000-00001D190000}"/>
    <cellStyle name="Currency 2 6 2 3 3 9 2" xfId="6430" xr:uid="{00000000-0005-0000-0000-00001E190000}"/>
    <cellStyle name="Currency 2 6 2 3 4" xfId="6431" xr:uid="{00000000-0005-0000-0000-00001F190000}"/>
    <cellStyle name="Currency 2 6 2 3 4 2" xfId="6432" xr:uid="{00000000-0005-0000-0000-000020190000}"/>
    <cellStyle name="Currency 2 6 2 3 4 2 10" xfId="6433" xr:uid="{00000000-0005-0000-0000-000021190000}"/>
    <cellStyle name="Currency 2 6 2 3 4 2 11" xfId="6434" xr:uid="{00000000-0005-0000-0000-000022190000}"/>
    <cellStyle name="Currency 2 6 2 3 4 2 2" xfId="6435" xr:uid="{00000000-0005-0000-0000-000023190000}"/>
    <cellStyle name="Currency 2 6 2 3 4 2 2 2" xfId="6436" xr:uid="{00000000-0005-0000-0000-000024190000}"/>
    <cellStyle name="Currency 2 6 2 3 4 2 2 3" xfId="6437" xr:uid="{00000000-0005-0000-0000-000025190000}"/>
    <cellStyle name="Currency 2 6 2 3 4 2 3" xfId="6438" xr:uid="{00000000-0005-0000-0000-000026190000}"/>
    <cellStyle name="Currency 2 6 2 3 4 2 3 2" xfId="6439" xr:uid="{00000000-0005-0000-0000-000027190000}"/>
    <cellStyle name="Currency 2 6 2 3 4 2 3 3" xfId="6440" xr:uid="{00000000-0005-0000-0000-000028190000}"/>
    <cellStyle name="Currency 2 6 2 3 4 2 4" xfId="6441" xr:uid="{00000000-0005-0000-0000-000029190000}"/>
    <cellStyle name="Currency 2 6 2 3 4 2 4 2" xfId="6442" xr:uid="{00000000-0005-0000-0000-00002A190000}"/>
    <cellStyle name="Currency 2 6 2 3 4 2 4 2 2" xfId="6443" xr:uid="{00000000-0005-0000-0000-00002B190000}"/>
    <cellStyle name="Currency 2 6 2 3 4 2 4 3" xfId="6444" xr:uid="{00000000-0005-0000-0000-00002C190000}"/>
    <cellStyle name="Currency 2 6 2 3 4 2 5" xfId="6445" xr:uid="{00000000-0005-0000-0000-00002D190000}"/>
    <cellStyle name="Currency 2 6 2 3 4 2 5 2" xfId="6446" xr:uid="{00000000-0005-0000-0000-00002E190000}"/>
    <cellStyle name="Currency 2 6 2 3 4 2 5 2 2" xfId="6447" xr:uid="{00000000-0005-0000-0000-00002F190000}"/>
    <cellStyle name="Currency 2 6 2 3 4 2 5 3" xfId="6448" xr:uid="{00000000-0005-0000-0000-000030190000}"/>
    <cellStyle name="Currency 2 6 2 3 4 2 6" xfId="6449" xr:uid="{00000000-0005-0000-0000-000031190000}"/>
    <cellStyle name="Currency 2 6 2 3 4 2 6 2" xfId="6450" xr:uid="{00000000-0005-0000-0000-000032190000}"/>
    <cellStyle name="Currency 2 6 2 3 4 2 6 2 2" xfId="6451" xr:uid="{00000000-0005-0000-0000-000033190000}"/>
    <cellStyle name="Currency 2 6 2 3 4 2 6 3" xfId="6452" xr:uid="{00000000-0005-0000-0000-000034190000}"/>
    <cellStyle name="Currency 2 6 2 3 4 2 7" xfId="6453" xr:uid="{00000000-0005-0000-0000-000035190000}"/>
    <cellStyle name="Currency 2 6 2 3 4 2 7 2" xfId="6454" xr:uid="{00000000-0005-0000-0000-000036190000}"/>
    <cellStyle name="Currency 2 6 2 3 4 2 8" xfId="6455" xr:uid="{00000000-0005-0000-0000-000037190000}"/>
    <cellStyle name="Currency 2 6 2 3 4 2 8 2" xfId="6456" xr:uid="{00000000-0005-0000-0000-000038190000}"/>
    <cellStyle name="Currency 2 6 2 3 4 2 9" xfId="6457" xr:uid="{00000000-0005-0000-0000-000039190000}"/>
    <cellStyle name="Currency 2 6 2 3 4 3" xfId="6458" xr:uid="{00000000-0005-0000-0000-00003A190000}"/>
    <cellStyle name="Currency 2 6 2 3 4 3 2" xfId="6459" xr:uid="{00000000-0005-0000-0000-00003B190000}"/>
    <cellStyle name="Currency 2 6 2 3 4 3 2 2" xfId="6460" xr:uid="{00000000-0005-0000-0000-00003C190000}"/>
    <cellStyle name="Currency 2 6 2 3 4 3 2 3" xfId="6461" xr:uid="{00000000-0005-0000-0000-00003D190000}"/>
    <cellStyle name="Currency 2 6 2 3 4 3 3" xfId="6462" xr:uid="{00000000-0005-0000-0000-00003E190000}"/>
    <cellStyle name="Currency 2 6 2 3 4 4" xfId="6463" xr:uid="{00000000-0005-0000-0000-00003F190000}"/>
    <cellStyle name="Currency 2 6 2 3 4 4 2" xfId="6464" xr:uid="{00000000-0005-0000-0000-000040190000}"/>
    <cellStyle name="Currency 2 6 2 3 4 4 2 2" xfId="6465" xr:uid="{00000000-0005-0000-0000-000041190000}"/>
    <cellStyle name="Currency 2 6 2 3 4 4 3" xfId="6466" xr:uid="{00000000-0005-0000-0000-000042190000}"/>
    <cellStyle name="Currency 2 6 2 3 4 4 4" xfId="6467" xr:uid="{00000000-0005-0000-0000-000043190000}"/>
    <cellStyle name="Currency 2 6 2 3 4 5" xfId="6468" xr:uid="{00000000-0005-0000-0000-000044190000}"/>
    <cellStyle name="Currency 2 6 2 3 4 5 2" xfId="6469" xr:uid="{00000000-0005-0000-0000-000045190000}"/>
    <cellStyle name="Currency 2 6 2 3 4 5 2 2" xfId="6470" xr:uid="{00000000-0005-0000-0000-000046190000}"/>
    <cellStyle name="Currency 2 6 2 3 4 5 3" xfId="6471" xr:uid="{00000000-0005-0000-0000-000047190000}"/>
    <cellStyle name="Currency 2 6 2 3 4 6" xfId="6472" xr:uid="{00000000-0005-0000-0000-000048190000}"/>
    <cellStyle name="Currency 2 6 2 3 4 7" xfId="6473" xr:uid="{00000000-0005-0000-0000-000049190000}"/>
    <cellStyle name="Currency 2 6 2 3 5" xfId="6474" xr:uid="{00000000-0005-0000-0000-00004A190000}"/>
    <cellStyle name="Currency 2 6 2 3 5 10" xfId="6475" xr:uid="{00000000-0005-0000-0000-00004B190000}"/>
    <cellStyle name="Currency 2 6 2 3 5 2" xfId="6476" xr:uid="{00000000-0005-0000-0000-00004C190000}"/>
    <cellStyle name="Currency 2 6 2 3 5 2 2" xfId="6477" xr:uid="{00000000-0005-0000-0000-00004D190000}"/>
    <cellStyle name="Currency 2 6 2 3 5 2 3" xfId="6478" xr:uid="{00000000-0005-0000-0000-00004E190000}"/>
    <cellStyle name="Currency 2 6 2 3 5 3" xfId="6479" xr:uid="{00000000-0005-0000-0000-00004F190000}"/>
    <cellStyle name="Currency 2 6 2 3 5 3 2" xfId="6480" xr:uid="{00000000-0005-0000-0000-000050190000}"/>
    <cellStyle name="Currency 2 6 2 3 5 3 3" xfId="6481" xr:uid="{00000000-0005-0000-0000-000051190000}"/>
    <cellStyle name="Currency 2 6 2 3 5 4" xfId="6482" xr:uid="{00000000-0005-0000-0000-000052190000}"/>
    <cellStyle name="Currency 2 6 2 3 5 4 2" xfId="6483" xr:uid="{00000000-0005-0000-0000-000053190000}"/>
    <cellStyle name="Currency 2 6 2 3 5 4 2 2" xfId="6484" xr:uid="{00000000-0005-0000-0000-000054190000}"/>
    <cellStyle name="Currency 2 6 2 3 5 4 3" xfId="6485" xr:uid="{00000000-0005-0000-0000-000055190000}"/>
    <cellStyle name="Currency 2 6 2 3 5 5" xfId="6486" xr:uid="{00000000-0005-0000-0000-000056190000}"/>
    <cellStyle name="Currency 2 6 2 3 5 5 2" xfId="6487" xr:uid="{00000000-0005-0000-0000-000057190000}"/>
    <cellStyle name="Currency 2 6 2 3 5 5 2 2" xfId="6488" xr:uid="{00000000-0005-0000-0000-000058190000}"/>
    <cellStyle name="Currency 2 6 2 3 5 5 3" xfId="6489" xr:uid="{00000000-0005-0000-0000-000059190000}"/>
    <cellStyle name="Currency 2 6 2 3 5 6" xfId="6490" xr:uid="{00000000-0005-0000-0000-00005A190000}"/>
    <cellStyle name="Currency 2 6 2 3 5 6 2" xfId="6491" xr:uid="{00000000-0005-0000-0000-00005B190000}"/>
    <cellStyle name="Currency 2 6 2 3 5 6 2 2" xfId="6492" xr:uid="{00000000-0005-0000-0000-00005C190000}"/>
    <cellStyle name="Currency 2 6 2 3 5 6 3" xfId="6493" xr:uid="{00000000-0005-0000-0000-00005D190000}"/>
    <cellStyle name="Currency 2 6 2 3 5 7" xfId="6494" xr:uid="{00000000-0005-0000-0000-00005E190000}"/>
    <cellStyle name="Currency 2 6 2 3 5 7 2" xfId="6495" xr:uid="{00000000-0005-0000-0000-00005F190000}"/>
    <cellStyle name="Currency 2 6 2 3 5 8" xfId="6496" xr:uid="{00000000-0005-0000-0000-000060190000}"/>
    <cellStyle name="Currency 2 6 2 3 5 8 2" xfId="6497" xr:uid="{00000000-0005-0000-0000-000061190000}"/>
    <cellStyle name="Currency 2 6 2 3 5 9" xfId="6498" xr:uid="{00000000-0005-0000-0000-000062190000}"/>
    <cellStyle name="Currency 2 6 2 3 6" xfId="6499" xr:uid="{00000000-0005-0000-0000-000063190000}"/>
    <cellStyle name="Currency 2 6 2 3 6 10" xfId="6500" xr:uid="{00000000-0005-0000-0000-000064190000}"/>
    <cellStyle name="Currency 2 6 2 3 6 11" xfId="6501" xr:uid="{00000000-0005-0000-0000-000065190000}"/>
    <cellStyle name="Currency 2 6 2 3 6 12" xfId="6502" xr:uid="{00000000-0005-0000-0000-000066190000}"/>
    <cellStyle name="Currency 2 6 2 3 6 2" xfId="6503" xr:uid="{00000000-0005-0000-0000-000067190000}"/>
    <cellStyle name="Currency 2 6 2 3 6 2 2" xfId="6504" xr:uid="{00000000-0005-0000-0000-000068190000}"/>
    <cellStyle name="Currency 2 6 2 3 6 2 3" xfId="6505" xr:uid="{00000000-0005-0000-0000-000069190000}"/>
    <cellStyle name="Currency 2 6 2 3 6 3" xfId="6506" xr:uid="{00000000-0005-0000-0000-00006A190000}"/>
    <cellStyle name="Currency 2 6 2 3 6 3 2" xfId="6507" xr:uid="{00000000-0005-0000-0000-00006B190000}"/>
    <cellStyle name="Currency 2 6 2 3 6 3 3" xfId="6508" xr:uid="{00000000-0005-0000-0000-00006C190000}"/>
    <cellStyle name="Currency 2 6 2 3 6 4" xfId="6509" xr:uid="{00000000-0005-0000-0000-00006D190000}"/>
    <cellStyle name="Currency 2 6 2 3 6 5" xfId="6510" xr:uid="{00000000-0005-0000-0000-00006E190000}"/>
    <cellStyle name="Currency 2 6 2 3 6 5 2" xfId="6511" xr:uid="{00000000-0005-0000-0000-00006F190000}"/>
    <cellStyle name="Currency 2 6 2 3 6 5 2 2" xfId="6512" xr:uid="{00000000-0005-0000-0000-000070190000}"/>
    <cellStyle name="Currency 2 6 2 3 6 5 3" xfId="6513" xr:uid="{00000000-0005-0000-0000-000071190000}"/>
    <cellStyle name="Currency 2 6 2 3 6 6" xfId="6514" xr:uid="{00000000-0005-0000-0000-000072190000}"/>
    <cellStyle name="Currency 2 6 2 3 6 6 2" xfId="6515" xr:uid="{00000000-0005-0000-0000-000073190000}"/>
    <cellStyle name="Currency 2 6 2 3 6 6 2 2" xfId="6516" xr:uid="{00000000-0005-0000-0000-000074190000}"/>
    <cellStyle name="Currency 2 6 2 3 6 6 3" xfId="6517" xr:uid="{00000000-0005-0000-0000-000075190000}"/>
    <cellStyle name="Currency 2 6 2 3 6 7" xfId="6518" xr:uid="{00000000-0005-0000-0000-000076190000}"/>
    <cellStyle name="Currency 2 6 2 3 6 7 2" xfId="6519" xr:uid="{00000000-0005-0000-0000-000077190000}"/>
    <cellStyle name="Currency 2 6 2 3 6 7 2 2" xfId="6520" xr:uid="{00000000-0005-0000-0000-000078190000}"/>
    <cellStyle name="Currency 2 6 2 3 6 7 3" xfId="6521" xr:uid="{00000000-0005-0000-0000-000079190000}"/>
    <cellStyle name="Currency 2 6 2 3 6 8" xfId="6522" xr:uid="{00000000-0005-0000-0000-00007A190000}"/>
    <cellStyle name="Currency 2 6 2 3 6 8 2" xfId="6523" xr:uid="{00000000-0005-0000-0000-00007B190000}"/>
    <cellStyle name="Currency 2 6 2 3 6 9" xfId="6524" xr:uid="{00000000-0005-0000-0000-00007C190000}"/>
    <cellStyle name="Currency 2 6 2 3 6 9 2" xfId="6525" xr:uid="{00000000-0005-0000-0000-00007D190000}"/>
    <cellStyle name="Currency 2 6 2 3 7" xfId="6526" xr:uid="{00000000-0005-0000-0000-00007E190000}"/>
    <cellStyle name="Currency 2 6 2 3 7 2" xfId="6527" xr:uid="{00000000-0005-0000-0000-00007F190000}"/>
    <cellStyle name="Currency 2 6 2 3 7 3" xfId="6528" xr:uid="{00000000-0005-0000-0000-000080190000}"/>
    <cellStyle name="Currency 2 6 2 3 8" xfId="6529" xr:uid="{00000000-0005-0000-0000-000081190000}"/>
    <cellStyle name="Currency 2 6 2 3 8 2" xfId="6530" xr:uid="{00000000-0005-0000-0000-000082190000}"/>
    <cellStyle name="Currency 2 6 2 3 8 2 2" xfId="6531" xr:uid="{00000000-0005-0000-0000-000083190000}"/>
    <cellStyle name="Currency 2 6 2 3 8 3" xfId="6532" xr:uid="{00000000-0005-0000-0000-000084190000}"/>
    <cellStyle name="Currency 2 6 2 3 8 4" xfId="6533" xr:uid="{00000000-0005-0000-0000-000085190000}"/>
    <cellStyle name="Currency 2 6 2 3 9" xfId="6534" xr:uid="{00000000-0005-0000-0000-000086190000}"/>
    <cellStyle name="Currency 2 6 2 3 9 2" xfId="6535" xr:uid="{00000000-0005-0000-0000-000087190000}"/>
    <cellStyle name="Currency 2 6 2 3 9 2 2" xfId="6536" xr:uid="{00000000-0005-0000-0000-000088190000}"/>
    <cellStyle name="Currency 2 6 2 3 9 3" xfId="6537" xr:uid="{00000000-0005-0000-0000-000089190000}"/>
    <cellStyle name="Currency 2 6 2 4" xfId="6538" xr:uid="{00000000-0005-0000-0000-00008A190000}"/>
    <cellStyle name="Currency 2 6 2 4 2" xfId="6539" xr:uid="{00000000-0005-0000-0000-00008B190000}"/>
    <cellStyle name="Currency 2 6 2 4 2 10" xfId="6540" xr:uid="{00000000-0005-0000-0000-00008C190000}"/>
    <cellStyle name="Currency 2 6 2 4 2 2" xfId="6541" xr:uid="{00000000-0005-0000-0000-00008D190000}"/>
    <cellStyle name="Currency 2 6 2 4 2 2 2" xfId="6542" xr:uid="{00000000-0005-0000-0000-00008E190000}"/>
    <cellStyle name="Currency 2 6 2 4 2 2 3" xfId="6543" xr:uid="{00000000-0005-0000-0000-00008F190000}"/>
    <cellStyle name="Currency 2 6 2 4 2 3" xfId="6544" xr:uid="{00000000-0005-0000-0000-000090190000}"/>
    <cellStyle name="Currency 2 6 2 4 2 3 2" xfId="6545" xr:uid="{00000000-0005-0000-0000-000091190000}"/>
    <cellStyle name="Currency 2 6 2 4 2 3 3" xfId="6546" xr:uid="{00000000-0005-0000-0000-000092190000}"/>
    <cellStyle name="Currency 2 6 2 4 2 4" xfId="6547" xr:uid="{00000000-0005-0000-0000-000093190000}"/>
    <cellStyle name="Currency 2 6 2 4 2 4 2" xfId="6548" xr:uid="{00000000-0005-0000-0000-000094190000}"/>
    <cellStyle name="Currency 2 6 2 4 2 4 2 2" xfId="6549" xr:uid="{00000000-0005-0000-0000-000095190000}"/>
    <cellStyle name="Currency 2 6 2 4 2 4 3" xfId="6550" xr:uid="{00000000-0005-0000-0000-000096190000}"/>
    <cellStyle name="Currency 2 6 2 4 2 5" xfId="6551" xr:uid="{00000000-0005-0000-0000-000097190000}"/>
    <cellStyle name="Currency 2 6 2 4 2 5 2" xfId="6552" xr:uid="{00000000-0005-0000-0000-000098190000}"/>
    <cellStyle name="Currency 2 6 2 4 2 5 2 2" xfId="6553" xr:uid="{00000000-0005-0000-0000-000099190000}"/>
    <cellStyle name="Currency 2 6 2 4 2 5 3" xfId="6554" xr:uid="{00000000-0005-0000-0000-00009A190000}"/>
    <cellStyle name="Currency 2 6 2 4 2 6" xfId="6555" xr:uid="{00000000-0005-0000-0000-00009B190000}"/>
    <cellStyle name="Currency 2 6 2 4 2 6 2" xfId="6556" xr:uid="{00000000-0005-0000-0000-00009C190000}"/>
    <cellStyle name="Currency 2 6 2 4 2 6 2 2" xfId="6557" xr:uid="{00000000-0005-0000-0000-00009D190000}"/>
    <cellStyle name="Currency 2 6 2 4 2 6 3" xfId="6558" xr:uid="{00000000-0005-0000-0000-00009E190000}"/>
    <cellStyle name="Currency 2 6 2 4 2 7" xfId="6559" xr:uid="{00000000-0005-0000-0000-00009F190000}"/>
    <cellStyle name="Currency 2 6 2 4 2 7 2" xfId="6560" xr:uid="{00000000-0005-0000-0000-0000A0190000}"/>
    <cellStyle name="Currency 2 6 2 4 2 8" xfId="6561" xr:uid="{00000000-0005-0000-0000-0000A1190000}"/>
    <cellStyle name="Currency 2 6 2 4 2 8 2" xfId="6562" xr:uid="{00000000-0005-0000-0000-0000A2190000}"/>
    <cellStyle name="Currency 2 6 2 4 2 9" xfId="6563" xr:uid="{00000000-0005-0000-0000-0000A3190000}"/>
    <cellStyle name="Currency 2 6 2 4 3" xfId="6564" xr:uid="{00000000-0005-0000-0000-0000A4190000}"/>
    <cellStyle name="Currency 2 6 2 4 3 10" xfId="6565" xr:uid="{00000000-0005-0000-0000-0000A5190000}"/>
    <cellStyle name="Currency 2 6 2 4 3 2" xfId="6566" xr:uid="{00000000-0005-0000-0000-0000A6190000}"/>
    <cellStyle name="Currency 2 6 2 4 3 2 2" xfId="6567" xr:uid="{00000000-0005-0000-0000-0000A7190000}"/>
    <cellStyle name="Currency 2 6 2 4 3 2 3" xfId="6568" xr:uid="{00000000-0005-0000-0000-0000A8190000}"/>
    <cellStyle name="Currency 2 6 2 4 3 3" xfId="6569" xr:uid="{00000000-0005-0000-0000-0000A9190000}"/>
    <cellStyle name="Currency 2 6 2 4 3 3 2" xfId="6570" xr:uid="{00000000-0005-0000-0000-0000AA190000}"/>
    <cellStyle name="Currency 2 6 2 4 3 3 3" xfId="6571" xr:uid="{00000000-0005-0000-0000-0000AB190000}"/>
    <cellStyle name="Currency 2 6 2 4 3 4" xfId="6572" xr:uid="{00000000-0005-0000-0000-0000AC190000}"/>
    <cellStyle name="Currency 2 6 2 4 3 4 2" xfId="6573" xr:uid="{00000000-0005-0000-0000-0000AD190000}"/>
    <cellStyle name="Currency 2 6 2 4 3 4 2 2" xfId="6574" xr:uid="{00000000-0005-0000-0000-0000AE190000}"/>
    <cellStyle name="Currency 2 6 2 4 3 4 3" xfId="6575" xr:uid="{00000000-0005-0000-0000-0000AF190000}"/>
    <cellStyle name="Currency 2 6 2 4 3 5" xfId="6576" xr:uid="{00000000-0005-0000-0000-0000B0190000}"/>
    <cellStyle name="Currency 2 6 2 4 3 5 2" xfId="6577" xr:uid="{00000000-0005-0000-0000-0000B1190000}"/>
    <cellStyle name="Currency 2 6 2 4 3 5 2 2" xfId="6578" xr:uid="{00000000-0005-0000-0000-0000B2190000}"/>
    <cellStyle name="Currency 2 6 2 4 3 5 3" xfId="6579" xr:uid="{00000000-0005-0000-0000-0000B3190000}"/>
    <cellStyle name="Currency 2 6 2 4 3 6" xfId="6580" xr:uid="{00000000-0005-0000-0000-0000B4190000}"/>
    <cellStyle name="Currency 2 6 2 4 3 6 2" xfId="6581" xr:uid="{00000000-0005-0000-0000-0000B5190000}"/>
    <cellStyle name="Currency 2 6 2 4 3 6 2 2" xfId="6582" xr:uid="{00000000-0005-0000-0000-0000B6190000}"/>
    <cellStyle name="Currency 2 6 2 4 3 6 3" xfId="6583" xr:uid="{00000000-0005-0000-0000-0000B7190000}"/>
    <cellStyle name="Currency 2 6 2 4 3 7" xfId="6584" xr:uid="{00000000-0005-0000-0000-0000B8190000}"/>
    <cellStyle name="Currency 2 6 2 4 3 7 2" xfId="6585" xr:uid="{00000000-0005-0000-0000-0000B9190000}"/>
    <cellStyle name="Currency 2 6 2 4 3 8" xfId="6586" xr:uid="{00000000-0005-0000-0000-0000BA190000}"/>
    <cellStyle name="Currency 2 6 2 4 3 8 2" xfId="6587" xr:uid="{00000000-0005-0000-0000-0000BB190000}"/>
    <cellStyle name="Currency 2 6 2 4 3 9" xfId="6588" xr:uid="{00000000-0005-0000-0000-0000BC190000}"/>
    <cellStyle name="Currency 2 6 2 4 4" xfId="6589" xr:uid="{00000000-0005-0000-0000-0000BD190000}"/>
    <cellStyle name="Currency 2 6 2 4 4 10" xfId="6590" xr:uid="{00000000-0005-0000-0000-0000BE190000}"/>
    <cellStyle name="Currency 2 6 2 4 4 2" xfId="6591" xr:uid="{00000000-0005-0000-0000-0000BF190000}"/>
    <cellStyle name="Currency 2 6 2 4 4 3" xfId="6592" xr:uid="{00000000-0005-0000-0000-0000C0190000}"/>
    <cellStyle name="Currency 2 6 2 4 4 3 2" xfId="6593" xr:uid="{00000000-0005-0000-0000-0000C1190000}"/>
    <cellStyle name="Currency 2 6 2 4 4 3 2 2" xfId="6594" xr:uid="{00000000-0005-0000-0000-0000C2190000}"/>
    <cellStyle name="Currency 2 6 2 4 4 3 3" xfId="6595" xr:uid="{00000000-0005-0000-0000-0000C3190000}"/>
    <cellStyle name="Currency 2 6 2 4 4 4" xfId="6596" xr:uid="{00000000-0005-0000-0000-0000C4190000}"/>
    <cellStyle name="Currency 2 6 2 4 4 4 2" xfId="6597" xr:uid="{00000000-0005-0000-0000-0000C5190000}"/>
    <cellStyle name="Currency 2 6 2 4 4 4 2 2" xfId="6598" xr:uid="{00000000-0005-0000-0000-0000C6190000}"/>
    <cellStyle name="Currency 2 6 2 4 4 4 3" xfId="6599" xr:uid="{00000000-0005-0000-0000-0000C7190000}"/>
    <cellStyle name="Currency 2 6 2 4 4 5" xfId="6600" xr:uid="{00000000-0005-0000-0000-0000C8190000}"/>
    <cellStyle name="Currency 2 6 2 4 4 5 2" xfId="6601" xr:uid="{00000000-0005-0000-0000-0000C9190000}"/>
    <cellStyle name="Currency 2 6 2 4 4 5 2 2" xfId="6602" xr:uid="{00000000-0005-0000-0000-0000CA190000}"/>
    <cellStyle name="Currency 2 6 2 4 4 5 3" xfId="6603" xr:uid="{00000000-0005-0000-0000-0000CB190000}"/>
    <cellStyle name="Currency 2 6 2 4 4 6" xfId="6604" xr:uid="{00000000-0005-0000-0000-0000CC190000}"/>
    <cellStyle name="Currency 2 6 2 4 4 6 2" xfId="6605" xr:uid="{00000000-0005-0000-0000-0000CD190000}"/>
    <cellStyle name="Currency 2 6 2 4 4 7" xfId="6606" xr:uid="{00000000-0005-0000-0000-0000CE190000}"/>
    <cellStyle name="Currency 2 6 2 4 4 7 2" xfId="6607" xr:uid="{00000000-0005-0000-0000-0000CF190000}"/>
    <cellStyle name="Currency 2 6 2 4 4 8" xfId="6608" xr:uid="{00000000-0005-0000-0000-0000D0190000}"/>
    <cellStyle name="Currency 2 6 2 4 4 9" xfId="6609" xr:uid="{00000000-0005-0000-0000-0000D1190000}"/>
    <cellStyle name="Currency 2 6 2 4 5" xfId="6610" xr:uid="{00000000-0005-0000-0000-0000D2190000}"/>
    <cellStyle name="Currency 2 6 2 4 5 2" xfId="6611" xr:uid="{00000000-0005-0000-0000-0000D3190000}"/>
    <cellStyle name="Currency 2 6 2 4 5 3" xfId="6612" xr:uid="{00000000-0005-0000-0000-0000D4190000}"/>
    <cellStyle name="Currency 2 6 2 4 5 4" xfId="6613" xr:uid="{00000000-0005-0000-0000-0000D5190000}"/>
    <cellStyle name="Currency 2 6 2 4 6" xfId="6614" xr:uid="{00000000-0005-0000-0000-0000D6190000}"/>
    <cellStyle name="Currency 2 6 2 4 6 2" xfId="6615" xr:uid="{00000000-0005-0000-0000-0000D7190000}"/>
    <cellStyle name="Currency 2 6 2 4 6 2 2" xfId="6616" xr:uid="{00000000-0005-0000-0000-0000D8190000}"/>
    <cellStyle name="Currency 2 6 2 4 6 2 2 2" xfId="6617" xr:uid="{00000000-0005-0000-0000-0000D9190000}"/>
    <cellStyle name="Currency 2 6 2 4 6 2 3" xfId="6618" xr:uid="{00000000-0005-0000-0000-0000DA190000}"/>
    <cellStyle name="Currency 2 6 2 4 6 3" xfId="6619" xr:uid="{00000000-0005-0000-0000-0000DB190000}"/>
    <cellStyle name="Currency 2 6 2 4 6 3 2" xfId="6620" xr:uid="{00000000-0005-0000-0000-0000DC190000}"/>
    <cellStyle name="Currency 2 6 2 4 6 3 2 2" xfId="6621" xr:uid="{00000000-0005-0000-0000-0000DD190000}"/>
    <cellStyle name="Currency 2 6 2 4 6 3 3" xfId="6622" xr:uid="{00000000-0005-0000-0000-0000DE190000}"/>
    <cellStyle name="Currency 2 6 2 4 6 4" xfId="6623" xr:uid="{00000000-0005-0000-0000-0000DF190000}"/>
    <cellStyle name="Currency 2 6 2 4 6 4 2" xfId="6624" xr:uid="{00000000-0005-0000-0000-0000E0190000}"/>
    <cellStyle name="Currency 2 6 2 4 6 4 2 2" xfId="6625" xr:uid="{00000000-0005-0000-0000-0000E1190000}"/>
    <cellStyle name="Currency 2 6 2 4 6 4 3" xfId="6626" xr:uid="{00000000-0005-0000-0000-0000E2190000}"/>
    <cellStyle name="Currency 2 6 2 4 6 5" xfId="6627" xr:uid="{00000000-0005-0000-0000-0000E3190000}"/>
    <cellStyle name="Currency 2 6 2 4 6 5 2" xfId="6628" xr:uid="{00000000-0005-0000-0000-0000E4190000}"/>
    <cellStyle name="Currency 2 6 2 4 6 6" xfId="6629" xr:uid="{00000000-0005-0000-0000-0000E5190000}"/>
    <cellStyle name="Currency 2 6 2 4 6 6 2" xfId="6630" xr:uid="{00000000-0005-0000-0000-0000E6190000}"/>
    <cellStyle name="Currency 2 6 2 4 6 7" xfId="6631" xr:uid="{00000000-0005-0000-0000-0000E7190000}"/>
    <cellStyle name="Currency 2 6 2 4 7" xfId="6632" xr:uid="{00000000-0005-0000-0000-0000E8190000}"/>
    <cellStyle name="Currency 2 6 2 4 7 2" xfId="6633" xr:uid="{00000000-0005-0000-0000-0000E9190000}"/>
    <cellStyle name="Currency 2 6 2 4 7 2 2" xfId="6634" xr:uid="{00000000-0005-0000-0000-0000EA190000}"/>
    <cellStyle name="Currency 2 6 2 4 7 3" xfId="6635" xr:uid="{00000000-0005-0000-0000-0000EB190000}"/>
    <cellStyle name="Currency 2 6 2 4 8" xfId="6636" xr:uid="{00000000-0005-0000-0000-0000EC190000}"/>
    <cellStyle name="Currency 2 6 2 4 8 2" xfId="6637" xr:uid="{00000000-0005-0000-0000-0000ED190000}"/>
    <cellStyle name="Currency 2 6 2 4 8 2 2" xfId="6638" xr:uid="{00000000-0005-0000-0000-0000EE190000}"/>
    <cellStyle name="Currency 2 6 2 4 8 3" xfId="6639" xr:uid="{00000000-0005-0000-0000-0000EF190000}"/>
    <cellStyle name="Currency 2 6 2 4 9" xfId="6640" xr:uid="{00000000-0005-0000-0000-0000F0190000}"/>
    <cellStyle name="Currency 2 6 2 5" xfId="6641" xr:uid="{00000000-0005-0000-0000-0000F1190000}"/>
    <cellStyle name="Currency 2 6 2 5 10" xfId="6642" xr:uid="{00000000-0005-0000-0000-0000F2190000}"/>
    <cellStyle name="Currency 2 6 2 5 11" xfId="6643" xr:uid="{00000000-0005-0000-0000-0000F3190000}"/>
    <cellStyle name="Currency 2 6 2 5 12" xfId="6644" xr:uid="{00000000-0005-0000-0000-0000F4190000}"/>
    <cellStyle name="Currency 2 6 2 5 13" xfId="6645" xr:uid="{00000000-0005-0000-0000-0000F5190000}"/>
    <cellStyle name="Currency 2 6 2 5 2" xfId="6646" xr:uid="{00000000-0005-0000-0000-0000F6190000}"/>
    <cellStyle name="Currency 2 6 2 5 2 10" xfId="6647" xr:uid="{00000000-0005-0000-0000-0000F7190000}"/>
    <cellStyle name="Currency 2 6 2 5 2 2" xfId="6648" xr:uid="{00000000-0005-0000-0000-0000F8190000}"/>
    <cellStyle name="Currency 2 6 2 5 2 2 2" xfId="6649" xr:uid="{00000000-0005-0000-0000-0000F9190000}"/>
    <cellStyle name="Currency 2 6 2 5 2 2 3" xfId="6650" xr:uid="{00000000-0005-0000-0000-0000FA190000}"/>
    <cellStyle name="Currency 2 6 2 5 2 3" xfId="6651" xr:uid="{00000000-0005-0000-0000-0000FB190000}"/>
    <cellStyle name="Currency 2 6 2 5 2 3 2" xfId="6652" xr:uid="{00000000-0005-0000-0000-0000FC190000}"/>
    <cellStyle name="Currency 2 6 2 5 2 3 3" xfId="6653" xr:uid="{00000000-0005-0000-0000-0000FD190000}"/>
    <cellStyle name="Currency 2 6 2 5 2 3 4" xfId="6654" xr:uid="{00000000-0005-0000-0000-0000FE190000}"/>
    <cellStyle name="Currency 2 6 2 5 2 4" xfId="6655" xr:uid="{00000000-0005-0000-0000-0000FF190000}"/>
    <cellStyle name="Currency 2 6 2 5 2 4 2" xfId="6656" xr:uid="{00000000-0005-0000-0000-0000001A0000}"/>
    <cellStyle name="Currency 2 6 2 5 2 4 2 2" xfId="6657" xr:uid="{00000000-0005-0000-0000-0000011A0000}"/>
    <cellStyle name="Currency 2 6 2 5 2 4 3" xfId="6658" xr:uid="{00000000-0005-0000-0000-0000021A0000}"/>
    <cellStyle name="Currency 2 6 2 5 2 5" xfId="6659" xr:uid="{00000000-0005-0000-0000-0000031A0000}"/>
    <cellStyle name="Currency 2 6 2 5 2 5 2" xfId="6660" xr:uid="{00000000-0005-0000-0000-0000041A0000}"/>
    <cellStyle name="Currency 2 6 2 5 2 5 2 2" xfId="6661" xr:uid="{00000000-0005-0000-0000-0000051A0000}"/>
    <cellStyle name="Currency 2 6 2 5 2 5 3" xfId="6662" xr:uid="{00000000-0005-0000-0000-0000061A0000}"/>
    <cellStyle name="Currency 2 6 2 5 2 6" xfId="6663" xr:uid="{00000000-0005-0000-0000-0000071A0000}"/>
    <cellStyle name="Currency 2 6 2 5 2 6 2" xfId="6664" xr:uid="{00000000-0005-0000-0000-0000081A0000}"/>
    <cellStyle name="Currency 2 6 2 5 2 6 2 2" xfId="6665" xr:uid="{00000000-0005-0000-0000-0000091A0000}"/>
    <cellStyle name="Currency 2 6 2 5 2 6 3" xfId="6666" xr:uid="{00000000-0005-0000-0000-00000A1A0000}"/>
    <cellStyle name="Currency 2 6 2 5 2 7" xfId="6667" xr:uid="{00000000-0005-0000-0000-00000B1A0000}"/>
    <cellStyle name="Currency 2 6 2 5 2 7 2" xfId="6668" xr:uid="{00000000-0005-0000-0000-00000C1A0000}"/>
    <cellStyle name="Currency 2 6 2 5 2 8" xfId="6669" xr:uid="{00000000-0005-0000-0000-00000D1A0000}"/>
    <cellStyle name="Currency 2 6 2 5 2 8 2" xfId="6670" xr:uid="{00000000-0005-0000-0000-00000E1A0000}"/>
    <cellStyle name="Currency 2 6 2 5 2 9" xfId="6671" xr:uid="{00000000-0005-0000-0000-00000F1A0000}"/>
    <cellStyle name="Currency 2 6 2 5 3" xfId="6672" xr:uid="{00000000-0005-0000-0000-0000101A0000}"/>
    <cellStyle name="Currency 2 6 2 5 3 2" xfId="6673" xr:uid="{00000000-0005-0000-0000-0000111A0000}"/>
    <cellStyle name="Currency 2 6 2 5 3 2 2" xfId="6674" xr:uid="{00000000-0005-0000-0000-0000121A0000}"/>
    <cellStyle name="Currency 2 6 2 5 3 2 3" xfId="6675" xr:uid="{00000000-0005-0000-0000-0000131A0000}"/>
    <cellStyle name="Currency 2 6 2 5 3 3" xfId="6676" xr:uid="{00000000-0005-0000-0000-0000141A0000}"/>
    <cellStyle name="Currency 2 6 2 5 4" xfId="6677" xr:uid="{00000000-0005-0000-0000-0000151A0000}"/>
    <cellStyle name="Currency 2 6 2 5 4 2" xfId="6678" xr:uid="{00000000-0005-0000-0000-0000161A0000}"/>
    <cellStyle name="Currency 2 6 2 5 4 3" xfId="6679" xr:uid="{00000000-0005-0000-0000-0000171A0000}"/>
    <cellStyle name="Currency 2 6 2 5 4 4" xfId="6680" xr:uid="{00000000-0005-0000-0000-0000181A0000}"/>
    <cellStyle name="Currency 2 6 2 5 5" xfId="6681" xr:uid="{00000000-0005-0000-0000-0000191A0000}"/>
    <cellStyle name="Currency 2 6 2 5 5 2" xfId="6682" xr:uid="{00000000-0005-0000-0000-00001A1A0000}"/>
    <cellStyle name="Currency 2 6 2 5 5 2 2" xfId="6683" xr:uid="{00000000-0005-0000-0000-00001B1A0000}"/>
    <cellStyle name="Currency 2 6 2 5 5 3" xfId="6684" xr:uid="{00000000-0005-0000-0000-00001C1A0000}"/>
    <cellStyle name="Currency 2 6 2 5 6" xfId="6685" xr:uid="{00000000-0005-0000-0000-00001D1A0000}"/>
    <cellStyle name="Currency 2 6 2 5 6 2" xfId="6686" xr:uid="{00000000-0005-0000-0000-00001E1A0000}"/>
    <cellStyle name="Currency 2 6 2 5 6 2 2" xfId="6687" xr:uid="{00000000-0005-0000-0000-00001F1A0000}"/>
    <cellStyle name="Currency 2 6 2 5 6 3" xfId="6688" xr:uid="{00000000-0005-0000-0000-0000201A0000}"/>
    <cellStyle name="Currency 2 6 2 5 7" xfId="6689" xr:uid="{00000000-0005-0000-0000-0000211A0000}"/>
    <cellStyle name="Currency 2 6 2 5 7 2" xfId="6690" xr:uid="{00000000-0005-0000-0000-0000221A0000}"/>
    <cellStyle name="Currency 2 6 2 5 7 2 2" xfId="6691" xr:uid="{00000000-0005-0000-0000-0000231A0000}"/>
    <cellStyle name="Currency 2 6 2 5 7 3" xfId="6692" xr:uid="{00000000-0005-0000-0000-0000241A0000}"/>
    <cellStyle name="Currency 2 6 2 5 8" xfId="6693" xr:uid="{00000000-0005-0000-0000-0000251A0000}"/>
    <cellStyle name="Currency 2 6 2 5 8 2" xfId="6694" xr:uid="{00000000-0005-0000-0000-0000261A0000}"/>
    <cellStyle name="Currency 2 6 2 5 9" xfId="6695" xr:uid="{00000000-0005-0000-0000-0000271A0000}"/>
    <cellStyle name="Currency 2 6 2 5 9 2" xfId="6696" xr:uid="{00000000-0005-0000-0000-0000281A0000}"/>
    <cellStyle name="Currency 2 6 2 6" xfId="6697" xr:uid="{00000000-0005-0000-0000-0000291A0000}"/>
    <cellStyle name="Currency 2 6 2 6 2" xfId="6698" xr:uid="{00000000-0005-0000-0000-00002A1A0000}"/>
    <cellStyle name="Currency 2 6 2 6 2 10" xfId="6699" xr:uid="{00000000-0005-0000-0000-00002B1A0000}"/>
    <cellStyle name="Currency 2 6 2 6 2 11" xfId="6700" xr:uid="{00000000-0005-0000-0000-00002C1A0000}"/>
    <cellStyle name="Currency 2 6 2 6 2 2" xfId="6701" xr:uid="{00000000-0005-0000-0000-00002D1A0000}"/>
    <cellStyle name="Currency 2 6 2 6 2 2 2" xfId="6702" xr:uid="{00000000-0005-0000-0000-00002E1A0000}"/>
    <cellStyle name="Currency 2 6 2 6 2 2 3" xfId="6703" xr:uid="{00000000-0005-0000-0000-00002F1A0000}"/>
    <cellStyle name="Currency 2 6 2 6 2 3" xfId="6704" xr:uid="{00000000-0005-0000-0000-0000301A0000}"/>
    <cellStyle name="Currency 2 6 2 6 2 3 2" xfId="6705" xr:uid="{00000000-0005-0000-0000-0000311A0000}"/>
    <cellStyle name="Currency 2 6 2 6 2 3 3" xfId="6706" xr:uid="{00000000-0005-0000-0000-0000321A0000}"/>
    <cellStyle name="Currency 2 6 2 6 2 4" xfId="6707" xr:uid="{00000000-0005-0000-0000-0000331A0000}"/>
    <cellStyle name="Currency 2 6 2 6 2 4 2" xfId="6708" xr:uid="{00000000-0005-0000-0000-0000341A0000}"/>
    <cellStyle name="Currency 2 6 2 6 2 4 2 2" xfId="6709" xr:uid="{00000000-0005-0000-0000-0000351A0000}"/>
    <cellStyle name="Currency 2 6 2 6 2 4 3" xfId="6710" xr:uid="{00000000-0005-0000-0000-0000361A0000}"/>
    <cellStyle name="Currency 2 6 2 6 2 5" xfId="6711" xr:uid="{00000000-0005-0000-0000-0000371A0000}"/>
    <cellStyle name="Currency 2 6 2 6 2 5 2" xfId="6712" xr:uid="{00000000-0005-0000-0000-0000381A0000}"/>
    <cellStyle name="Currency 2 6 2 6 2 5 2 2" xfId="6713" xr:uid="{00000000-0005-0000-0000-0000391A0000}"/>
    <cellStyle name="Currency 2 6 2 6 2 5 3" xfId="6714" xr:uid="{00000000-0005-0000-0000-00003A1A0000}"/>
    <cellStyle name="Currency 2 6 2 6 2 6" xfId="6715" xr:uid="{00000000-0005-0000-0000-00003B1A0000}"/>
    <cellStyle name="Currency 2 6 2 6 2 6 2" xfId="6716" xr:uid="{00000000-0005-0000-0000-00003C1A0000}"/>
    <cellStyle name="Currency 2 6 2 6 2 6 2 2" xfId="6717" xr:uid="{00000000-0005-0000-0000-00003D1A0000}"/>
    <cellStyle name="Currency 2 6 2 6 2 6 3" xfId="6718" xr:uid="{00000000-0005-0000-0000-00003E1A0000}"/>
    <cellStyle name="Currency 2 6 2 6 2 7" xfId="6719" xr:uid="{00000000-0005-0000-0000-00003F1A0000}"/>
    <cellStyle name="Currency 2 6 2 6 2 7 2" xfId="6720" xr:uid="{00000000-0005-0000-0000-0000401A0000}"/>
    <cellStyle name="Currency 2 6 2 6 2 8" xfId="6721" xr:uid="{00000000-0005-0000-0000-0000411A0000}"/>
    <cellStyle name="Currency 2 6 2 6 2 8 2" xfId="6722" xr:uid="{00000000-0005-0000-0000-0000421A0000}"/>
    <cellStyle name="Currency 2 6 2 6 2 9" xfId="6723" xr:uid="{00000000-0005-0000-0000-0000431A0000}"/>
    <cellStyle name="Currency 2 6 2 6 3" xfId="6724" xr:uid="{00000000-0005-0000-0000-0000441A0000}"/>
    <cellStyle name="Currency 2 6 2 6 3 2" xfId="6725" xr:uid="{00000000-0005-0000-0000-0000451A0000}"/>
    <cellStyle name="Currency 2 6 2 6 3 2 2" xfId="6726" xr:uid="{00000000-0005-0000-0000-0000461A0000}"/>
    <cellStyle name="Currency 2 6 2 6 3 2 3" xfId="6727" xr:uid="{00000000-0005-0000-0000-0000471A0000}"/>
    <cellStyle name="Currency 2 6 2 6 3 3" xfId="6728" xr:uid="{00000000-0005-0000-0000-0000481A0000}"/>
    <cellStyle name="Currency 2 6 2 6 4" xfId="6729" xr:uid="{00000000-0005-0000-0000-0000491A0000}"/>
    <cellStyle name="Currency 2 6 2 6 4 2" xfId="6730" xr:uid="{00000000-0005-0000-0000-00004A1A0000}"/>
    <cellStyle name="Currency 2 6 2 6 4 2 2" xfId="6731" xr:uid="{00000000-0005-0000-0000-00004B1A0000}"/>
    <cellStyle name="Currency 2 6 2 6 4 3" xfId="6732" xr:uid="{00000000-0005-0000-0000-00004C1A0000}"/>
    <cellStyle name="Currency 2 6 2 6 4 4" xfId="6733" xr:uid="{00000000-0005-0000-0000-00004D1A0000}"/>
    <cellStyle name="Currency 2 6 2 6 5" xfId="6734" xr:uid="{00000000-0005-0000-0000-00004E1A0000}"/>
    <cellStyle name="Currency 2 6 2 6 5 2" xfId="6735" xr:uid="{00000000-0005-0000-0000-00004F1A0000}"/>
    <cellStyle name="Currency 2 6 2 6 5 2 2" xfId="6736" xr:uid="{00000000-0005-0000-0000-0000501A0000}"/>
    <cellStyle name="Currency 2 6 2 6 5 3" xfId="6737" xr:uid="{00000000-0005-0000-0000-0000511A0000}"/>
    <cellStyle name="Currency 2 6 2 6 6" xfId="6738" xr:uid="{00000000-0005-0000-0000-0000521A0000}"/>
    <cellStyle name="Currency 2 6 2 6 7" xfId="6739" xr:uid="{00000000-0005-0000-0000-0000531A0000}"/>
    <cellStyle name="Currency 2 6 2 7" xfId="6740" xr:uid="{00000000-0005-0000-0000-0000541A0000}"/>
    <cellStyle name="Currency 2 6 2 7 10" xfId="6741" xr:uid="{00000000-0005-0000-0000-0000551A0000}"/>
    <cellStyle name="Currency 2 6 2 7 2" xfId="6742" xr:uid="{00000000-0005-0000-0000-0000561A0000}"/>
    <cellStyle name="Currency 2 6 2 7 2 2" xfId="6743" xr:uid="{00000000-0005-0000-0000-0000571A0000}"/>
    <cellStyle name="Currency 2 6 2 7 2 3" xfId="6744" xr:uid="{00000000-0005-0000-0000-0000581A0000}"/>
    <cellStyle name="Currency 2 6 2 7 3" xfId="6745" xr:uid="{00000000-0005-0000-0000-0000591A0000}"/>
    <cellStyle name="Currency 2 6 2 7 3 2" xfId="6746" xr:uid="{00000000-0005-0000-0000-00005A1A0000}"/>
    <cellStyle name="Currency 2 6 2 7 3 3" xfId="6747" xr:uid="{00000000-0005-0000-0000-00005B1A0000}"/>
    <cellStyle name="Currency 2 6 2 7 4" xfId="6748" xr:uid="{00000000-0005-0000-0000-00005C1A0000}"/>
    <cellStyle name="Currency 2 6 2 7 4 2" xfId="6749" xr:uid="{00000000-0005-0000-0000-00005D1A0000}"/>
    <cellStyle name="Currency 2 6 2 7 4 2 2" xfId="6750" xr:uid="{00000000-0005-0000-0000-00005E1A0000}"/>
    <cellStyle name="Currency 2 6 2 7 4 3" xfId="6751" xr:uid="{00000000-0005-0000-0000-00005F1A0000}"/>
    <cellStyle name="Currency 2 6 2 7 5" xfId="6752" xr:uid="{00000000-0005-0000-0000-0000601A0000}"/>
    <cellStyle name="Currency 2 6 2 7 5 2" xfId="6753" xr:uid="{00000000-0005-0000-0000-0000611A0000}"/>
    <cellStyle name="Currency 2 6 2 7 5 2 2" xfId="6754" xr:uid="{00000000-0005-0000-0000-0000621A0000}"/>
    <cellStyle name="Currency 2 6 2 7 5 3" xfId="6755" xr:uid="{00000000-0005-0000-0000-0000631A0000}"/>
    <cellStyle name="Currency 2 6 2 7 6" xfId="6756" xr:uid="{00000000-0005-0000-0000-0000641A0000}"/>
    <cellStyle name="Currency 2 6 2 7 6 2" xfId="6757" xr:uid="{00000000-0005-0000-0000-0000651A0000}"/>
    <cellStyle name="Currency 2 6 2 7 6 2 2" xfId="6758" xr:uid="{00000000-0005-0000-0000-0000661A0000}"/>
    <cellStyle name="Currency 2 6 2 7 6 3" xfId="6759" xr:uid="{00000000-0005-0000-0000-0000671A0000}"/>
    <cellStyle name="Currency 2 6 2 7 7" xfId="6760" xr:uid="{00000000-0005-0000-0000-0000681A0000}"/>
    <cellStyle name="Currency 2 6 2 7 7 2" xfId="6761" xr:uid="{00000000-0005-0000-0000-0000691A0000}"/>
    <cellStyle name="Currency 2 6 2 7 8" xfId="6762" xr:uid="{00000000-0005-0000-0000-00006A1A0000}"/>
    <cellStyle name="Currency 2 6 2 7 8 2" xfId="6763" xr:uid="{00000000-0005-0000-0000-00006B1A0000}"/>
    <cellStyle name="Currency 2 6 2 7 9" xfId="6764" xr:uid="{00000000-0005-0000-0000-00006C1A0000}"/>
    <cellStyle name="Currency 2 6 2 8" xfId="6765" xr:uid="{00000000-0005-0000-0000-00006D1A0000}"/>
    <cellStyle name="Currency 2 6 2 8 10" xfId="6766" xr:uid="{00000000-0005-0000-0000-00006E1A0000}"/>
    <cellStyle name="Currency 2 6 2 8 11" xfId="6767" xr:uid="{00000000-0005-0000-0000-00006F1A0000}"/>
    <cellStyle name="Currency 2 6 2 8 12" xfId="6768" xr:uid="{00000000-0005-0000-0000-0000701A0000}"/>
    <cellStyle name="Currency 2 6 2 8 2" xfId="6769" xr:uid="{00000000-0005-0000-0000-0000711A0000}"/>
    <cellStyle name="Currency 2 6 2 8 2 2" xfId="6770" xr:uid="{00000000-0005-0000-0000-0000721A0000}"/>
    <cellStyle name="Currency 2 6 2 8 2 3" xfId="6771" xr:uid="{00000000-0005-0000-0000-0000731A0000}"/>
    <cellStyle name="Currency 2 6 2 8 3" xfId="6772" xr:uid="{00000000-0005-0000-0000-0000741A0000}"/>
    <cellStyle name="Currency 2 6 2 8 3 2" xfId="6773" xr:uid="{00000000-0005-0000-0000-0000751A0000}"/>
    <cellStyle name="Currency 2 6 2 8 3 3" xfId="6774" xr:uid="{00000000-0005-0000-0000-0000761A0000}"/>
    <cellStyle name="Currency 2 6 2 8 4" xfId="6775" xr:uid="{00000000-0005-0000-0000-0000771A0000}"/>
    <cellStyle name="Currency 2 6 2 8 5" xfId="6776" xr:uid="{00000000-0005-0000-0000-0000781A0000}"/>
    <cellStyle name="Currency 2 6 2 8 5 2" xfId="6777" xr:uid="{00000000-0005-0000-0000-0000791A0000}"/>
    <cellStyle name="Currency 2 6 2 8 5 2 2" xfId="6778" xr:uid="{00000000-0005-0000-0000-00007A1A0000}"/>
    <cellStyle name="Currency 2 6 2 8 5 3" xfId="6779" xr:uid="{00000000-0005-0000-0000-00007B1A0000}"/>
    <cellStyle name="Currency 2 6 2 8 6" xfId="6780" xr:uid="{00000000-0005-0000-0000-00007C1A0000}"/>
    <cellStyle name="Currency 2 6 2 8 6 2" xfId="6781" xr:uid="{00000000-0005-0000-0000-00007D1A0000}"/>
    <cellStyle name="Currency 2 6 2 8 6 2 2" xfId="6782" xr:uid="{00000000-0005-0000-0000-00007E1A0000}"/>
    <cellStyle name="Currency 2 6 2 8 6 3" xfId="6783" xr:uid="{00000000-0005-0000-0000-00007F1A0000}"/>
    <cellStyle name="Currency 2 6 2 8 7" xfId="6784" xr:uid="{00000000-0005-0000-0000-0000801A0000}"/>
    <cellStyle name="Currency 2 6 2 8 7 2" xfId="6785" xr:uid="{00000000-0005-0000-0000-0000811A0000}"/>
    <cellStyle name="Currency 2 6 2 8 7 2 2" xfId="6786" xr:uid="{00000000-0005-0000-0000-0000821A0000}"/>
    <cellStyle name="Currency 2 6 2 8 7 3" xfId="6787" xr:uid="{00000000-0005-0000-0000-0000831A0000}"/>
    <cellStyle name="Currency 2 6 2 8 8" xfId="6788" xr:uid="{00000000-0005-0000-0000-0000841A0000}"/>
    <cellStyle name="Currency 2 6 2 8 8 2" xfId="6789" xr:uid="{00000000-0005-0000-0000-0000851A0000}"/>
    <cellStyle name="Currency 2 6 2 8 9" xfId="6790" xr:uid="{00000000-0005-0000-0000-0000861A0000}"/>
    <cellStyle name="Currency 2 6 2 8 9 2" xfId="6791" xr:uid="{00000000-0005-0000-0000-0000871A0000}"/>
    <cellStyle name="Currency 2 6 2 9" xfId="6792" xr:uid="{00000000-0005-0000-0000-0000881A0000}"/>
    <cellStyle name="Currency 2 6 2 9 2" xfId="6793" xr:uid="{00000000-0005-0000-0000-0000891A0000}"/>
    <cellStyle name="Currency 2 6 2 9 3" xfId="6794" xr:uid="{00000000-0005-0000-0000-00008A1A0000}"/>
    <cellStyle name="Currency 2 6 20" xfId="6795" xr:uid="{00000000-0005-0000-0000-00008B1A0000}"/>
    <cellStyle name="Currency 2 6 3" xfId="6796" xr:uid="{00000000-0005-0000-0000-00008C1A0000}"/>
    <cellStyle name="Currency 2 6 3 10" xfId="6797" xr:uid="{00000000-0005-0000-0000-00008D1A0000}"/>
    <cellStyle name="Currency 2 6 3 10 2" xfId="6798" xr:uid="{00000000-0005-0000-0000-00008E1A0000}"/>
    <cellStyle name="Currency 2 6 3 10 2 2" xfId="6799" xr:uid="{00000000-0005-0000-0000-00008F1A0000}"/>
    <cellStyle name="Currency 2 6 3 10 3" xfId="6800" xr:uid="{00000000-0005-0000-0000-0000901A0000}"/>
    <cellStyle name="Currency 2 6 3 10 4" xfId="6801" xr:uid="{00000000-0005-0000-0000-0000911A0000}"/>
    <cellStyle name="Currency 2 6 3 11" xfId="6802" xr:uid="{00000000-0005-0000-0000-0000921A0000}"/>
    <cellStyle name="Currency 2 6 3 11 2" xfId="6803" xr:uid="{00000000-0005-0000-0000-0000931A0000}"/>
    <cellStyle name="Currency 2 6 3 11 2 2" xfId="6804" xr:uid="{00000000-0005-0000-0000-0000941A0000}"/>
    <cellStyle name="Currency 2 6 3 11 3" xfId="6805" xr:uid="{00000000-0005-0000-0000-0000951A0000}"/>
    <cellStyle name="Currency 2 6 3 12" xfId="6806" xr:uid="{00000000-0005-0000-0000-0000961A0000}"/>
    <cellStyle name="Currency 2 6 3 12 2" xfId="6807" xr:uid="{00000000-0005-0000-0000-0000971A0000}"/>
    <cellStyle name="Currency 2 6 3 12 2 2" xfId="6808" xr:uid="{00000000-0005-0000-0000-0000981A0000}"/>
    <cellStyle name="Currency 2 6 3 12 3" xfId="6809" xr:uid="{00000000-0005-0000-0000-0000991A0000}"/>
    <cellStyle name="Currency 2 6 3 13" xfId="6810" xr:uid="{00000000-0005-0000-0000-00009A1A0000}"/>
    <cellStyle name="Currency 2 6 3 13 2" xfId="6811" xr:uid="{00000000-0005-0000-0000-00009B1A0000}"/>
    <cellStyle name="Currency 2 6 3 14" xfId="6812" xr:uid="{00000000-0005-0000-0000-00009C1A0000}"/>
    <cellStyle name="Currency 2 6 3 14 2" xfId="6813" xr:uid="{00000000-0005-0000-0000-00009D1A0000}"/>
    <cellStyle name="Currency 2 6 3 15" xfId="6814" xr:uid="{00000000-0005-0000-0000-00009E1A0000}"/>
    <cellStyle name="Currency 2 6 3 16" xfId="6815" xr:uid="{00000000-0005-0000-0000-00009F1A0000}"/>
    <cellStyle name="Currency 2 6 3 17" xfId="6816" xr:uid="{00000000-0005-0000-0000-0000A01A0000}"/>
    <cellStyle name="Currency 2 6 3 18" xfId="6817" xr:uid="{00000000-0005-0000-0000-0000A11A0000}"/>
    <cellStyle name="Currency 2 6 3 2" xfId="6818" xr:uid="{00000000-0005-0000-0000-0000A21A0000}"/>
    <cellStyle name="Currency 2 6 3 2 10" xfId="6819" xr:uid="{00000000-0005-0000-0000-0000A31A0000}"/>
    <cellStyle name="Currency 2 6 3 2 10 2" xfId="6820" xr:uid="{00000000-0005-0000-0000-0000A41A0000}"/>
    <cellStyle name="Currency 2 6 3 2 10 2 2" xfId="6821" xr:uid="{00000000-0005-0000-0000-0000A51A0000}"/>
    <cellStyle name="Currency 2 6 3 2 10 3" xfId="6822" xr:uid="{00000000-0005-0000-0000-0000A61A0000}"/>
    <cellStyle name="Currency 2 6 3 2 11" xfId="6823" xr:uid="{00000000-0005-0000-0000-0000A71A0000}"/>
    <cellStyle name="Currency 2 6 3 2 11 2" xfId="6824" xr:uid="{00000000-0005-0000-0000-0000A81A0000}"/>
    <cellStyle name="Currency 2 6 3 2 12" xfId="6825" xr:uid="{00000000-0005-0000-0000-0000A91A0000}"/>
    <cellStyle name="Currency 2 6 3 2 12 2" xfId="6826" xr:uid="{00000000-0005-0000-0000-0000AA1A0000}"/>
    <cellStyle name="Currency 2 6 3 2 13" xfId="6827" xr:uid="{00000000-0005-0000-0000-0000AB1A0000}"/>
    <cellStyle name="Currency 2 6 3 2 14" xfId="6828" xr:uid="{00000000-0005-0000-0000-0000AC1A0000}"/>
    <cellStyle name="Currency 2 6 3 2 15" xfId="6829" xr:uid="{00000000-0005-0000-0000-0000AD1A0000}"/>
    <cellStyle name="Currency 2 6 3 2 16" xfId="6830" xr:uid="{00000000-0005-0000-0000-0000AE1A0000}"/>
    <cellStyle name="Currency 2 6 3 2 2" xfId="6831" xr:uid="{00000000-0005-0000-0000-0000AF1A0000}"/>
    <cellStyle name="Currency 2 6 3 2 2 2" xfId="6832" xr:uid="{00000000-0005-0000-0000-0000B01A0000}"/>
    <cellStyle name="Currency 2 6 3 2 2 2 10" xfId="6833" xr:uid="{00000000-0005-0000-0000-0000B11A0000}"/>
    <cellStyle name="Currency 2 6 3 2 2 2 2" xfId="6834" xr:uid="{00000000-0005-0000-0000-0000B21A0000}"/>
    <cellStyle name="Currency 2 6 3 2 2 2 2 2" xfId="6835" xr:uid="{00000000-0005-0000-0000-0000B31A0000}"/>
    <cellStyle name="Currency 2 6 3 2 2 2 2 3" xfId="6836" xr:uid="{00000000-0005-0000-0000-0000B41A0000}"/>
    <cellStyle name="Currency 2 6 3 2 2 2 3" xfId="6837" xr:uid="{00000000-0005-0000-0000-0000B51A0000}"/>
    <cellStyle name="Currency 2 6 3 2 2 2 3 2" xfId="6838" xr:uid="{00000000-0005-0000-0000-0000B61A0000}"/>
    <cellStyle name="Currency 2 6 3 2 2 2 3 3" xfId="6839" xr:uid="{00000000-0005-0000-0000-0000B71A0000}"/>
    <cellStyle name="Currency 2 6 3 2 2 2 4" xfId="6840" xr:uid="{00000000-0005-0000-0000-0000B81A0000}"/>
    <cellStyle name="Currency 2 6 3 2 2 2 4 2" xfId="6841" xr:uid="{00000000-0005-0000-0000-0000B91A0000}"/>
    <cellStyle name="Currency 2 6 3 2 2 2 4 2 2" xfId="6842" xr:uid="{00000000-0005-0000-0000-0000BA1A0000}"/>
    <cellStyle name="Currency 2 6 3 2 2 2 4 3" xfId="6843" xr:uid="{00000000-0005-0000-0000-0000BB1A0000}"/>
    <cellStyle name="Currency 2 6 3 2 2 2 5" xfId="6844" xr:uid="{00000000-0005-0000-0000-0000BC1A0000}"/>
    <cellStyle name="Currency 2 6 3 2 2 2 5 2" xfId="6845" xr:uid="{00000000-0005-0000-0000-0000BD1A0000}"/>
    <cellStyle name="Currency 2 6 3 2 2 2 5 2 2" xfId="6846" xr:uid="{00000000-0005-0000-0000-0000BE1A0000}"/>
    <cellStyle name="Currency 2 6 3 2 2 2 5 3" xfId="6847" xr:uid="{00000000-0005-0000-0000-0000BF1A0000}"/>
    <cellStyle name="Currency 2 6 3 2 2 2 6" xfId="6848" xr:uid="{00000000-0005-0000-0000-0000C01A0000}"/>
    <cellStyle name="Currency 2 6 3 2 2 2 6 2" xfId="6849" xr:uid="{00000000-0005-0000-0000-0000C11A0000}"/>
    <cellStyle name="Currency 2 6 3 2 2 2 6 2 2" xfId="6850" xr:uid="{00000000-0005-0000-0000-0000C21A0000}"/>
    <cellStyle name="Currency 2 6 3 2 2 2 6 3" xfId="6851" xr:uid="{00000000-0005-0000-0000-0000C31A0000}"/>
    <cellStyle name="Currency 2 6 3 2 2 2 7" xfId="6852" xr:uid="{00000000-0005-0000-0000-0000C41A0000}"/>
    <cellStyle name="Currency 2 6 3 2 2 2 7 2" xfId="6853" xr:uid="{00000000-0005-0000-0000-0000C51A0000}"/>
    <cellStyle name="Currency 2 6 3 2 2 2 8" xfId="6854" xr:uid="{00000000-0005-0000-0000-0000C61A0000}"/>
    <cellStyle name="Currency 2 6 3 2 2 2 8 2" xfId="6855" xr:uid="{00000000-0005-0000-0000-0000C71A0000}"/>
    <cellStyle name="Currency 2 6 3 2 2 2 9" xfId="6856" xr:uid="{00000000-0005-0000-0000-0000C81A0000}"/>
    <cellStyle name="Currency 2 6 3 2 2 3" xfId="6857" xr:uid="{00000000-0005-0000-0000-0000C91A0000}"/>
    <cellStyle name="Currency 2 6 3 2 2 3 10" xfId="6858" xr:uid="{00000000-0005-0000-0000-0000CA1A0000}"/>
    <cellStyle name="Currency 2 6 3 2 2 3 2" xfId="6859" xr:uid="{00000000-0005-0000-0000-0000CB1A0000}"/>
    <cellStyle name="Currency 2 6 3 2 2 3 2 2" xfId="6860" xr:uid="{00000000-0005-0000-0000-0000CC1A0000}"/>
    <cellStyle name="Currency 2 6 3 2 2 3 2 3" xfId="6861" xr:uid="{00000000-0005-0000-0000-0000CD1A0000}"/>
    <cellStyle name="Currency 2 6 3 2 2 3 3" xfId="6862" xr:uid="{00000000-0005-0000-0000-0000CE1A0000}"/>
    <cellStyle name="Currency 2 6 3 2 2 3 3 2" xfId="6863" xr:uid="{00000000-0005-0000-0000-0000CF1A0000}"/>
    <cellStyle name="Currency 2 6 3 2 2 3 3 3" xfId="6864" xr:uid="{00000000-0005-0000-0000-0000D01A0000}"/>
    <cellStyle name="Currency 2 6 3 2 2 3 4" xfId="6865" xr:uid="{00000000-0005-0000-0000-0000D11A0000}"/>
    <cellStyle name="Currency 2 6 3 2 2 3 4 2" xfId="6866" xr:uid="{00000000-0005-0000-0000-0000D21A0000}"/>
    <cellStyle name="Currency 2 6 3 2 2 3 4 2 2" xfId="6867" xr:uid="{00000000-0005-0000-0000-0000D31A0000}"/>
    <cellStyle name="Currency 2 6 3 2 2 3 4 3" xfId="6868" xr:uid="{00000000-0005-0000-0000-0000D41A0000}"/>
    <cellStyle name="Currency 2 6 3 2 2 3 5" xfId="6869" xr:uid="{00000000-0005-0000-0000-0000D51A0000}"/>
    <cellStyle name="Currency 2 6 3 2 2 3 5 2" xfId="6870" xr:uid="{00000000-0005-0000-0000-0000D61A0000}"/>
    <cellStyle name="Currency 2 6 3 2 2 3 5 2 2" xfId="6871" xr:uid="{00000000-0005-0000-0000-0000D71A0000}"/>
    <cellStyle name="Currency 2 6 3 2 2 3 5 3" xfId="6872" xr:uid="{00000000-0005-0000-0000-0000D81A0000}"/>
    <cellStyle name="Currency 2 6 3 2 2 3 6" xfId="6873" xr:uid="{00000000-0005-0000-0000-0000D91A0000}"/>
    <cellStyle name="Currency 2 6 3 2 2 3 6 2" xfId="6874" xr:uid="{00000000-0005-0000-0000-0000DA1A0000}"/>
    <cellStyle name="Currency 2 6 3 2 2 3 6 2 2" xfId="6875" xr:uid="{00000000-0005-0000-0000-0000DB1A0000}"/>
    <cellStyle name="Currency 2 6 3 2 2 3 6 3" xfId="6876" xr:uid="{00000000-0005-0000-0000-0000DC1A0000}"/>
    <cellStyle name="Currency 2 6 3 2 2 3 7" xfId="6877" xr:uid="{00000000-0005-0000-0000-0000DD1A0000}"/>
    <cellStyle name="Currency 2 6 3 2 2 3 7 2" xfId="6878" xr:uid="{00000000-0005-0000-0000-0000DE1A0000}"/>
    <cellStyle name="Currency 2 6 3 2 2 3 8" xfId="6879" xr:uid="{00000000-0005-0000-0000-0000DF1A0000}"/>
    <cellStyle name="Currency 2 6 3 2 2 3 8 2" xfId="6880" xr:uid="{00000000-0005-0000-0000-0000E01A0000}"/>
    <cellStyle name="Currency 2 6 3 2 2 3 9" xfId="6881" xr:uid="{00000000-0005-0000-0000-0000E11A0000}"/>
    <cellStyle name="Currency 2 6 3 2 2 4" xfId="6882" xr:uid="{00000000-0005-0000-0000-0000E21A0000}"/>
    <cellStyle name="Currency 2 6 3 2 2 4 10" xfId="6883" xr:uid="{00000000-0005-0000-0000-0000E31A0000}"/>
    <cellStyle name="Currency 2 6 3 2 2 4 2" xfId="6884" xr:uid="{00000000-0005-0000-0000-0000E41A0000}"/>
    <cellStyle name="Currency 2 6 3 2 2 4 3" xfId="6885" xr:uid="{00000000-0005-0000-0000-0000E51A0000}"/>
    <cellStyle name="Currency 2 6 3 2 2 4 3 2" xfId="6886" xr:uid="{00000000-0005-0000-0000-0000E61A0000}"/>
    <cellStyle name="Currency 2 6 3 2 2 4 3 2 2" xfId="6887" xr:uid="{00000000-0005-0000-0000-0000E71A0000}"/>
    <cellStyle name="Currency 2 6 3 2 2 4 3 3" xfId="6888" xr:uid="{00000000-0005-0000-0000-0000E81A0000}"/>
    <cellStyle name="Currency 2 6 3 2 2 4 4" xfId="6889" xr:uid="{00000000-0005-0000-0000-0000E91A0000}"/>
    <cellStyle name="Currency 2 6 3 2 2 4 4 2" xfId="6890" xr:uid="{00000000-0005-0000-0000-0000EA1A0000}"/>
    <cellStyle name="Currency 2 6 3 2 2 4 4 2 2" xfId="6891" xr:uid="{00000000-0005-0000-0000-0000EB1A0000}"/>
    <cellStyle name="Currency 2 6 3 2 2 4 4 3" xfId="6892" xr:uid="{00000000-0005-0000-0000-0000EC1A0000}"/>
    <cellStyle name="Currency 2 6 3 2 2 4 5" xfId="6893" xr:uid="{00000000-0005-0000-0000-0000ED1A0000}"/>
    <cellStyle name="Currency 2 6 3 2 2 4 5 2" xfId="6894" xr:uid="{00000000-0005-0000-0000-0000EE1A0000}"/>
    <cellStyle name="Currency 2 6 3 2 2 4 5 2 2" xfId="6895" xr:uid="{00000000-0005-0000-0000-0000EF1A0000}"/>
    <cellStyle name="Currency 2 6 3 2 2 4 5 3" xfId="6896" xr:uid="{00000000-0005-0000-0000-0000F01A0000}"/>
    <cellStyle name="Currency 2 6 3 2 2 4 6" xfId="6897" xr:uid="{00000000-0005-0000-0000-0000F11A0000}"/>
    <cellStyle name="Currency 2 6 3 2 2 4 6 2" xfId="6898" xr:uid="{00000000-0005-0000-0000-0000F21A0000}"/>
    <cellStyle name="Currency 2 6 3 2 2 4 7" xfId="6899" xr:uid="{00000000-0005-0000-0000-0000F31A0000}"/>
    <cellStyle name="Currency 2 6 3 2 2 4 7 2" xfId="6900" xr:uid="{00000000-0005-0000-0000-0000F41A0000}"/>
    <cellStyle name="Currency 2 6 3 2 2 4 8" xfId="6901" xr:uid="{00000000-0005-0000-0000-0000F51A0000}"/>
    <cellStyle name="Currency 2 6 3 2 2 4 9" xfId="6902" xr:uid="{00000000-0005-0000-0000-0000F61A0000}"/>
    <cellStyle name="Currency 2 6 3 2 2 5" xfId="6903" xr:uid="{00000000-0005-0000-0000-0000F71A0000}"/>
    <cellStyle name="Currency 2 6 3 2 2 5 2" xfId="6904" xr:uid="{00000000-0005-0000-0000-0000F81A0000}"/>
    <cellStyle name="Currency 2 6 3 2 2 5 3" xfId="6905" xr:uid="{00000000-0005-0000-0000-0000F91A0000}"/>
    <cellStyle name="Currency 2 6 3 2 2 5 4" xfId="6906" xr:uid="{00000000-0005-0000-0000-0000FA1A0000}"/>
    <cellStyle name="Currency 2 6 3 2 2 6" xfId="6907" xr:uid="{00000000-0005-0000-0000-0000FB1A0000}"/>
    <cellStyle name="Currency 2 6 3 2 2 6 2" xfId="6908" xr:uid="{00000000-0005-0000-0000-0000FC1A0000}"/>
    <cellStyle name="Currency 2 6 3 2 2 6 2 2" xfId="6909" xr:uid="{00000000-0005-0000-0000-0000FD1A0000}"/>
    <cellStyle name="Currency 2 6 3 2 2 6 2 2 2" xfId="6910" xr:uid="{00000000-0005-0000-0000-0000FE1A0000}"/>
    <cellStyle name="Currency 2 6 3 2 2 6 2 3" xfId="6911" xr:uid="{00000000-0005-0000-0000-0000FF1A0000}"/>
    <cellStyle name="Currency 2 6 3 2 2 6 3" xfId="6912" xr:uid="{00000000-0005-0000-0000-0000001B0000}"/>
    <cellStyle name="Currency 2 6 3 2 2 6 3 2" xfId="6913" xr:uid="{00000000-0005-0000-0000-0000011B0000}"/>
    <cellStyle name="Currency 2 6 3 2 2 6 3 2 2" xfId="6914" xr:uid="{00000000-0005-0000-0000-0000021B0000}"/>
    <cellStyle name="Currency 2 6 3 2 2 6 3 3" xfId="6915" xr:uid="{00000000-0005-0000-0000-0000031B0000}"/>
    <cellStyle name="Currency 2 6 3 2 2 6 4" xfId="6916" xr:uid="{00000000-0005-0000-0000-0000041B0000}"/>
    <cellStyle name="Currency 2 6 3 2 2 6 4 2" xfId="6917" xr:uid="{00000000-0005-0000-0000-0000051B0000}"/>
    <cellStyle name="Currency 2 6 3 2 2 6 4 2 2" xfId="6918" xr:uid="{00000000-0005-0000-0000-0000061B0000}"/>
    <cellStyle name="Currency 2 6 3 2 2 6 4 3" xfId="6919" xr:uid="{00000000-0005-0000-0000-0000071B0000}"/>
    <cellStyle name="Currency 2 6 3 2 2 6 5" xfId="6920" xr:uid="{00000000-0005-0000-0000-0000081B0000}"/>
    <cellStyle name="Currency 2 6 3 2 2 6 5 2" xfId="6921" xr:uid="{00000000-0005-0000-0000-0000091B0000}"/>
    <cellStyle name="Currency 2 6 3 2 2 6 6" xfId="6922" xr:uid="{00000000-0005-0000-0000-00000A1B0000}"/>
    <cellStyle name="Currency 2 6 3 2 2 6 6 2" xfId="6923" xr:uid="{00000000-0005-0000-0000-00000B1B0000}"/>
    <cellStyle name="Currency 2 6 3 2 2 6 7" xfId="6924" xr:uid="{00000000-0005-0000-0000-00000C1B0000}"/>
    <cellStyle name="Currency 2 6 3 2 2 7" xfId="6925" xr:uid="{00000000-0005-0000-0000-00000D1B0000}"/>
    <cellStyle name="Currency 2 6 3 2 2 7 2" xfId="6926" xr:uid="{00000000-0005-0000-0000-00000E1B0000}"/>
    <cellStyle name="Currency 2 6 3 2 2 7 2 2" xfId="6927" xr:uid="{00000000-0005-0000-0000-00000F1B0000}"/>
    <cellStyle name="Currency 2 6 3 2 2 7 3" xfId="6928" xr:uid="{00000000-0005-0000-0000-0000101B0000}"/>
    <cellStyle name="Currency 2 6 3 2 2 8" xfId="6929" xr:uid="{00000000-0005-0000-0000-0000111B0000}"/>
    <cellStyle name="Currency 2 6 3 2 2 8 2" xfId="6930" xr:uid="{00000000-0005-0000-0000-0000121B0000}"/>
    <cellStyle name="Currency 2 6 3 2 2 8 2 2" xfId="6931" xr:uid="{00000000-0005-0000-0000-0000131B0000}"/>
    <cellStyle name="Currency 2 6 3 2 2 8 3" xfId="6932" xr:uid="{00000000-0005-0000-0000-0000141B0000}"/>
    <cellStyle name="Currency 2 6 3 2 2 9" xfId="6933" xr:uid="{00000000-0005-0000-0000-0000151B0000}"/>
    <cellStyle name="Currency 2 6 3 2 3" xfId="6934" xr:uid="{00000000-0005-0000-0000-0000161B0000}"/>
    <cellStyle name="Currency 2 6 3 2 3 10" xfId="6935" xr:uid="{00000000-0005-0000-0000-0000171B0000}"/>
    <cellStyle name="Currency 2 6 3 2 3 11" xfId="6936" xr:uid="{00000000-0005-0000-0000-0000181B0000}"/>
    <cellStyle name="Currency 2 6 3 2 3 12" xfId="6937" xr:uid="{00000000-0005-0000-0000-0000191B0000}"/>
    <cellStyle name="Currency 2 6 3 2 3 13" xfId="6938" xr:uid="{00000000-0005-0000-0000-00001A1B0000}"/>
    <cellStyle name="Currency 2 6 3 2 3 2" xfId="6939" xr:uid="{00000000-0005-0000-0000-00001B1B0000}"/>
    <cellStyle name="Currency 2 6 3 2 3 2 10" xfId="6940" xr:uid="{00000000-0005-0000-0000-00001C1B0000}"/>
    <cellStyle name="Currency 2 6 3 2 3 2 2" xfId="6941" xr:uid="{00000000-0005-0000-0000-00001D1B0000}"/>
    <cellStyle name="Currency 2 6 3 2 3 2 2 2" xfId="6942" xr:uid="{00000000-0005-0000-0000-00001E1B0000}"/>
    <cellStyle name="Currency 2 6 3 2 3 2 2 3" xfId="6943" xr:uid="{00000000-0005-0000-0000-00001F1B0000}"/>
    <cellStyle name="Currency 2 6 3 2 3 2 3" xfId="6944" xr:uid="{00000000-0005-0000-0000-0000201B0000}"/>
    <cellStyle name="Currency 2 6 3 2 3 2 3 2" xfId="6945" xr:uid="{00000000-0005-0000-0000-0000211B0000}"/>
    <cellStyle name="Currency 2 6 3 2 3 2 3 3" xfId="6946" xr:uid="{00000000-0005-0000-0000-0000221B0000}"/>
    <cellStyle name="Currency 2 6 3 2 3 2 3 4" xfId="6947" xr:uid="{00000000-0005-0000-0000-0000231B0000}"/>
    <cellStyle name="Currency 2 6 3 2 3 2 4" xfId="6948" xr:uid="{00000000-0005-0000-0000-0000241B0000}"/>
    <cellStyle name="Currency 2 6 3 2 3 2 4 2" xfId="6949" xr:uid="{00000000-0005-0000-0000-0000251B0000}"/>
    <cellStyle name="Currency 2 6 3 2 3 2 4 2 2" xfId="6950" xr:uid="{00000000-0005-0000-0000-0000261B0000}"/>
    <cellStyle name="Currency 2 6 3 2 3 2 4 3" xfId="6951" xr:uid="{00000000-0005-0000-0000-0000271B0000}"/>
    <cellStyle name="Currency 2 6 3 2 3 2 5" xfId="6952" xr:uid="{00000000-0005-0000-0000-0000281B0000}"/>
    <cellStyle name="Currency 2 6 3 2 3 2 5 2" xfId="6953" xr:uid="{00000000-0005-0000-0000-0000291B0000}"/>
    <cellStyle name="Currency 2 6 3 2 3 2 5 2 2" xfId="6954" xr:uid="{00000000-0005-0000-0000-00002A1B0000}"/>
    <cellStyle name="Currency 2 6 3 2 3 2 5 3" xfId="6955" xr:uid="{00000000-0005-0000-0000-00002B1B0000}"/>
    <cellStyle name="Currency 2 6 3 2 3 2 6" xfId="6956" xr:uid="{00000000-0005-0000-0000-00002C1B0000}"/>
    <cellStyle name="Currency 2 6 3 2 3 2 6 2" xfId="6957" xr:uid="{00000000-0005-0000-0000-00002D1B0000}"/>
    <cellStyle name="Currency 2 6 3 2 3 2 6 2 2" xfId="6958" xr:uid="{00000000-0005-0000-0000-00002E1B0000}"/>
    <cellStyle name="Currency 2 6 3 2 3 2 6 3" xfId="6959" xr:uid="{00000000-0005-0000-0000-00002F1B0000}"/>
    <cellStyle name="Currency 2 6 3 2 3 2 7" xfId="6960" xr:uid="{00000000-0005-0000-0000-0000301B0000}"/>
    <cellStyle name="Currency 2 6 3 2 3 2 7 2" xfId="6961" xr:uid="{00000000-0005-0000-0000-0000311B0000}"/>
    <cellStyle name="Currency 2 6 3 2 3 2 8" xfId="6962" xr:uid="{00000000-0005-0000-0000-0000321B0000}"/>
    <cellStyle name="Currency 2 6 3 2 3 2 8 2" xfId="6963" xr:uid="{00000000-0005-0000-0000-0000331B0000}"/>
    <cellStyle name="Currency 2 6 3 2 3 2 9" xfId="6964" xr:uid="{00000000-0005-0000-0000-0000341B0000}"/>
    <cellStyle name="Currency 2 6 3 2 3 3" xfId="6965" xr:uid="{00000000-0005-0000-0000-0000351B0000}"/>
    <cellStyle name="Currency 2 6 3 2 3 3 2" xfId="6966" xr:uid="{00000000-0005-0000-0000-0000361B0000}"/>
    <cellStyle name="Currency 2 6 3 2 3 3 2 2" xfId="6967" xr:uid="{00000000-0005-0000-0000-0000371B0000}"/>
    <cellStyle name="Currency 2 6 3 2 3 3 2 3" xfId="6968" xr:uid="{00000000-0005-0000-0000-0000381B0000}"/>
    <cellStyle name="Currency 2 6 3 2 3 3 3" xfId="6969" xr:uid="{00000000-0005-0000-0000-0000391B0000}"/>
    <cellStyle name="Currency 2 6 3 2 3 4" xfId="6970" xr:uid="{00000000-0005-0000-0000-00003A1B0000}"/>
    <cellStyle name="Currency 2 6 3 2 3 4 2" xfId="6971" xr:uid="{00000000-0005-0000-0000-00003B1B0000}"/>
    <cellStyle name="Currency 2 6 3 2 3 4 3" xfId="6972" xr:uid="{00000000-0005-0000-0000-00003C1B0000}"/>
    <cellStyle name="Currency 2 6 3 2 3 4 4" xfId="6973" xr:uid="{00000000-0005-0000-0000-00003D1B0000}"/>
    <cellStyle name="Currency 2 6 3 2 3 5" xfId="6974" xr:uid="{00000000-0005-0000-0000-00003E1B0000}"/>
    <cellStyle name="Currency 2 6 3 2 3 5 2" xfId="6975" xr:uid="{00000000-0005-0000-0000-00003F1B0000}"/>
    <cellStyle name="Currency 2 6 3 2 3 5 2 2" xfId="6976" xr:uid="{00000000-0005-0000-0000-0000401B0000}"/>
    <cellStyle name="Currency 2 6 3 2 3 5 3" xfId="6977" xr:uid="{00000000-0005-0000-0000-0000411B0000}"/>
    <cellStyle name="Currency 2 6 3 2 3 6" xfId="6978" xr:uid="{00000000-0005-0000-0000-0000421B0000}"/>
    <cellStyle name="Currency 2 6 3 2 3 6 2" xfId="6979" xr:uid="{00000000-0005-0000-0000-0000431B0000}"/>
    <cellStyle name="Currency 2 6 3 2 3 6 2 2" xfId="6980" xr:uid="{00000000-0005-0000-0000-0000441B0000}"/>
    <cellStyle name="Currency 2 6 3 2 3 6 3" xfId="6981" xr:uid="{00000000-0005-0000-0000-0000451B0000}"/>
    <cellStyle name="Currency 2 6 3 2 3 7" xfId="6982" xr:uid="{00000000-0005-0000-0000-0000461B0000}"/>
    <cellStyle name="Currency 2 6 3 2 3 7 2" xfId="6983" xr:uid="{00000000-0005-0000-0000-0000471B0000}"/>
    <cellStyle name="Currency 2 6 3 2 3 7 2 2" xfId="6984" xr:uid="{00000000-0005-0000-0000-0000481B0000}"/>
    <cellStyle name="Currency 2 6 3 2 3 7 3" xfId="6985" xr:uid="{00000000-0005-0000-0000-0000491B0000}"/>
    <cellStyle name="Currency 2 6 3 2 3 8" xfId="6986" xr:uid="{00000000-0005-0000-0000-00004A1B0000}"/>
    <cellStyle name="Currency 2 6 3 2 3 8 2" xfId="6987" xr:uid="{00000000-0005-0000-0000-00004B1B0000}"/>
    <cellStyle name="Currency 2 6 3 2 3 9" xfId="6988" xr:uid="{00000000-0005-0000-0000-00004C1B0000}"/>
    <cellStyle name="Currency 2 6 3 2 3 9 2" xfId="6989" xr:uid="{00000000-0005-0000-0000-00004D1B0000}"/>
    <cellStyle name="Currency 2 6 3 2 4" xfId="6990" xr:uid="{00000000-0005-0000-0000-00004E1B0000}"/>
    <cellStyle name="Currency 2 6 3 2 4 2" xfId="6991" xr:uid="{00000000-0005-0000-0000-00004F1B0000}"/>
    <cellStyle name="Currency 2 6 3 2 4 2 10" xfId="6992" xr:uid="{00000000-0005-0000-0000-0000501B0000}"/>
    <cellStyle name="Currency 2 6 3 2 4 2 11" xfId="6993" xr:uid="{00000000-0005-0000-0000-0000511B0000}"/>
    <cellStyle name="Currency 2 6 3 2 4 2 2" xfId="6994" xr:uid="{00000000-0005-0000-0000-0000521B0000}"/>
    <cellStyle name="Currency 2 6 3 2 4 2 2 2" xfId="6995" xr:uid="{00000000-0005-0000-0000-0000531B0000}"/>
    <cellStyle name="Currency 2 6 3 2 4 2 2 3" xfId="6996" xr:uid="{00000000-0005-0000-0000-0000541B0000}"/>
    <cellStyle name="Currency 2 6 3 2 4 2 3" xfId="6997" xr:uid="{00000000-0005-0000-0000-0000551B0000}"/>
    <cellStyle name="Currency 2 6 3 2 4 2 3 2" xfId="6998" xr:uid="{00000000-0005-0000-0000-0000561B0000}"/>
    <cellStyle name="Currency 2 6 3 2 4 2 3 3" xfId="6999" xr:uid="{00000000-0005-0000-0000-0000571B0000}"/>
    <cellStyle name="Currency 2 6 3 2 4 2 4" xfId="7000" xr:uid="{00000000-0005-0000-0000-0000581B0000}"/>
    <cellStyle name="Currency 2 6 3 2 4 2 4 2" xfId="7001" xr:uid="{00000000-0005-0000-0000-0000591B0000}"/>
    <cellStyle name="Currency 2 6 3 2 4 2 4 2 2" xfId="7002" xr:uid="{00000000-0005-0000-0000-00005A1B0000}"/>
    <cellStyle name="Currency 2 6 3 2 4 2 4 3" xfId="7003" xr:uid="{00000000-0005-0000-0000-00005B1B0000}"/>
    <cellStyle name="Currency 2 6 3 2 4 2 5" xfId="7004" xr:uid="{00000000-0005-0000-0000-00005C1B0000}"/>
    <cellStyle name="Currency 2 6 3 2 4 2 5 2" xfId="7005" xr:uid="{00000000-0005-0000-0000-00005D1B0000}"/>
    <cellStyle name="Currency 2 6 3 2 4 2 5 2 2" xfId="7006" xr:uid="{00000000-0005-0000-0000-00005E1B0000}"/>
    <cellStyle name="Currency 2 6 3 2 4 2 5 3" xfId="7007" xr:uid="{00000000-0005-0000-0000-00005F1B0000}"/>
    <cellStyle name="Currency 2 6 3 2 4 2 6" xfId="7008" xr:uid="{00000000-0005-0000-0000-0000601B0000}"/>
    <cellStyle name="Currency 2 6 3 2 4 2 6 2" xfId="7009" xr:uid="{00000000-0005-0000-0000-0000611B0000}"/>
    <cellStyle name="Currency 2 6 3 2 4 2 6 2 2" xfId="7010" xr:uid="{00000000-0005-0000-0000-0000621B0000}"/>
    <cellStyle name="Currency 2 6 3 2 4 2 6 3" xfId="7011" xr:uid="{00000000-0005-0000-0000-0000631B0000}"/>
    <cellStyle name="Currency 2 6 3 2 4 2 7" xfId="7012" xr:uid="{00000000-0005-0000-0000-0000641B0000}"/>
    <cellStyle name="Currency 2 6 3 2 4 2 7 2" xfId="7013" xr:uid="{00000000-0005-0000-0000-0000651B0000}"/>
    <cellStyle name="Currency 2 6 3 2 4 2 8" xfId="7014" xr:uid="{00000000-0005-0000-0000-0000661B0000}"/>
    <cellStyle name="Currency 2 6 3 2 4 2 8 2" xfId="7015" xr:uid="{00000000-0005-0000-0000-0000671B0000}"/>
    <cellStyle name="Currency 2 6 3 2 4 2 9" xfId="7016" xr:uid="{00000000-0005-0000-0000-0000681B0000}"/>
    <cellStyle name="Currency 2 6 3 2 4 3" xfId="7017" xr:uid="{00000000-0005-0000-0000-0000691B0000}"/>
    <cellStyle name="Currency 2 6 3 2 4 3 2" xfId="7018" xr:uid="{00000000-0005-0000-0000-00006A1B0000}"/>
    <cellStyle name="Currency 2 6 3 2 4 3 2 2" xfId="7019" xr:uid="{00000000-0005-0000-0000-00006B1B0000}"/>
    <cellStyle name="Currency 2 6 3 2 4 3 2 3" xfId="7020" xr:uid="{00000000-0005-0000-0000-00006C1B0000}"/>
    <cellStyle name="Currency 2 6 3 2 4 3 3" xfId="7021" xr:uid="{00000000-0005-0000-0000-00006D1B0000}"/>
    <cellStyle name="Currency 2 6 3 2 4 4" xfId="7022" xr:uid="{00000000-0005-0000-0000-00006E1B0000}"/>
    <cellStyle name="Currency 2 6 3 2 4 4 2" xfId="7023" xr:uid="{00000000-0005-0000-0000-00006F1B0000}"/>
    <cellStyle name="Currency 2 6 3 2 4 4 2 2" xfId="7024" xr:uid="{00000000-0005-0000-0000-0000701B0000}"/>
    <cellStyle name="Currency 2 6 3 2 4 4 3" xfId="7025" xr:uid="{00000000-0005-0000-0000-0000711B0000}"/>
    <cellStyle name="Currency 2 6 3 2 4 4 4" xfId="7026" xr:uid="{00000000-0005-0000-0000-0000721B0000}"/>
    <cellStyle name="Currency 2 6 3 2 4 5" xfId="7027" xr:uid="{00000000-0005-0000-0000-0000731B0000}"/>
    <cellStyle name="Currency 2 6 3 2 4 5 2" xfId="7028" xr:uid="{00000000-0005-0000-0000-0000741B0000}"/>
    <cellStyle name="Currency 2 6 3 2 4 5 2 2" xfId="7029" xr:uid="{00000000-0005-0000-0000-0000751B0000}"/>
    <cellStyle name="Currency 2 6 3 2 4 5 3" xfId="7030" xr:uid="{00000000-0005-0000-0000-0000761B0000}"/>
    <cellStyle name="Currency 2 6 3 2 4 6" xfId="7031" xr:uid="{00000000-0005-0000-0000-0000771B0000}"/>
    <cellStyle name="Currency 2 6 3 2 4 7" xfId="7032" xr:uid="{00000000-0005-0000-0000-0000781B0000}"/>
    <cellStyle name="Currency 2 6 3 2 5" xfId="7033" xr:uid="{00000000-0005-0000-0000-0000791B0000}"/>
    <cellStyle name="Currency 2 6 3 2 5 10" xfId="7034" xr:uid="{00000000-0005-0000-0000-00007A1B0000}"/>
    <cellStyle name="Currency 2 6 3 2 5 2" xfId="7035" xr:uid="{00000000-0005-0000-0000-00007B1B0000}"/>
    <cellStyle name="Currency 2 6 3 2 5 2 2" xfId="7036" xr:uid="{00000000-0005-0000-0000-00007C1B0000}"/>
    <cellStyle name="Currency 2 6 3 2 5 2 3" xfId="7037" xr:uid="{00000000-0005-0000-0000-00007D1B0000}"/>
    <cellStyle name="Currency 2 6 3 2 5 3" xfId="7038" xr:uid="{00000000-0005-0000-0000-00007E1B0000}"/>
    <cellStyle name="Currency 2 6 3 2 5 3 2" xfId="7039" xr:uid="{00000000-0005-0000-0000-00007F1B0000}"/>
    <cellStyle name="Currency 2 6 3 2 5 3 3" xfId="7040" xr:uid="{00000000-0005-0000-0000-0000801B0000}"/>
    <cellStyle name="Currency 2 6 3 2 5 4" xfId="7041" xr:uid="{00000000-0005-0000-0000-0000811B0000}"/>
    <cellStyle name="Currency 2 6 3 2 5 4 2" xfId="7042" xr:uid="{00000000-0005-0000-0000-0000821B0000}"/>
    <cellStyle name="Currency 2 6 3 2 5 4 2 2" xfId="7043" xr:uid="{00000000-0005-0000-0000-0000831B0000}"/>
    <cellStyle name="Currency 2 6 3 2 5 4 3" xfId="7044" xr:uid="{00000000-0005-0000-0000-0000841B0000}"/>
    <cellStyle name="Currency 2 6 3 2 5 5" xfId="7045" xr:uid="{00000000-0005-0000-0000-0000851B0000}"/>
    <cellStyle name="Currency 2 6 3 2 5 5 2" xfId="7046" xr:uid="{00000000-0005-0000-0000-0000861B0000}"/>
    <cellStyle name="Currency 2 6 3 2 5 5 2 2" xfId="7047" xr:uid="{00000000-0005-0000-0000-0000871B0000}"/>
    <cellStyle name="Currency 2 6 3 2 5 5 3" xfId="7048" xr:uid="{00000000-0005-0000-0000-0000881B0000}"/>
    <cellStyle name="Currency 2 6 3 2 5 6" xfId="7049" xr:uid="{00000000-0005-0000-0000-0000891B0000}"/>
    <cellStyle name="Currency 2 6 3 2 5 6 2" xfId="7050" xr:uid="{00000000-0005-0000-0000-00008A1B0000}"/>
    <cellStyle name="Currency 2 6 3 2 5 6 2 2" xfId="7051" xr:uid="{00000000-0005-0000-0000-00008B1B0000}"/>
    <cellStyle name="Currency 2 6 3 2 5 6 3" xfId="7052" xr:uid="{00000000-0005-0000-0000-00008C1B0000}"/>
    <cellStyle name="Currency 2 6 3 2 5 7" xfId="7053" xr:uid="{00000000-0005-0000-0000-00008D1B0000}"/>
    <cellStyle name="Currency 2 6 3 2 5 7 2" xfId="7054" xr:uid="{00000000-0005-0000-0000-00008E1B0000}"/>
    <cellStyle name="Currency 2 6 3 2 5 8" xfId="7055" xr:uid="{00000000-0005-0000-0000-00008F1B0000}"/>
    <cellStyle name="Currency 2 6 3 2 5 8 2" xfId="7056" xr:uid="{00000000-0005-0000-0000-0000901B0000}"/>
    <cellStyle name="Currency 2 6 3 2 5 9" xfId="7057" xr:uid="{00000000-0005-0000-0000-0000911B0000}"/>
    <cellStyle name="Currency 2 6 3 2 6" xfId="7058" xr:uid="{00000000-0005-0000-0000-0000921B0000}"/>
    <cellStyle name="Currency 2 6 3 2 6 10" xfId="7059" xr:uid="{00000000-0005-0000-0000-0000931B0000}"/>
    <cellStyle name="Currency 2 6 3 2 6 11" xfId="7060" xr:uid="{00000000-0005-0000-0000-0000941B0000}"/>
    <cellStyle name="Currency 2 6 3 2 6 12" xfId="7061" xr:uid="{00000000-0005-0000-0000-0000951B0000}"/>
    <cellStyle name="Currency 2 6 3 2 6 2" xfId="7062" xr:uid="{00000000-0005-0000-0000-0000961B0000}"/>
    <cellStyle name="Currency 2 6 3 2 6 2 2" xfId="7063" xr:uid="{00000000-0005-0000-0000-0000971B0000}"/>
    <cellStyle name="Currency 2 6 3 2 6 2 3" xfId="7064" xr:uid="{00000000-0005-0000-0000-0000981B0000}"/>
    <cellStyle name="Currency 2 6 3 2 6 3" xfId="7065" xr:uid="{00000000-0005-0000-0000-0000991B0000}"/>
    <cellStyle name="Currency 2 6 3 2 6 3 2" xfId="7066" xr:uid="{00000000-0005-0000-0000-00009A1B0000}"/>
    <cellStyle name="Currency 2 6 3 2 6 3 3" xfId="7067" xr:uid="{00000000-0005-0000-0000-00009B1B0000}"/>
    <cellStyle name="Currency 2 6 3 2 6 4" xfId="7068" xr:uid="{00000000-0005-0000-0000-00009C1B0000}"/>
    <cellStyle name="Currency 2 6 3 2 6 5" xfId="7069" xr:uid="{00000000-0005-0000-0000-00009D1B0000}"/>
    <cellStyle name="Currency 2 6 3 2 6 5 2" xfId="7070" xr:uid="{00000000-0005-0000-0000-00009E1B0000}"/>
    <cellStyle name="Currency 2 6 3 2 6 5 2 2" xfId="7071" xr:uid="{00000000-0005-0000-0000-00009F1B0000}"/>
    <cellStyle name="Currency 2 6 3 2 6 5 3" xfId="7072" xr:uid="{00000000-0005-0000-0000-0000A01B0000}"/>
    <cellStyle name="Currency 2 6 3 2 6 6" xfId="7073" xr:uid="{00000000-0005-0000-0000-0000A11B0000}"/>
    <cellStyle name="Currency 2 6 3 2 6 6 2" xfId="7074" xr:uid="{00000000-0005-0000-0000-0000A21B0000}"/>
    <cellStyle name="Currency 2 6 3 2 6 6 2 2" xfId="7075" xr:uid="{00000000-0005-0000-0000-0000A31B0000}"/>
    <cellStyle name="Currency 2 6 3 2 6 6 3" xfId="7076" xr:uid="{00000000-0005-0000-0000-0000A41B0000}"/>
    <cellStyle name="Currency 2 6 3 2 6 7" xfId="7077" xr:uid="{00000000-0005-0000-0000-0000A51B0000}"/>
    <cellStyle name="Currency 2 6 3 2 6 7 2" xfId="7078" xr:uid="{00000000-0005-0000-0000-0000A61B0000}"/>
    <cellStyle name="Currency 2 6 3 2 6 7 2 2" xfId="7079" xr:uid="{00000000-0005-0000-0000-0000A71B0000}"/>
    <cellStyle name="Currency 2 6 3 2 6 7 3" xfId="7080" xr:uid="{00000000-0005-0000-0000-0000A81B0000}"/>
    <cellStyle name="Currency 2 6 3 2 6 8" xfId="7081" xr:uid="{00000000-0005-0000-0000-0000A91B0000}"/>
    <cellStyle name="Currency 2 6 3 2 6 8 2" xfId="7082" xr:uid="{00000000-0005-0000-0000-0000AA1B0000}"/>
    <cellStyle name="Currency 2 6 3 2 6 9" xfId="7083" xr:uid="{00000000-0005-0000-0000-0000AB1B0000}"/>
    <cellStyle name="Currency 2 6 3 2 6 9 2" xfId="7084" xr:uid="{00000000-0005-0000-0000-0000AC1B0000}"/>
    <cellStyle name="Currency 2 6 3 2 7" xfId="7085" xr:uid="{00000000-0005-0000-0000-0000AD1B0000}"/>
    <cellStyle name="Currency 2 6 3 2 7 2" xfId="7086" xr:uid="{00000000-0005-0000-0000-0000AE1B0000}"/>
    <cellStyle name="Currency 2 6 3 2 7 3" xfId="7087" xr:uid="{00000000-0005-0000-0000-0000AF1B0000}"/>
    <cellStyle name="Currency 2 6 3 2 8" xfId="7088" xr:uid="{00000000-0005-0000-0000-0000B01B0000}"/>
    <cellStyle name="Currency 2 6 3 2 8 2" xfId="7089" xr:uid="{00000000-0005-0000-0000-0000B11B0000}"/>
    <cellStyle name="Currency 2 6 3 2 8 2 2" xfId="7090" xr:uid="{00000000-0005-0000-0000-0000B21B0000}"/>
    <cellStyle name="Currency 2 6 3 2 8 3" xfId="7091" xr:uid="{00000000-0005-0000-0000-0000B31B0000}"/>
    <cellStyle name="Currency 2 6 3 2 8 4" xfId="7092" xr:uid="{00000000-0005-0000-0000-0000B41B0000}"/>
    <cellStyle name="Currency 2 6 3 2 9" xfId="7093" xr:uid="{00000000-0005-0000-0000-0000B51B0000}"/>
    <cellStyle name="Currency 2 6 3 2 9 2" xfId="7094" xr:uid="{00000000-0005-0000-0000-0000B61B0000}"/>
    <cellStyle name="Currency 2 6 3 2 9 2 2" xfId="7095" xr:uid="{00000000-0005-0000-0000-0000B71B0000}"/>
    <cellStyle name="Currency 2 6 3 2 9 3" xfId="7096" xr:uid="{00000000-0005-0000-0000-0000B81B0000}"/>
    <cellStyle name="Currency 2 6 3 3" xfId="7097" xr:uid="{00000000-0005-0000-0000-0000B91B0000}"/>
    <cellStyle name="Currency 2 6 3 3 10" xfId="7098" xr:uid="{00000000-0005-0000-0000-0000BA1B0000}"/>
    <cellStyle name="Currency 2 6 3 3 10 2" xfId="7099" xr:uid="{00000000-0005-0000-0000-0000BB1B0000}"/>
    <cellStyle name="Currency 2 6 3 3 10 2 2" xfId="7100" xr:uid="{00000000-0005-0000-0000-0000BC1B0000}"/>
    <cellStyle name="Currency 2 6 3 3 10 3" xfId="7101" xr:uid="{00000000-0005-0000-0000-0000BD1B0000}"/>
    <cellStyle name="Currency 2 6 3 3 11" xfId="7102" xr:uid="{00000000-0005-0000-0000-0000BE1B0000}"/>
    <cellStyle name="Currency 2 6 3 3 11 2" xfId="7103" xr:uid="{00000000-0005-0000-0000-0000BF1B0000}"/>
    <cellStyle name="Currency 2 6 3 3 12" xfId="7104" xr:uid="{00000000-0005-0000-0000-0000C01B0000}"/>
    <cellStyle name="Currency 2 6 3 3 12 2" xfId="7105" xr:uid="{00000000-0005-0000-0000-0000C11B0000}"/>
    <cellStyle name="Currency 2 6 3 3 13" xfId="7106" xr:uid="{00000000-0005-0000-0000-0000C21B0000}"/>
    <cellStyle name="Currency 2 6 3 3 14" xfId="7107" xr:uid="{00000000-0005-0000-0000-0000C31B0000}"/>
    <cellStyle name="Currency 2 6 3 3 15" xfId="7108" xr:uid="{00000000-0005-0000-0000-0000C41B0000}"/>
    <cellStyle name="Currency 2 6 3 3 16" xfId="7109" xr:uid="{00000000-0005-0000-0000-0000C51B0000}"/>
    <cellStyle name="Currency 2 6 3 3 2" xfId="7110" xr:uid="{00000000-0005-0000-0000-0000C61B0000}"/>
    <cellStyle name="Currency 2 6 3 3 2 2" xfId="7111" xr:uid="{00000000-0005-0000-0000-0000C71B0000}"/>
    <cellStyle name="Currency 2 6 3 3 2 2 10" xfId="7112" xr:uid="{00000000-0005-0000-0000-0000C81B0000}"/>
    <cellStyle name="Currency 2 6 3 3 2 2 2" xfId="7113" xr:uid="{00000000-0005-0000-0000-0000C91B0000}"/>
    <cellStyle name="Currency 2 6 3 3 2 2 2 2" xfId="7114" xr:uid="{00000000-0005-0000-0000-0000CA1B0000}"/>
    <cellStyle name="Currency 2 6 3 3 2 2 2 3" xfId="7115" xr:uid="{00000000-0005-0000-0000-0000CB1B0000}"/>
    <cellStyle name="Currency 2 6 3 3 2 2 3" xfId="7116" xr:uid="{00000000-0005-0000-0000-0000CC1B0000}"/>
    <cellStyle name="Currency 2 6 3 3 2 2 3 2" xfId="7117" xr:uid="{00000000-0005-0000-0000-0000CD1B0000}"/>
    <cellStyle name="Currency 2 6 3 3 2 2 3 3" xfId="7118" xr:uid="{00000000-0005-0000-0000-0000CE1B0000}"/>
    <cellStyle name="Currency 2 6 3 3 2 2 4" xfId="7119" xr:uid="{00000000-0005-0000-0000-0000CF1B0000}"/>
    <cellStyle name="Currency 2 6 3 3 2 2 4 2" xfId="7120" xr:uid="{00000000-0005-0000-0000-0000D01B0000}"/>
    <cellStyle name="Currency 2 6 3 3 2 2 4 2 2" xfId="7121" xr:uid="{00000000-0005-0000-0000-0000D11B0000}"/>
    <cellStyle name="Currency 2 6 3 3 2 2 4 3" xfId="7122" xr:uid="{00000000-0005-0000-0000-0000D21B0000}"/>
    <cellStyle name="Currency 2 6 3 3 2 2 5" xfId="7123" xr:uid="{00000000-0005-0000-0000-0000D31B0000}"/>
    <cellStyle name="Currency 2 6 3 3 2 2 5 2" xfId="7124" xr:uid="{00000000-0005-0000-0000-0000D41B0000}"/>
    <cellStyle name="Currency 2 6 3 3 2 2 5 2 2" xfId="7125" xr:uid="{00000000-0005-0000-0000-0000D51B0000}"/>
    <cellStyle name="Currency 2 6 3 3 2 2 5 3" xfId="7126" xr:uid="{00000000-0005-0000-0000-0000D61B0000}"/>
    <cellStyle name="Currency 2 6 3 3 2 2 6" xfId="7127" xr:uid="{00000000-0005-0000-0000-0000D71B0000}"/>
    <cellStyle name="Currency 2 6 3 3 2 2 6 2" xfId="7128" xr:uid="{00000000-0005-0000-0000-0000D81B0000}"/>
    <cellStyle name="Currency 2 6 3 3 2 2 6 2 2" xfId="7129" xr:uid="{00000000-0005-0000-0000-0000D91B0000}"/>
    <cellStyle name="Currency 2 6 3 3 2 2 6 3" xfId="7130" xr:uid="{00000000-0005-0000-0000-0000DA1B0000}"/>
    <cellStyle name="Currency 2 6 3 3 2 2 7" xfId="7131" xr:uid="{00000000-0005-0000-0000-0000DB1B0000}"/>
    <cellStyle name="Currency 2 6 3 3 2 2 7 2" xfId="7132" xr:uid="{00000000-0005-0000-0000-0000DC1B0000}"/>
    <cellStyle name="Currency 2 6 3 3 2 2 8" xfId="7133" xr:uid="{00000000-0005-0000-0000-0000DD1B0000}"/>
    <cellStyle name="Currency 2 6 3 3 2 2 8 2" xfId="7134" xr:uid="{00000000-0005-0000-0000-0000DE1B0000}"/>
    <cellStyle name="Currency 2 6 3 3 2 2 9" xfId="7135" xr:uid="{00000000-0005-0000-0000-0000DF1B0000}"/>
    <cellStyle name="Currency 2 6 3 3 2 3" xfId="7136" xr:uid="{00000000-0005-0000-0000-0000E01B0000}"/>
    <cellStyle name="Currency 2 6 3 3 2 3 10" xfId="7137" xr:uid="{00000000-0005-0000-0000-0000E11B0000}"/>
    <cellStyle name="Currency 2 6 3 3 2 3 2" xfId="7138" xr:uid="{00000000-0005-0000-0000-0000E21B0000}"/>
    <cellStyle name="Currency 2 6 3 3 2 3 2 2" xfId="7139" xr:uid="{00000000-0005-0000-0000-0000E31B0000}"/>
    <cellStyle name="Currency 2 6 3 3 2 3 2 3" xfId="7140" xr:uid="{00000000-0005-0000-0000-0000E41B0000}"/>
    <cellStyle name="Currency 2 6 3 3 2 3 3" xfId="7141" xr:uid="{00000000-0005-0000-0000-0000E51B0000}"/>
    <cellStyle name="Currency 2 6 3 3 2 3 3 2" xfId="7142" xr:uid="{00000000-0005-0000-0000-0000E61B0000}"/>
    <cellStyle name="Currency 2 6 3 3 2 3 3 3" xfId="7143" xr:uid="{00000000-0005-0000-0000-0000E71B0000}"/>
    <cellStyle name="Currency 2 6 3 3 2 3 4" xfId="7144" xr:uid="{00000000-0005-0000-0000-0000E81B0000}"/>
    <cellStyle name="Currency 2 6 3 3 2 3 4 2" xfId="7145" xr:uid="{00000000-0005-0000-0000-0000E91B0000}"/>
    <cellStyle name="Currency 2 6 3 3 2 3 4 2 2" xfId="7146" xr:uid="{00000000-0005-0000-0000-0000EA1B0000}"/>
    <cellStyle name="Currency 2 6 3 3 2 3 4 3" xfId="7147" xr:uid="{00000000-0005-0000-0000-0000EB1B0000}"/>
    <cellStyle name="Currency 2 6 3 3 2 3 5" xfId="7148" xr:uid="{00000000-0005-0000-0000-0000EC1B0000}"/>
    <cellStyle name="Currency 2 6 3 3 2 3 5 2" xfId="7149" xr:uid="{00000000-0005-0000-0000-0000ED1B0000}"/>
    <cellStyle name="Currency 2 6 3 3 2 3 5 2 2" xfId="7150" xr:uid="{00000000-0005-0000-0000-0000EE1B0000}"/>
    <cellStyle name="Currency 2 6 3 3 2 3 5 3" xfId="7151" xr:uid="{00000000-0005-0000-0000-0000EF1B0000}"/>
    <cellStyle name="Currency 2 6 3 3 2 3 6" xfId="7152" xr:uid="{00000000-0005-0000-0000-0000F01B0000}"/>
    <cellStyle name="Currency 2 6 3 3 2 3 6 2" xfId="7153" xr:uid="{00000000-0005-0000-0000-0000F11B0000}"/>
    <cellStyle name="Currency 2 6 3 3 2 3 6 2 2" xfId="7154" xr:uid="{00000000-0005-0000-0000-0000F21B0000}"/>
    <cellStyle name="Currency 2 6 3 3 2 3 6 3" xfId="7155" xr:uid="{00000000-0005-0000-0000-0000F31B0000}"/>
    <cellStyle name="Currency 2 6 3 3 2 3 7" xfId="7156" xr:uid="{00000000-0005-0000-0000-0000F41B0000}"/>
    <cellStyle name="Currency 2 6 3 3 2 3 7 2" xfId="7157" xr:uid="{00000000-0005-0000-0000-0000F51B0000}"/>
    <cellStyle name="Currency 2 6 3 3 2 3 8" xfId="7158" xr:uid="{00000000-0005-0000-0000-0000F61B0000}"/>
    <cellStyle name="Currency 2 6 3 3 2 3 8 2" xfId="7159" xr:uid="{00000000-0005-0000-0000-0000F71B0000}"/>
    <cellStyle name="Currency 2 6 3 3 2 3 9" xfId="7160" xr:uid="{00000000-0005-0000-0000-0000F81B0000}"/>
    <cellStyle name="Currency 2 6 3 3 2 4" xfId="7161" xr:uid="{00000000-0005-0000-0000-0000F91B0000}"/>
    <cellStyle name="Currency 2 6 3 3 2 4 10" xfId="7162" xr:uid="{00000000-0005-0000-0000-0000FA1B0000}"/>
    <cellStyle name="Currency 2 6 3 3 2 4 2" xfId="7163" xr:uid="{00000000-0005-0000-0000-0000FB1B0000}"/>
    <cellStyle name="Currency 2 6 3 3 2 4 3" xfId="7164" xr:uid="{00000000-0005-0000-0000-0000FC1B0000}"/>
    <cellStyle name="Currency 2 6 3 3 2 4 3 2" xfId="7165" xr:uid="{00000000-0005-0000-0000-0000FD1B0000}"/>
    <cellStyle name="Currency 2 6 3 3 2 4 3 2 2" xfId="7166" xr:uid="{00000000-0005-0000-0000-0000FE1B0000}"/>
    <cellStyle name="Currency 2 6 3 3 2 4 3 3" xfId="7167" xr:uid="{00000000-0005-0000-0000-0000FF1B0000}"/>
    <cellStyle name="Currency 2 6 3 3 2 4 4" xfId="7168" xr:uid="{00000000-0005-0000-0000-0000001C0000}"/>
    <cellStyle name="Currency 2 6 3 3 2 4 4 2" xfId="7169" xr:uid="{00000000-0005-0000-0000-0000011C0000}"/>
    <cellStyle name="Currency 2 6 3 3 2 4 4 2 2" xfId="7170" xr:uid="{00000000-0005-0000-0000-0000021C0000}"/>
    <cellStyle name="Currency 2 6 3 3 2 4 4 3" xfId="7171" xr:uid="{00000000-0005-0000-0000-0000031C0000}"/>
    <cellStyle name="Currency 2 6 3 3 2 4 5" xfId="7172" xr:uid="{00000000-0005-0000-0000-0000041C0000}"/>
    <cellStyle name="Currency 2 6 3 3 2 4 5 2" xfId="7173" xr:uid="{00000000-0005-0000-0000-0000051C0000}"/>
    <cellStyle name="Currency 2 6 3 3 2 4 5 2 2" xfId="7174" xr:uid="{00000000-0005-0000-0000-0000061C0000}"/>
    <cellStyle name="Currency 2 6 3 3 2 4 5 3" xfId="7175" xr:uid="{00000000-0005-0000-0000-0000071C0000}"/>
    <cellStyle name="Currency 2 6 3 3 2 4 6" xfId="7176" xr:uid="{00000000-0005-0000-0000-0000081C0000}"/>
    <cellStyle name="Currency 2 6 3 3 2 4 6 2" xfId="7177" xr:uid="{00000000-0005-0000-0000-0000091C0000}"/>
    <cellStyle name="Currency 2 6 3 3 2 4 7" xfId="7178" xr:uid="{00000000-0005-0000-0000-00000A1C0000}"/>
    <cellStyle name="Currency 2 6 3 3 2 4 7 2" xfId="7179" xr:uid="{00000000-0005-0000-0000-00000B1C0000}"/>
    <cellStyle name="Currency 2 6 3 3 2 4 8" xfId="7180" xr:uid="{00000000-0005-0000-0000-00000C1C0000}"/>
    <cellStyle name="Currency 2 6 3 3 2 4 9" xfId="7181" xr:uid="{00000000-0005-0000-0000-00000D1C0000}"/>
    <cellStyle name="Currency 2 6 3 3 2 5" xfId="7182" xr:uid="{00000000-0005-0000-0000-00000E1C0000}"/>
    <cellStyle name="Currency 2 6 3 3 2 5 2" xfId="7183" xr:uid="{00000000-0005-0000-0000-00000F1C0000}"/>
    <cellStyle name="Currency 2 6 3 3 2 5 3" xfId="7184" xr:uid="{00000000-0005-0000-0000-0000101C0000}"/>
    <cellStyle name="Currency 2 6 3 3 2 5 4" xfId="7185" xr:uid="{00000000-0005-0000-0000-0000111C0000}"/>
    <cellStyle name="Currency 2 6 3 3 2 6" xfId="7186" xr:uid="{00000000-0005-0000-0000-0000121C0000}"/>
    <cellStyle name="Currency 2 6 3 3 2 6 2" xfId="7187" xr:uid="{00000000-0005-0000-0000-0000131C0000}"/>
    <cellStyle name="Currency 2 6 3 3 2 6 2 2" xfId="7188" xr:uid="{00000000-0005-0000-0000-0000141C0000}"/>
    <cellStyle name="Currency 2 6 3 3 2 6 2 2 2" xfId="7189" xr:uid="{00000000-0005-0000-0000-0000151C0000}"/>
    <cellStyle name="Currency 2 6 3 3 2 6 2 3" xfId="7190" xr:uid="{00000000-0005-0000-0000-0000161C0000}"/>
    <cellStyle name="Currency 2 6 3 3 2 6 3" xfId="7191" xr:uid="{00000000-0005-0000-0000-0000171C0000}"/>
    <cellStyle name="Currency 2 6 3 3 2 6 3 2" xfId="7192" xr:uid="{00000000-0005-0000-0000-0000181C0000}"/>
    <cellStyle name="Currency 2 6 3 3 2 6 3 2 2" xfId="7193" xr:uid="{00000000-0005-0000-0000-0000191C0000}"/>
    <cellStyle name="Currency 2 6 3 3 2 6 3 3" xfId="7194" xr:uid="{00000000-0005-0000-0000-00001A1C0000}"/>
    <cellStyle name="Currency 2 6 3 3 2 6 4" xfId="7195" xr:uid="{00000000-0005-0000-0000-00001B1C0000}"/>
    <cellStyle name="Currency 2 6 3 3 2 6 4 2" xfId="7196" xr:uid="{00000000-0005-0000-0000-00001C1C0000}"/>
    <cellStyle name="Currency 2 6 3 3 2 6 4 2 2" xfId="7197" xr:uid="{00000000-0005-0000-0000-00001D1C0000}"/>
    <cellStyle name="Currency 2 6 3 3 2 6 4 3" xfId="7198" xr:uid="{00000000-0005-0000-0000-00001E1C0000}"/>
    <cellStyle name="Currency 2 6 3 3 2 6 5" xfId="7199" xr:uid="{00000000-0005-0000-0000-00001F1C0000}"/>
    <cellStyle name="Currency 2 6 3 3 2 6 5 2" xfId="7200" xr:uid="{00000000-0005-0000-0000-0000201C0000}"/>
    <cellStyle name="Currency 2 6 3 3 2 6 6" xfId="7201" xr:uid="{00000000-0005-0000-0000-0000211C0000}"/>
    <cellStyle name="Currency 2 6 3 3 2 6 6 2" xfId="7202" xr:uid="{00000000-0005-0000-0000-0000221C0000}"/>
    <cellStyle name="Currency 2 6 3 3 2 6 7" xfId="7203" xr:uid="{00000000-0005-0000-0000-0000231C0000}"/>
    <cellStyle name="Currency 2 6 3 3 2 7" xfId="7204" xr:uid="{00000000-0005-0000-0000-0000241C0000}"/>
    <cellStyle name="Currency 2 6 3 3 2 7 2" xfId="7205" xr:uid="{00000000-0005-0000-0000-0000251C0000}"/>
    <cellStyle name="Currency 2 6 3 3 2 7 2 2" xfId="7206" xr:uid="{00000000-0005-0000-0000-0000261C0000}"/>
    <cellStyle name="Currency 2 6 3 3 2 7 3" xfId="7207" xr:uid="{00000000-0005-0000-0000-0000271C0000}"/>
    <cellStyle name="Currency 2 6 3 3 2 8" xfId="7208" xr:uid="{00000000-0005-0000-0000-0000281C0000}"/>
    <cellStyle name="Currency 2 6 3 3 2 8 2" xfId="7209" xr:uid="{00000000-0005-0000-0000-0000291C0000}"/>
    <cellStyle name="Currency 2 6 3 3 2 8 2 2" xfId="7210" xr:uid="{00000000-0005-0000-0000-00002A1C0000}"/>
    <cellStyle name="Currency 2 6 3 3 2 8 3" xfId="7211" xr:uid="{00000000-0005-0000-0000-00002B1C0000}"/>
    <cellStyle name="Currency 2 6 3 3 2 9" xfId="7212" xr:uid="{00000000-0005-0000-0000-00002C1C0000}"/>
    <cellStyle name="Currency 2 6 3 3 3" xfId="7213" xr:uid="{00000000-0005-0000-0000-00002D1C0000}"/>
    <cellStyle name="Currency 2 6 3 3 3 10" xfId="7214" xr:uid="{00000000-0005-0000-0000-00002E1C0000}"/>
    <cellStyle name="Currency 2 6 3 3 3 11" xfId="7215" xr:uid="{00000000-0005-0000-0000-00002F1C0000}"/>
    <cellStyle name="Currency 2 6 3 3 3 12" xfId="7216" xr:uid="{00000000-0005-0000-0000-0000301C0000}"/>
    <cellStyle name="Currency 2 6 3 3 3 13" xfId="7217" xr:uid="{00000000-0005-0000-0000-0000311C0000}"/>
    <cellStyle name="Currency 2 6 3 3 3 2" xfId="7218" xr:uid="{00000000-0005-0000-0000-0000321C0000}"/>
    <cellStyle name="Currency 2 6 3 3 3 2 10" xfId="7219" xr:uid="{00000000-0005-0000-0000-0000331C0000}"/>
    <cellStyle name="Currency 2 6 3 3 3 2 2" xfId="7220" xr:uid="{00000000-0005-0000-0000-0000341C0000}"/>
    <cellStyle name="Currency 2 6 3 3 3 2 2 2" xfId="7221" xr:uid="{00000000-0005-0000-0000-0000351C0000}"/>
    <cellStyle name="Currency 2 6 3 3 3 2 2 3" xfId="7222" xr:uid="{00000000-0005-0000-0000-0000361C0000}"/>
    <cellStyle name="Currency 2 6 3 3 3 2 3" xfId="7223" xr:uid="{00000000-0005-0000-0000-0000371C0000}"/>
    <cellStyle name="Currency 2 6 3 3 3 2 3 2" xfId="7224" xr:uid="{00000000-0005-0000-0000-0000381C0000}"/>
    <cellStyle name="Currency 2 6 3 3 3 2 3 3" xfId="7225" xr:uid="{00000000-0005-0000-0000-0000391C0000}"/>
    <cellStyle name="Currency 2 6 3 3 3 2 3 4" xfId="7226" xr:uid="{00000000-0005-0000-0000-00003A1C0000}"/>
    <cellStyle name="Currency 2 6 3 3 3 2 4" xfId="7227" xr:uid="{00000000-0005-0000-0000-00003B1C0000}"/>
    <cellStyle name="Currency 2 6 3 3 3 2 4 2" xfId="7228" xr:uid="{00000000-0005-0000-0000-00003C1C0000}"/>
    <cellStyle name="Currency 2 6 3 3 3 2 4 2 2" xfId="7229" xr:uid="{00000000-0005-0000-0000-00003D1C0000}"/>
    <cellStyle name="Currency 2 6 3 3 3 2 4 3" xfId="7230" xr:uid="{00000000-0005-0000-0000-00003E1C0000}"/>
    <cellStyle name="Currency 2 6 3 3 3 2 5" xfId="7231" xr:uid="{00000000-0005-0000-0000-00003F1C0000}"/>
    <cellStyle name="Currency 2 6 3 3 3 2 5 2" xfId="7232" xr:uid="{00000000-0005-0000-0000-0000401C0000}"/>
    <cellStyle name="Currency 2 6 3 3 3 2 5 2 2" xfId="7233" xr:uid="{00000000-0005-0000-0000-0000411C0000}"/>
    <cellStyle name="Currency 2 6 3 3 3 2 5 3" xfId="7234" xr:uid="{00000000-0005-0000-0000-0000421C0000}"/>
    <cellStyle name="Currency 2 6 3 3 3 2 6" xfId="7235" xr:uid="{00000000-0005-0000-0000-0000431C0000}"/>
    <cellStyle name="Currency 2 6 3 3 3 2 6 2" xfId="7236" xr:uid="{00000000-0005-0000-0000-0000441C0000}"/>
    <cellStyle name="Currency 2 6 3 3 3 2 6 2 2" xfId="7237" xr:uid="{00000000-0005-0000-0000-0000451C0000}"/>
    <cellStyle name="Currency 2 6 3 3 3 2 6 3" xfId="7238" xr:uid="{00000000-0005-0000-0000-0000461C0000}"/>
    <cellStyle name="Currency 2 6 3 3 3 2 7" xfId="7239" xr:uid="{00000000-0005-0000-0000-0000471C0000}"/>
    <cellStyle name="Currency 2 6 3 3 3 2 7 2" xfId="7240" xr:uid="{00000000-0005-0000-0000-0000481C0000}"/>
    <cellStyle name="Currency 2 6 3 3 3 2 8" xfId="7241" xr:uid="{00000000-0005-0000-0000-0000491C0000}"/>
    <cellStyle name="Currency 2 6 3 3 3 2 8 2" xfId="7242" xr:uid="{00000000-0005-0000-0000-00004A1C0000}"/>
    <cellStyle name="Currency 2 6 3 3 3 2 9" xfId="7243" xr:uid="{00000000-0005-0000-0000-00004B1C0000}"/>
    <cellStyle name="Currency 2 6 3 3 3 3" xfId="7244" xr:uid="{00000000-0005-0000-0000-00004C1C0000}"/>
    <cellStyle name="Currency 2 6 3 3 3 3 2" xfId="7245" xr:uid="{00000000-0005-0000-0000-00004D1C0000}"/>
    <cellStyle name="Currency 2 6 3 3 3 3 2 2" xfId="7246" xr:uid="{00000000-0005-0000-0000-00004E1C0000}"/>
    <cellStyle name="Currency 2 6 3 3 3 3 2 3" xfId="7247" xr:uid="{00000000-0005-0000-0000-00004F1C0000}"/>
    <cellStyle name="Currency 2 6 3 3 3 3 3" xfId="7248" xr:uid="{00000000-0005-0000-0000-0000501C0000}"/>
    <cellStyle name="Currency 2 6 3 3 3 4" xfId="7249" xr:uid="{00000000-0005-0000-0000-0000511C0000}"/>
    <cellStyle name="Currency 2 6 3 3 3 4 2" xfId="7250" xr:uid="{00000000-0005-0000-0000-0000521C0000}"/>
    <cellStyle name="Currency 2 6 3 3 3 4 3" xfId="7251" xr:uid="{00000000-0005-0000-0000-0000531C0000}"/>
    <cellStyle name="Currency 2 6 3 3 3 4 4" xfId="7252" xr:uid="{00000000-0005-0000-0000-0000541C0000}"/>
    <cellStyle name="Currency 2 6 3 3 3 5" xfId="7253" xr:uid="{00000000-0005-0000-0000-0000551C0000}"/>
    <cellStyle name="Currency 2 6 3 3 3 5 2" xfId="7254" xr:uid="{00000000-0005-0000-0000-0000561C0000}"/>
    <cellStyle name="Currency 2 6 3 3 3 5 2 2" xfId="7255" xr:uid="{00000000-0005-0000-0000-0000571C0000}"/>
    <cellStyle name="Currency 2 6 3 3 3 5 3" xfId="7256" xr:uid="{00000000-0005-0000-0000-0000581C0000}"/>
    <cellStyle name="Currency 2 6 3 3 3 6" xfId="7257" xr:uid="{00000000-0005-0000-0000-0000591C0000}"/>
    <cellStyle name="Currency 2 6 3 3 3 6 2" xfId="7258" xr:uid="{00000000-0005-0000-0000-00005A1C0000}"/>
    <cellStyle name="Currency 2 6 3 3 3 6 2 2" xfId="7259" xr:uid="{00000000-0005-0000-0000-00005B1C0000}"/>
    <cellStyle name="Currency 2 6 3 3 3 6 3" xfId="7260" xr:uid="{00000000-0005-0000-0000-00005C1C0000}"/>
    <cellStyle name="Currency 2 6 3 3 3 7" xfId="7261" xr:uid="{00000000-0005-0000-0000-00005D1C0000}"/>
    <cellStyle name="Currency 2 6 3 3 3 7 2" xfId="7262" xr:uid="{00000000-0005-0000-0000-00005E1C0000}"/>
    <cellStyle name="Currency 2 6 3 3 3 7 2 2" xfId="7263" xr:uid="{00000000-0005-0000-0000-00005F1C0000}"/>
    <cellStyle name="Currency 2 6 3 3 3 7 3" xfId="7264" xr:uid="{00000000-0005-0000-0000-0000601C0000}"/>
    <cellStyle name="Currency 2 6 3 3 3 8" xfId="7265" xr:uid="{00000000-0005-0000-0000-0000611C0000}"/>
    <cellStyle name="Currency 2 6 3 3 3 8 2" xfId="7266" xr:uid="{00000000-0005-0000-0000-0000621C0000}"/>
    <cellStyle name="Currency 2 6 3 3 3 9" xfId="7267" xr:uid="{00000000-0005-0000-0000-0000631C0000}"/>
    <cellStyle name="Currency 2 6 3 3 3 9 2" xfId="7268" xr:uid="{00000000-0005-0000-0000-0000641C0000}"/>
    <cellStyle name="Currency 2 6 3 3 4" xfId="7269" xr:uid="{00000000-0005-0000-0000-0000651C0000}"/>
    <cellStyle name="Currency 2 6 3 3 4 2" xfId="7270" xr:uid="{00000000-0005-0000-0000-0000661C0000}"/>
    <cellStyle name="Currency 2 6 3 3 4 2 10" xfId="7271" xr:uid="{00000000-0005-0000-0000-0000671C0000}"/>
    <cellStyle name="Currency 2 6 3 3 4 2 11" xfId="7272" xr:uid="{00000000-0005-0000-0000-0000681C0000}"/>
    <cellStyle name="Currency 2 6 3 3 4 2 2" xfId="7273" xr:uid="{00000000-0005-0000-0000-0000691C0000}"/>
    <cellStyle name="Currency 2 6 3 3 4 2 2 2" xfId="7274" xr:uid="{00000000-0005-0000-0000-00006A1C0000}"/>
    <cellStyle name="Currency 2 6 3 3 4 2 2 3" xfId="7275" xr:uid="{00000000-0005-0000-0000-00006B1C0000}"/>
    <cellStyle name="Currency 2 6 3 3 4 2 3" xfId="7276" xr:uid="{00000000-0005-0000-0000-00006C1C0000}"/>
    <cellStyle name="Currency 2 6 3 3 4 2 3 2" xfId="7277" xr:uid="{00000000-0005-0000-0000-00006D1C0000}"/>
    <cellStyle name="Currency 2 6 3 3 4 2 3 3" xfId="7278" xr:uid="{00000000-0005-0000-0000-00006E1C0000}"/>
    <cellStyle name="Currency 2 6 3 3 4 2 4" xfId="7279" xr:uid="{00000000-0005-0000-0000-00006F1C0000}"/>
    <cellStyle name="Currency 2 6 3 3 4 2 4 2" xfId="7280" xr:uid="{00000000-0005-0000-0000-0000701C0000}"/>
    <cellStyle name="Currency 2 6 3 3 4 2 4 2 2" xfId="7281" xr:uid="{00000000-0005-0000-0000-0000711C0000}"/>
    <cellStyle name="Currency 2 6 3 3 4 2 4 3" xfId="7282" xr:uid="{00000000-0005-0000-0000-0000721C0000}"/>
    <cellStyle name="Currency 2 6 3 3 4 2 5" xfId="7283" xr:uid="{00000000-0005-0000-0000-0000731C0000}"/>
    <cellStyle name="Currency 2 6 3 3 4 2 5 2" xfId="7284" xr:uid="{00000000-0005-0000-0000-0000741C0000}"/>
    <cellStyle name="Currency 2 6 3 3 4 2 5 2 2" xfId="7285" xr:uid="{00000000-0005-0000-0000-0000751C0000}"/>
    <cellStyle name="Currency 2 6 3 3 4 2 5 3" xfId="7286" xr:uid="{00000000-0005-0000-0000-0000761C0000}"/>
    <cellStyle name="Currency 2 6 3 3 4 2 6" xfId="7287" xr:uid="{00000000-0005-0000-0000-0000771C0000}"/>
    <cellStyle name="Currency 2 6 3 3 4 2 6 2" xfId="7288" xr:uid="{00000000-0005-0000-0000-0000781C0000}"/>
    <cellStyle name="Currency 2 6 3 3 4 2 6 2 2" xfId="7289" xr:uid="{00000000-0005-0000-0000-0000791C0000}"/>
    <cellStyle name="Currency 2 6 3 3 4 2 6 3" xfId="7290" xr:uid="{00000000-0005-0000-0000-00007A1C0000}"/>
    <cellStyle name="Currency 2 6 3 3 4 2 7" xfId="7291" xr:uid="{00000000-0005-0000-0000-00007B1C0000}"/>
    <cellStyle name="Currency 2 6 3 3 4 2 7 2" xfId="7292" xr:uid="{00000000-0005-0000-0000-00007C1C0000}"/>
    <cellStyle name="Currency 2 6 3 3 4 2 8" xfId="7293" xr:uid="{00000000-0005-0000-0000-00007D1C0000}"/>
    <cellStyle name="Currency 2 6 3 3 4 2 8 2" xfId="7294" xr:uid="{00000000-0005-0000-0000-00007E1C0000}"/>
    <cellStyle name="Currency 2 6 3 3 4 2 9" xfId="7295" xr:uid="{00000000-0005-0000-0000-00007F1C0000}"/>
    <cellStyle name="Currency 2 6 3 3 4 3" xfId="7296" xr:uid="{00000000-0005-0000-0000-0000801C0000}"/>
    <cellStyle name="Currency 2 6 3 3 4 3 2" xfId="7297" xr:uid="{00000000-0005-0000-0000-0000811C0000}"/>
    <cellStyle name="Currency 2 6 3 3 4 3 2 2" xfId="7298" xr:uid="{00000000-0005-0000-0000-0000821C0000}"/>
    <cellStyle name="Currency 2 6 3 3 4 3 2 3" xfId="7299" xr:uid="{00000000-0005-0000-0000-0000831C0000}"/>
    <cellStyle name="Currency 2 6 3 3 4 3 3" xfId="7300" xr:uid="{00000000-0005-0000-0000-0000841C0000}"/>
    <cellStyle name="Currency 2 6 3 3 4 4" xfId="7301" xr:uid="{00000000-0005-0000-0000-0000851C0000}"/>
    <cellStyle name="Currency 2 6 3 3 4 4 2" xfId="7302" xr:uid="{00000000-0005-0000-0000-0000861C0000}"/>
    <cellStyle name="Currency 2 6 3 3 4 4 2 2" xfId="7303" xr:uid="{00000000-0005-0000-0000-0000871C0000}"/>
    <cellStyle name="Currency 2 6 3 3 4 4 3" xfId="7304" xr:uid="{00000000-0005-0000-0000-0000881C0000}"/>
    <cellStyle name="Currency 2 6 3 3 4 4 4" xfId="7305" xr:uid="{00000000-0005-0000-0000-0000891C0000}"/>
    <cellStyle name="Currency 2 6 3 3 4 5" xfId="7306" xr:uid="{00000000-0005-0000-0000-00008A1C0000}"/>
    <cellStyle name="Currency 2 6 3 3 4 5 2" xfId="7307" xr:uid="{00000000-0005-0000-0000-00008B1C0000}"/>
    <cellStyle name="Currency 2 6 3 3 4 5 2 2" xfId="7308" xr:uid="{00000000-0005-0000-0000-00008C1C0000}"/>
    <cellStyle name="Currency 2 6 3 3 4 5 3" xfId="7309" xr:uid="{00000000-0005-0000-0000-00008D1C0000}"/>
    <cellStyle name="Currency 2 6 3 3 4 6" xfId="7310" xr:uid="{00000000-0005-0000-0000-00008E1C0000}"/>
    <cellStyle name="Currency 2 6 3 3 4 7" xfId="7311" xr:uid="{00000000-0005-0000-0000-00008F1C0000}"/>
    <cellStyle name="Currency 2 6 3 3 5" xfId="7312" xr:uid="{00000000-0005-0000-0000-0000901C0000}"/>
    <cellStyle name="Currency 2 6 3 3 5 10" xfId="7313" xr:uid="{00000000-0005-0000-0000-0000911C0000}"/>
    <cellStyle name="Currency 2 6 3 3 5 2" xfId="7314" xr:uid="{00000000-0005-0000-0000-0000921C0000}"/>
    <cellStyle name="Currency 2 6 3 3 5 2 2" xfId="7315" xr:uid="{00000000-0005-0000-0000-0000931C0000}"/>
    <cellStyle name="Currency 2 6 3 3 5 2 3" xfId="7316" xr:uid="{00000000-0005-0000-0000-0000941C0000}"/>
    <cellStyle name="Currency 2 6 3 3 5 3" xfId="7317" xr:uid="{00000000-0005-0000-0000-0000951C0000}"/>
    <cellStyle name="Currency 2 6 3 3 5 3 2" xfId="7318" xr:uid="{00000000-0005-0000-0000-0000961C0000}"/>
    <cellStyle name="Currency 2 6 3 3 5 3 3" xfId="7319" xr:uid="{00000000-0005-0000-0000-0000971C0000}"/>
    <cellStyle name="Currency 2 6 3 3 5 4" xfId="7320" xr:uid="{00000000-0005-0000-0000-0000981C0000}"/>
    <cellStyle name="Currency 2 6 3 3 5 4 2" xfId="7321" xr:uid="{00000000-0005-0000-0000-0000991C0000}"/>
    <cellStyle name="Currency 2 6 3 3 5 4 2 2" xfId="7322" xr:uid="{00000000-0005-0000-0000-00009A1C0000}"/>
    <cellStyle name="Currency 2 6 3 3 5 4 3" xfId="7323" xr:uid="{00000000-0005-0000-0000-00009B1C0000}"/>
    <cellStyle name="Currency 2 6 3 3 5 5" xfId="7324" xr:uid="{00000000-0005-0000-0000-00009C1C0000}"/>
    <cellStyle name="Currency 2 6 3 3 5 5 2" xfId="7325" xr:uid="{00000000-0005-0000-0000-00009D1C0000}"/>
    <cellStyle name="Currency 2 6 3 3 5 5 2 2" xfId="7326" xr:uid="{00000000-0005-0000-0000-00009E1C0000}"/>
    <cellStyle name="Currency 2 6 3 3 5 5 3" xfId="7327" xr:uid="{00000000-0005-0000-0000-00009F1C0000}"/>
    <cellStyle name="Currency 2 6 3 3 5 6" xfId="7328" xr:uid="{00000000-0005-0000-0000-0000A01C0000}"/>
    <cellStyle name="Currency 2 6 3 3 5 6 2" xfId="7329" xr:uid="{00000000-0005-0000-0000-0000A11C0000}"/>
    <cellStyle name="Currency 2 6 3 3 5 6 2 2" xfId="7330" xr:uid="{00000000-0005-0000-0000-0000A21C0000}"/>
    <cellStyle name="Currency 2 6 3 3 5 6 3" xfId="7331" xr:uid="{00000000-0005-0000-0000-0000A31C0000}"/>
    <cellStyle name="Currency 2 6 3 3 5 7" xfId="7332" xr:uid="{00000000-0005-0000-0000-0000A41C0000}"/>
    <cellStyle name="Currency 2 6 3 3 5 7 2" xfId="7333" xr:uid="{00000000-0005-0000-0000-0000A51C0000}"/>
    <cellStyle name="Currency 2 6 3 3 5 8" xfId="7334" xr:uid="{00000000-0005-0000-0000-0000A61C0000}"/>
    <cellStyle name="Currency 2 6 3 3 5 8 2" xfId="7335" xr:uid="{00000000-0005-0000-0000-0000A71C0000}"/>
    <cellStyle name="Currency 2 6 3 3 5 9" xfId="7336" xr:uid="{00000000-0005-0000-0000-0000A81C0000}"/>
    <cellStyle name="Currency 2 6 3 3 6" xfId="7337" xr:uid="{00000000-0005-0000-0000-0000A91C0000}"/>
    <cellStyle name="Currency 2 6 3 3 6 10" xfId="7338" xr:uid="{00000000-0005-0000-0000-0000AA1C0000}"/>
    <cellStyle name="Currency 2 6 3 3 6 11" xfId="7339" xr:uid="{00000000-0005-0000-0000-0000AB1C0000}"/>
    <cellStyle name="Currency 2 6 3 3 6 12" xfId="7340" xr:uid="{00000000-0005-0000-0000-0000AC1C0000}"/>
    <cellStyle name="Currency 2 6 3 3 6 2" xfId="7341" xr:uid="{00000000-0005-0000-0000-0000AD1C0000}"/>
    <cellStyle name="Currency 2 6 3 3 6 2 2" xfId="7342" xr:uid="{00000000-0005-0000-0000-0000AE1C0000}"/>
    <cellStyle name="Currency 2 6 3 3 6 2 3" xfId="7343" xr:uid="{00000000-0005-0000-0000-0000AF1C0000}"/>
    <cellStyle name="Currency 2 6 3 3 6 3" xfId="7344" xr:uid="{00000000-0005-0000-0000-0000B01C0000}"/>
    <cellStyle name="Currency 2 6 3 3 6 3 2" xfId="7345" xr:uid="{00000000-0005-0000-0000-0000B11C0000}"/>
    <cellStyle name="Currency 2 6 3 3 6 3 3" xfId="7346" xr:uid="{00000000-0005-0000-0000-0000B21C0000}"/>
    <cellStyle name="Currency 2 6 3 3 6 4" xfId="7347" xr:uid="{00000000-0005-0000-0000-0000B31C0000}"/>
    <cellStyle name="Currency 2 6 3 3 6 5" xfId="7348" xr:uid="{00000000-0005-0000-0000-0000B41C0000}"/>
    <cellStyle name="Currency 2 6 3 3 6 5 2" xfId="7349" xr:uid="{00000000-0005-0000-0000-0000B51C0000}"/>
    <cellStyle name="Currency 2 6 3 3 6 5 2 2" xfId="7350" xr:uid="{00000000-0005-0000-0000-0000B61C0000}"/>
    <cellStyle name="Currency 2 6 3 3 6 5 3" xfId="7351" xr:uid="{00000000-0005-0000-0000-0000B71C0000}"/>
    <cellStyle name="Currency 2 6 3 3 6 6" xfId="7352" xr:uid="{00000000-0005-0000-0000-0000B81C0000}"/>
    <cellStyle name="Currency 2 6 3 3 6 6 2" xfId="7353" xr:uid="{00000000-0005-0000-0000-0000B91C0000}"/>
    <cellStyle name="Currency 2 6 3 3 6 6 2 2" xfId="7354" xr:uid="{00000000-0005-0000-0000-0000BA1C0000}"/>
    <cellStyle name="Currency 2 6 3 3 6 6 3" xfId="7355" xr:uid="{00000000-0005-0000-0000-0000BB1C0000}"/>
    <cellStyle name="Currency 2 6 3 3 6 7" xfId="7356" xr:uid="{00000000-0005-0000-0000-0000BC1C0000}"/>
    <cellStyle name="Currency 2 6 3 3 6 7 2" xfId="7357" xr:uid="{00000000-0005-0000-0000-0000BD1C0000}"/>
    <cellStyle name="Currency 2 6 3 3 6 7 2 2" xfId="7358" xr:uid="{00000000-0005-0000-0000-0000BE1C0000}"/>
    <cellStyle name="Currency 2 6 3 3 6 7 3" xfId="7359" xr:uid="{00000000-0005-0000-0000-0000BF1C0000}"/>
    <cellStyle name="Currency 2 6 3 3 6 8" xfId="7360" xr:uid="{00000000-0005-0000-0000-0000C01C0000}"/>
    <cellStyle name="Currency 2 6 3 3 6 8 2" xfId="7361" xr:uid="{00000000-0005-0000-0000-0000C11C0000}"/>
    <cellStyle name="Currency 2 6 3 3 6 9" xfId="7362" xr:uid="{00000000-0005-0000-0000-0000C21C0000}"/>
    <cellStyle name="Currency 2 6 3 3 6 9 2" xfId="7363" xr:uid="{00000000-0005-0000-0000-0000C31C0000}"/>
    <cellStyle name="Currency 2 6 3 3 7" xfId="7364" xr:uid="{00000000-0005-0000-0000-0000C41C0000}"/>
    <cellStyle name="Currency 2 6 3 3 7 2" xfId="7365" xr:uid="{00000000-0005-0000-0000-0000C51C0000}"/>
    <cellStyle name="Currency 2 6 3 3 7 3" xfId="7366" xr:uid="{00000000-0005-0000-0000-0000C61C0000}"/>
    <cellStyle name="Currency 2 6 3 3 8" xfId="7367" xr:uid="{00000000-0005-0000-0000-0000C71C0000}"/>
    <cellStyle name="Currency 2 6 3 3 8 2" xfId="7368" xr:uid="{00000000-0005-0000-0000-0000C81C0000}"/>
    <cellStyle name="Currency 2 6 3 3 8 2 2" xfId="7369" xr:uid="{00000000-0005-0000-0000-0000C91C0000}"/>
    <cellStyle name="Currency 2 6 3 3 8 3" xfId="7370" xr:uid="{00000000-0005-0000-0000-0000CA1C0000}"/>
    <cellStyle name="Currency 2 6 3 3 8 4" xfId="7371" xr:uid="{00000000-0005-0000-0000-0000CB1C0000}"/>
    <cellStyle name="Currency 2 6 3 3 9" xfId="7372" xr:uid="{00000000-0005-0000-0000-0000CC1C0000}"/>
    <cellStyle name="Currency 2 6 3 3 9 2" xfId="7373" xr:uid="{00000000-0005-0000-0000-0000CD1C0000}"/>
    <cellStyle name="Currency 2 6 3 3 9 2 2" xfId="7374" xr:uid="{00000000-0005-0000-0000-0000CE1C0000}"/>
    <cellStyle name="Currency 2 6 3 3 9 3" xfId="7375" xr:uid="{00000000-0005-0000-0000-0000CF1C0000}"/>
    <cellStyle name="Currency 2 6 3 4" xfId="7376" xr:uid="{00000000-0005-0000-0000-0000D01C0000}"/>
    <cellStyle name="Currency 2 6 3 4 2" xfId="7377" xr:uid="{00000000-0005-0000-0000-0000D11C0000}"/>
    <cellStyle name="Currency 2 6 3 4 2 10" xfId="7378" xr:uid="{00000000-0005-0000-0000-0000D21C0000}"/>
    <cellStyle name="Currency 2 6 3 4 2 2" xfId="7379" xr:uid="{00000000-0005-0000-0000-0000D31C0000}"/>
    <cellStyle name="Currency 2 6 3 4 2 2 2" xfId="7380" xr:uid="{00000000-0005-0000-0000-0000D41C0000}"/>
    <cellStyle name="Currency 2 6 3 4 2 2 3" xfId="7381" xr:uid="{00000000-0005-0000-0000-0000D51C0000}"/>
    <cellStyle name="Currency 2 6 3 4 2 3" xfId="7382" xr:uid="{00000000-0005-0000-0000-0000D61C0000}"/>
    <cellStyle name="Currency 2 6 3 4 2 3 2" xfId="7383" xr:uid="{00000000-0005-0000-0000-0000D71C0000}"/>
    <cellStyle name="Currency 2 6 3 4 2 3 3" xfId="7384" xr:uid="{00000000-0005-0000-0000-0000D81C0000}"/>
    <cellStyle name="Currency 2 6 3 4 2 4" xfId="7385" xr:uid="{00000000-0005-0000-0000-0000D91C0000}"/>
    <cellStyle name="Currency 2 6 3 4 2 4 2" xfId="7386" xr:uid="{00000000-0005-0000-0000-0000DA1C0000}"/>
    <cellStyle name="Currency 2 6 3 4 2 4 2 2" xfId="7387" xr:uid="{00000000-0005-0000-0000-0000DB1C0000}"/>
    <cellStyle name="Currency 2 6 3 4 2 4 3" xfId="7388" xr:uid="{00000000-0005-0000-0000-0000DC1C0000}"/>
    <cellStyle name="Currency 2 6 3 4 2 5" xfId="7389" xr:uid="{00000000-0005-0000-0000-0000DD1C0000}"/>
    <cellStyle name="Currency 2 6 3 4 2 5 2" xfId="7390" xr:uid="{00000000-0005-0000-0000-0000DE1C0000}"/>
    <cellStyle name="Currency 2 6 3 4 2 5 2 2" xfId="7391" xr:uid="{00000000-0005-0000-0000-0000DF1C0000}"/>
    <cellStyle name="Currency 2 6 3 4 2 5 3" xfId="7392" xr:uid="{00000000-0005-0000-0000-0000E01C0000}"/>
    <cellStyle name="Currency 2 6 3 4 2 6" xfId="7393" xr:uid="{00000000-0005-0000-0000-0000E11C0000}"/>
    <cellStyle name="Currency 2 6 3 4 2 6 2" xfId="7394" xr:uid="{00000000-0005-0000-0000-0000E21C0000}"/>
    <cellStyle name="Currency 2 6 3 4 2 6 2 2" xfId="7395" xr:uid="{00000000-0005-0000-0000-0000E31C0000}"/>
    <cellStyle name="Currency 2 6 3 4 2 6 3" xfId="7396" xr:uid="{00000000-0005-0000-0000-0000E41C0000}"/>
    <cellStyle name="Currency 2 6 3 4 2 7" xfId="7397" xr:uid="{00000000-0005-0000-0000-0000E51C0000}"/>
    <cellStyle name="Currency 2 6 3 4 2 7 2" xfId="7398" xr:uid="{00000000-0005-0000-0000-0000E61C0000}"/>
    <cellStyle name="Currency 2 6 3 4 2 8" xfId="7399" xr:uid="{00000000-0005-0000-0000-0000E71C0000}"/>
    <cellStyle name="Currency 2 6 3 4 2 8 2" xfId="7400" xr:uid="{00000000-0005-0000-0000-0000E81C0000}"/>
    <cellStyle name="Currency 2 6 3 4 2 9" xfId="7401" xr:uid="{00000000-0005-0000-0000-0000E91C0000}"/>
    <cellStyle name="Currency 2 6 3 4 3" xfId="7402" xr:uid="{00000000-0005-0000-0000-0000EA1C0000}"/>
    <cellStyle name="Currency 2 6 3 4 3 10" xfId="7403" xr:uid="{00000000-0005-0000-0000-0000EB1C0000}"/>
    <cellStyle name="Currency 2 6 3 4 3 2" xfId="7404" xr:uid="{00000000-0005-0000-0000-0000EC1C0000}"/>
    <cellStyle name="Currency 2 6 3 4 3 2 2" xfId="7405" xr:uid="{00000000-0005-0000-0000-0000ED1C0000}"/>
    <cellStyle name="Currency 2 6 3 4 3 2 3" xfId="7406" xr:uid="{00000000-0005-0000-0000-0000EE1C0000}"/>
    <cellStyle name="Currency 2 6 3 4 3 3" xfId="7407" xr:uid="{00000000-0005-0000-0000-0000EF1C0000}"/>
    <cellStyle name="Currency 2 6 3 4 3 3 2" xfId="7408" xr:uid="{00000000-0005-0000-0000-0000F01C0000}"/>
    <cellStyle name="Currency 2 6 3 4 3 3 3" xfId="7409" xr:uid="{00000000-0005-0000-0000-0000F11C0000}"/>
    <cellStyle name="Currency 2 6 3 4 3 4" xfId="7410" xr:uid="{00000000-0005-0000-0000-0000F21C0000}"/>
    <cellStyle name="Currency 2 6 3 4 3 4 2" xfId="7411" xr:uid="{00000000-0005-0000-0000-0000F31C0000}"/>
    <cellStyle name="Currency 2 6 3 4 3 4 2 2" xfId="7412" xr:uid="{00000000-0005-0000-0000-0000F41C0000}"/>
    <cellStyle name="Currency 2 6 3 4 3 4 3" xfId="7413" xr:uid="{00000000-0005-0000-0000-0000F51C0000}"/>
    <cellStyle name="Currency 2 6 3 4 3 5" xfId="7414" xr:uid="{00000000-0005-0000-0000-0000F61C0000}"/>
    <cellStyle name="Currency 2 6 3 4 3 5 2" xfId="7415" xr:uid="{00000000-0005-0000-0000-0000F71C0000}"/>
    <cellStyle name="Currency 2 6 3 4 3 5 2 2" xfId="7416" xr:uid="{00000000-0005-0000-0000-0000F81C0000}"/>
    <cellStyle name="Currency 2 6 3 4 3 5 3" xfId="7417" xr:uid="{00000000-0005-0000-0000-0000F91C0000}"/>
    <cellStyle name="Currency 2 6 3 4 3 6" xfId="7418" xr:uid="{00000000-0005-0000-0000-0000FA1C0000}"/>
    <cellStyle name="Currency 2 6 3 4 3 6 2" xfId="7419" xr:uid="{00000000-0005-0000-0000-0000FB1C0000}"/>
    <cellStyle name="Currency 2 6 3 4 3 6 2 2" xfId="7420" xr:uid="{00000000-0005-0000-0000-0000FC1C0000}"/>
    <cellStyle name="Currency 2 6 3 4 3 6 3" xfId="7421" xr:uid="{00000000-0005-0000-0000-0000FD1C0000}"/>
    <cellStyle name="Currency 2 6 3 4 3 7" xfId="7422" xr:uid="{00000000-0005-0000-0000-0000FE1C0000}"/>
    <cellStyle name="Currency 2 6 3 4 3 7 2" xfId="7423" xr:uid="{00000000-0005-0000-0000-0000FF1C0000}"/>
    <cellStyle name="Currency 2 6 3 4 3 8" xfId="7424" xr:uid="{00000000-0005-0000-0000-0000001D0000}"/>
    <cellStyle name="Currency 2 6 3 4 3 8 2" xfId="7425" xr:uid="{00000000-0005-0000-0000-0000011D0000}"/>
    <cellStyle name="Currency 2 6 3 4 3 9" xfId="7426" xr:uid="{00000000-0005-0000-0000-0000021D0000}"/>
    <cellStyle name="Currency 2 6 3 4 4" xfId="7427" xr:uid="{00000000-0005-0000-0000-0000031D0000}"/>
    <cellStyle name="Currency 2 6 3 4 4 10" xfId="7428" xr:uid="{00000000-0005-0000-0000-0000041D0000}"/>
    <cellStyle name="Currency 2 6 3 4 4 2" xfId="7429" xr:uid="{00000000-0005-0000-0000-0000051D0000}"/>
    <cellStyle name="Currency 2 6 3 4 4 3" xfId="7430" xr:uid="{00000000-0005-0000-0000-0000061D0000}"/>
    <cellStyle name="Currency 2 6 3 4 4 3 2" xfId="7431" xr:uid="{00000000-0005-0000-0000-0000071D0000}"/>
    <cellStyle name="Currency 2 6 3 4 4 3 2 2" xfId="7432" xr:uid="{00000000-0005-0000-0000-0000081D0000}"/>
    <cellStyle name="Currency 2 6 3 4 4 3 3" xfId="7433" xr:uid="{00000000-0005-0000-0000-0000091D0000}"/>
    <cellStyle name="Currency 2 6 3 4 4 4" xfId="7434" xr:uid="{00000000-0005-0000-0000-00000A1D0000}"/>
    <cellStyle name="Currency 2 6 3 4 4 4 2" xfId="7435" xr:uid="{00000000-0005-0000-0000-00000B1D0000}"/>
    <cellStyle name="Currency 2 6 3 4 4 4 2 2" xfId="7436" xr:uid="{00000000-0005-0000-0000-00000C1D0000}"/>
    <cellStyle name="Currency 2 6 3 4 4 4 3" xfId="7437" xr:uid="{00000000-0005-0000-0000-00000D1D0000}"/>
    <cellStyle name="Currency 2 6 3 4 4 5" xfId="7438" xr:uid="{00000000-0005-0000-0000-00000E1D0000}"/>
    <cellStyle name="Currency 2 6 3 4 4 5 2" xfId="7439" xr:uid="{00000000-0005-0000-0000-00000F1D0000}"/>
    <cellStyle name="Currency 2 6 3 4 4 5 2 2" xfId="7440" xr:uid="{00000000-0005-0000-0000-0000101D0000}"/>
    <cellStyle name="Currency 2 6 3 4 4 5 3" xfId="7441" xr:uid="{00000000-0005-0000-0000-0000111D0000}"/>
    <cellStyle name="Currency 2 6 3 4 4 6" xfId="7442" xr:uid="{00000000-0005-0000-0000-0000121D0000}"/>
    <cellStyle name="Currency 2 6 3 4 4 6 2" xfId="7443" xr:uid="{00000000-0005-0000-0000-0000131D0000}"/>
    <cellStyle name="Currency 2 6 3 4 4 7" xfId="7444" xr:uid="{00000000-0005-0000-0000-0000141D0000}"/>
    <cellStyle name="Currency 2 6 3 4 4 7 2" xfId="7445" xr:uid="{00000000-0005-0000-0000-0000151D0000}"/>
    <cellStyle name="Currency 2 6 3 4 4 8" xfId="7446" xr:uid="{00000000-0005-0000-0000-0000161D0000}"/>
    <cellStyle name="Currency 2 6 3 4 4 9" xfId="7447" xr:uid="{00000000-0005-0000-0000-0000171D0000}"/>
    <cellStyle name="Currency 2 6 3 4 5" xfId="7448" xr:uid="{00000000-0005-0000-0000-0000181D0000}"/>
    <cellStyle name="Currency 2 6 3 4 5 2" xfId="7449" xr:uid="{00000000-0005-0000-0000-0000191D0000}"/>
    <cellStyle name="Currency 2 6 3 4 5 3" xfId="7450" xr:uid="{00000000-0005-0000-0000-00001A1D0000}"/>
    <cellStyle name="Currency 2 6 3 4 5 4" xfId="7451" xr:uid="{00000000-0005-0000-0000-00001B1D0000}"/>
    <cellStyle name="Currency 2 6 3 4 6" xfId="7452" xr:uid="{00000000-0005-0000-0000-00001C1D0000}"/>
    <cellStyle name="Currency 2 6 3 4 6 2" xfId="7453" xr:uid="{00000000-0005-0000-0000-00001D1D0000}"/>
    <cellStyle name="Currency 2 6 3 4 6 2 2" xfId="7454" xr:uid="{00000000-0005-0000-0000-00001E1D0000}"/>
    <cellStyle name="Currency 2 6 3 4 6 2 2 2" xfId="7455" xr:uid="{00000000-0005-0000-0000-00001F1D0000}"/>
    <cellStyle name="Currency 2 6 3 4 6 2 3" xfId="7456" xr:uid="{00000000-0005-0000-0000-0000201D0000}"/>
    <cellStyle name="Currency 2 6 3 4 6 3" xfId="7457" xr:uid="{00000000-0005-0000-0000-0000211D0000}"/>
    <cellStyle name="Currency 2 6 3 4 6 3 2" xfId="7458" xr:uid="{00000000-0005-0000-0000-0000221D0000}"/>
    <cellStyle name="Currency 2 6 3 4 6 3 2 2" xfId="7459" xr:uid="{00000000-0005-0000-0000-0000231D0000}"/>
    <cellStyle name="Currency 2 6 3 4 6 3 3" xfId="7460" xr:uid="{00000000-0005-0000-0000-0000241D0000}"/>
    <cellStyle name="Currency 2 6 3 4 6 4" xfId="7461" xr:uid="{00000000-0005-0000-0000-0000251D0000}"/>
    <cellStyle name="Currency 2 6 3 4 6 4 2" xfId="7462" xr:uid="{00000000-0005-0000-0000-0000261D0000}"/>
    <cellStyle name="Currency 2 6 3 4 6 4 2 2" xfId="7463" xr:uid="{00000000-0005-0000-0000-0000271D0000}"/>
    <cellStyle name="Currency 2 6 3 4 6 4 3" xfId="7464" xr:uid="{00000000-0005-0000-0000-0000281D0000}"/>
    <cellStyle name="Currency 2 6 3 4 6 5" xfId="7465" xr:uid="{00000000-0005-0000-0000-0000291D0000}"/>
    <cellStyle name="Currency 2 6 3 4 6 5 2" xfId="7466" xr:uid="{00000000-0005-0000-0000-00002A1D0000}"/>
    <cellStyle name="Currency 2 6 3 4 6 6" xfId="7467" xr:uid="{00000000-0005-0000-0000-00002B1D0000}"/>
    <cellStyle name="Currency 2 6 3 4 6 6 2" xfId="7468" xr:uid="{00000000-0005-0000-0000-00002C1D0000}"/>
    <cellStyle name="Currency 2 6 3 4 6 7" xfId="7469" xr:uid="{00000000-0005-0000-0000-00002D1D0000}"/>
    <cellStyle name="Currency 2 6 3 4 7" xfId="7470" xr:uid="{00000000-0005-0000-0000-00002E1D0000}"/>
    <cellStyle name="Currency 2 6 3 4 7 2" xfId="7471" xr:uid="{00000000-0005-0000-0000-00002F1D0000}"/>
    <cellStyle name="Currency 2 6 3 4 7 2 2" xfId="7472" xr:uid="{00000000-0005-0000-0000-0000301D0000}"/>
    <cellStyle name="Currency 2 6 3 4 7 3" xfId="7473" xr:uid="{00000000-0005-0000-0000-0000311D0000}"/>
    <cellStyle name="Currency 2 6 3 4 8" xfId="7474" xr:uid="{00000000-0005-0000-0000-0000321D0000}"/>
    <cellStyle name="Currency 2 6 3 4 8 2" xfId="7475" xr:uid="{00000000-0005-0000-0000-0000331D0000}"/>
    <cellStyle name="Currency 2 6 3 4 8 2 2" xfId="7476" xr:uid="{00000000-0005-0000-0000-0000341D0000}"/>
    <cellStyle name="Currency 2 6 3 4 8 3" xfId="7477" xr:uid="{00000000-0005-0000-0000-0000351D0000}"/>
    <cellStyle name="Currency 2 6 3 4 9" xfId="7478" xr:uid="{00000000-0005-0000-0000-0000361D0000}"/>
    <cellStyle name="Currency 2 6 3 5" xfId="7479" xr:uid="{00000000-0005-0000-0000-0000371D0000}"/>
    <cellStyle name="Currency 2 6 3 5 10" xfId="7480" xr:uid="{00000000-0005-0000-0000-0000381D0000}"/>
    <cellStyle name="Currency 2 6 3 5 11" xfId="7481" xr:uid="{00000000-0005-0000-0000-0000391D0000}"/>
    <cellStyle name="Currency 2 6 3 5 12" xfId="7482" xr:uid="{00000000-0005-0000-0000-00003A1D0000}"/>
    <cellStyle name="Currency 2 6 3 5 13" xfId="7483" xr:uid="{00000000-0005-0000-0000-00003B1D0000}"/>
    <cellStyle name="Currency 2 6 3 5 2" xfId="7484" xr:uid="{00000000-0005-0000-0000-00003C1D0000}"/>
    <cellStyle name="Currency 2 6 3 5 2 10" xfId="7485" xr:uid="{00000000-0005-0000-0000-00003D1D0000}"/>
    <cellStyle name="Currency 2 6 3 5 2 2" xfId="7486" xr:uid="{00000000-0005-0000-0000-00003E1D0000}"/>
    <cellStyle name="Currency 2 6 3 5 2 2 2" xfId="7487" xr:uid="{00000000-0005-0000-0000-00003F1D0000}"/>
    <cellStyle name="Currency 2 6 3 5 2 2 3" xfId="7488" xr:uid="{00000000-0005-0000-0000-0000401D0000}"/>
    <cellStyle name="Currency 2 6 3 5 2 3" xfId="7489" xr:uid="{00000000-0005-0000-0000-0000411D0000}"/>
    <cellStyle name="Currency 2 6 3 5 2 3 2" xfId="7490" xr:uid="{00000000-0005-0000-0000-0000421D0000}"/>
    <cellStyle name="Currency 2 6 3 5 2 3 3" xfId="7491" xr:uid="{00000000-0005-0000-0000-0000431D0000}"/>
    <cellStyle name="Currency 2 6 3 5 2 3 4" xfId="7492" xr:uid="{00000000-0005-0000-0000-0000441D0000}"/>
    <cellStyle name="Currency 2 6 3 5 2 4" xfId="7493" xr:uid="{00000000-0005-0000-0000-0000451D0000}"/>
    <cellStyle name="Currency 2 6 3 5 2 4 2" xfId="7494" xr:uid="{00000000-0005-0000-0000-0000461D0000}"/>
    <cellStyle name="Currency 2 6 3 5 2 4 2 2" xfId="7495" xr:uid="{00000000-0005-0000-0000-0000471D0000}"/>
    <cellStyle name="Currency 2 6 3 5 2 4 3" xfId="7496" xr:uid="{00000000-0005-0000-0000-0000481D0000}"/>
    <cellStyle name="Currency 2 6 3 5 2 5" xfId="7497" xr:uid="{00000000-0005-0000-0000-0000491D0000}"/>
    <cellStyle name="Currency 2 6 3 5 2 5 2" xfId="7498" xr:uid="{00000000-0005-0000-0000-00004A1D0000}"/>
    <cellStyle name="Currency 2 6 3 5 2 5 2 2" xfId="7499" xr:uid="{00000000-0005-0000-0000-00004B1D0000}"/>
    <cellStyle name="Currency 2 6 3 5 2 5 3" xfId="7500" xr:uid="{00000000-0005-0000-0000-00004C1D0000}"/>
    <cellStyle name="Currency 2 6 3 5 2 6" xfId="7501" xr:uid="{00000000-0005-0000-0000-00004D1D0000}"/>
    <cellStyle name="Currency 2 6 3 5 2 6 2" xfId="7502" xr:uid="{00000000-0005-0000-0000-00004E1D0000}"/>
    <cellStyle name="Currency 2 6 3 5 2 6 2 2" xfId="7503" xr:uid="{00000000-0005-0000-0000-00004F1D0000}"/>
    <cellStyle name="Currency 2 6 3 5 2 6 3" xfId="7504" xr:uid="{00000000-0005-0000-0000-0000501D0000}"/>
    <cellStyle name="Currency 2 6 3 5 2 7" xfId="7505" xr:uid="{00000000-0005-0000-0000-0000511D0000}"/>
    <cellStyle name="Currency 2 6 3 5 2 7 2" xfId="7506" xr:uid="{00000000-0005-0000-0000-0000521D0000}"/>
    <cellStyle name="Currency 2 6 3 5 2 8" xfId="7507" xr:uid="{00000000-0005-0000-0000-0000531D0000}"/>
    <cellStyle name="Currency 2 6 3 5 2 8 2" xfId="7508" xr:uid="{00000000-0005-0000-0000-0000541D0000}"/>
    <cellStyle name="Currency 2 6 3 5 2 9" xfId="7509" xr:uid="{00000000-0005-0000-0000-0000551D0000}"/>
    <cellStyle name="Currency 2 6 3 5 3" xfId="7510" xr:uid="{00000000-0005-0000-0000-0000561D0000}"/>
    <cellStyle name="Currency 2 6 3 5 3 2" xfId="7511" xr:uid="{00000000-0005-0000-0000-0000571D0000}"/>
    <cellStyle name="Currency 2 6 3 5 3 2 2" xfId="7512" xr:uid="{00000000-0005-0000-0000-0000581D0000}"/>
    <cellStyle name="Currency 2 6 3 5 3 2 3" xfId="7513" xr:uid="{00000000-0005-0000-0000-0000591D0000}"/>
    <cellStyle name="Currency 2 6 3 5 3 3" xfId="7514" xr:uid="{00000000-0005-0000-0000-00005A1D0000}"/>
    <cellStyle name="Currency 2 6 3 5 4" xfId="7515" xr:uid="{00000000-0005-0000-0000-00005B1D0000}"/>
    <cellStyle name="Currency 2 6 3 5 4 2" xfId="7516" xr:uid="{00000000-0005-0000-0000-00005C1D0000}"/>
    <cellStyle name="Currency 2 6 3 5 4 3" xfId="7517" xr:uid="{00000000-0005-0000-0000-00005D1D0000}"/>
    <cellStyle name="Currency 2 6 3 5 4 4" xfId="7518" xr:uid="{00000000-0005-0000-0000-00005E1D0000}"/>
    <cellStyle name="Currency 2 6 3 5 5" xfId="7519" xr:uid="{00000000-0005-0000-0000-00005F1D0000}"/>
    <cellStyle name="Currency 2 6 3 5 5 2" xfId="7520" xr:uid="{00000000-0005-0000-0000-0000601D0000}"/>
    <cellStyle name="Currency 2 6 3 5 5 2 2" xfId="7521" xr:uid="{00000000-0005-0000-0000-0000611D0000}"/>
    <cellStyle name="Currency 2 6 3 5 5 3" xfId="7522" xr:uid="{00000000-0005-0000-0000-0000621D0000}"/>
    <cellStyle name="Currency 2 6 3 5 6" xfId="7523" xr:uid="{00000000-0005-0000-0000-0000631D0000}"/>
    <cellStyle name="Currency 2 6 3 5 6 2" xfId="7524" xr:uid="{00000000-0005-0000-0000-0000641D0000}"/>
    <cellStyle name="Currency 2 6 3 5 6 2 2" xfId="7525" xr:uid="{00000000-0005-0000-0000-0000651D0000}"/>
    <cellStyle name="Currency 2 6 3 5 6 3" xfId="7526" xr:uid="{00000000-0005-0000-0000-0000661D0000}"/>
    <cellStyle name="Currency 2 6 3 5 7" xfId="7527" xr:uid="{00000000-0005-0000-0000-0000671D0000}"/>
    <cellStyle name="Currency 2 6 3 5 7 2" xfId="7528" xr:uid="{00000000-0005-0000-0000-0000681D0000}"/>
    <cellStyle name="Currency 2 6 3 5 7 2 2" xfId="7529" xr:uid="{00000000-0005-0000-0000-0000691D0000}"/>
    <cellStyle name="Currency 2 6 3 5 7 3" xfId="7530" xr:uid="{00000000-0005-0000-0000-00006A1D0000}"/>
    <cellStyle name="Currency 2 6 3 5 8" xfId="7531" xr:uid="{00000000-0005-0000-0000-00006B1D0000}"/>
    <cellStyle name="Currency 2 6 3 5 8 2" xfId="7532" xr:uid="{00000000-0005-0000-0000-00006C1D0000}"/>
    <cellStyle name="Currency 2 6 3 5 9" xfId="7533" xr:uid="{00000000-0005-0000-0000-00006D1D0000}"/>
    <cellStyle name="Currency 2 6 3 5 9 2" xfId="7534" xr:uid="{00000000-0005-0000-0000-00006E1D0000}"/>
    <cellStyle name="Currency 2 6 3 6" xfId="7535" xr:uid="{00000000-0005-0000-0000-00006F1D0000}"/>
    <cellStyle name="Currency 2 6 3 6 2" xfId="7536" xr:uid="{00000000-0005-0000-0000-0000701D0000}"/>
    <cellStyle name="Currency 2 6 3 6 2 10" xfId="7537" xr:uid="{00000000-0005-0000-0000-0000711D0000}"/>
    <cellStyle name="Currency 2 6 3 6 2 11" xfId="7538" xr:uid="{00000000-0005-0000-0000-0000721D0000}"/>
    <cellStyle name="Currency 2 6 3 6 2 2" xfId="7539" xr:uid="{00000000-0005-0000-0000-0000731D0000}"/>
    <cellStyle name="Currency 2 6 3 6 2 2 2" xfId="7540" xr:uid="{00000000-0005-0000-0000-0000741D0000}"/>
    <cellStyle name="Currency 2 6 3 6 2 2 3" xfId="7541" xr:uid="{00000000-0005-0000-0000-0000751D0000}"/>
    <cellStyle name="Currency 2 6 3 6 2 3" xfId="7542" xr:uid="{00000000-0005-0000-0000-0000761D0000}"/>
    <cellStyle name="Currency 2 6 3 6 2 3 2" xfId="7543" xr:uid="{00000000-0005-0000-0000-0000771D0000}"/>
    <cellStyle name="Currency 2 6 3 6 2 3 3" xfId="7544" xr:uid="{00000000-0005-0000-0000-0000781D0000}"/>
    <cellStyle name="Currency 2 6 3 6 2 4" xfId="7545" xr:uid="{00000000-0005-0000-0000-0000791D0000}"/>
    <cellStyle name="Currency 2 6 3 6 2 4 2" xfId="7546" xr:uid="{00000000-0005-0000-0000-00007A1D0000}"/>
    <cellStyle name="Currency 2 6 3 6 2 4 2 2" xfId="7547" xr:uid="{00000000-0005-0000-0000-00007B1D0000}"/>
    <cellStyle name="Currency 2 6 3 6 2 4 3" xfId="7548" xr:uid="{00000000-0005-0000-0000-00007C1D0000}"/>
    <cellStyle name="Currency 2 6 3 6 2 5" xfId="7549" xr:uid="{00000000-0005-0000-0000-00007D1D0000}"/>
    <cellStyle name="Currency 2 6 3 6 2 5 2" xfId="7550" xr:uid="{00000000-0005-0000-0000-00007E1D0000}"/>
    <cellStyle name="Currency 2 6 3 6 2 5 2 2" xfId="7551" xr:uid="{00000000-0005-0000-0000-00007F1D0000}"/>
    <cellStyle name="Currency 2 6 3 6 2 5 3" xfId="7552" xr:uid="{00000000-0005-0000-0000-0000801D0000}"/>
    <cellStyle name="Currency 2 6 3 6 2 6" xfId="7553" xr:uid="{00000000-0005-0000-0000-0000811D0000}"/>
    <cellStyle name="Currency 2 6 3 6 2 6 2" xfId="7554" xr:uid="{00000000-0005-0000-0000-0000821D0000}"/>
    <cellStyle name="Currency 2 6 3 6 2 6 2 2" xfId="7555" xr:uid="{00000000-0005-0000-0000-0000831D0000}"/>
    <cellStyle name="Currency 2 6 3 6 2 6 3" xfId="7556" xr:uid="{00000000-0005-0000-0000-0000841D0000}"/>
    <cellStyle name="Currency 2 6 3 6 2 7" xfId="7557" xr:uid="{00000000-0005-0000-0000-0000851D0000}"/>
    <cellStyle name="Currency 2 6 3 6 2 7 2" xfId="7558" xr:uid="{00000000-0005-0000-0000-0000861D0000}"/>
    <cellStyle name="Currency 2 6 3 6 2 8" xfId="7559" xr:uid="{00000000-0005-0000-0000-0000871D0000}"/>
    <cellStyle name="Currency 2 6 3 6 2 8 2" xfId="7560" xr:uid="{00000000-0005-0000-0000-0000881D0000}"/>
    <cellStyle name="Currency 2 6 3 6 2 9" xfId="7561" xr:uid="{00000000-0005-0000-0000-0000891D0000}"/>
    <cellStyle name="Currency 2 6 3 6 3" xfId="7562" xr:uid="{00000000-0005-0000-0000-00008A1D0000}"/>
    <cellStyle name="Currency 2 6 3 6 3 2" xfId="7563" xr:uid="{00000000-0005-0000-0000-00008B1D0000}"/>
    <cellStyle name="Currency 2 6 3 6 3 2 2" xfId="7564" xr:uid="{00000000-0005-0000-0000-00008C1D0000}"/>
    <cellStyle name="Currency 2 6 3 6 3 2 3" xfId="7565" xr:uid="{00000000-0005-0000-0000-00008D1D0000}"/>
    <cellStyle name="Currency 2 6 3 6 3 3" xfId="7566" xr:uid="{00000000-0005-0000-0000-00008E1D0000}"/>
    <cellStyle name="Currency 2 6 3 6 4" xfId="7567" xr:uid="{00000000-0005-0000-0000-00008F1D0000}"/>
    <cellStyle name="Currency 2 6 3 6 4 2" xfId="7568" xr:uid="{00000000-0005-0000-0000-0000901D0000}"/>
    <cellStyle name="Currency 2 6 3 6 4 2 2" xfId="7569" xr:uid="{00000000-0005-0000-0000-0000911D0000}"/>
    <cellStyle name="Currency 2 6 3 6 4 3" xfId="7570" xr:uid="{00000000-0005-0000-0000-0000921D0000}"/>
    <cellStyle name="Currency 2 6 3 6 4 4" xfId="7571" xr:uid="{00000000-0005-0000-0000-0000931D0000}"/>
    <cellStyle name="Currency 2 6 3 6 5" xfId="7572" xr:uid="{00000000-0005-0000-0000-0000941D0000}"/>
    <cellStyle name="Currency 2 6 3 6 5 2" xfId="7573" xr:uid="{00000000-0005-0000-0000-0000951D0000}"/>
    <cellStyle name="Currency 2 6 3 6 5 2 2" xfId="7574" xr:uid="{00000000-0005-0000-0000-0000961D0000}"/>
    <cellStyle name="Currency 2 6 3 6 5 3" xfId="7575" xr:uid="{00000000-0005-0000-0000-0000971D0000}"/>
    <cellStyle name="Currency 2 6 3 6 6" xfId="7576" xr:uid="{00000000-0005-0000-0000-0000981D0000}"/>
    <cellStyle name="Currency 2 6 3 6 7" xfId="7577" xr:uid="{00000000-0005-0000-0000-0000991D0000}"/>
    <cellStyle name="Currency 2 6 3 7" xfId="7578" xr:uid="{00000000-0005-0000-0000-00009A1D0000}"/>
    <cellStyle name="Currency 2 6 3 7 10" xfId="7579" xr:uid="{00000000-0005-0000-0000-00009B1D0000}"/>
    <cellStyle name="Currency 2 6 3 7 2" xfId="7580" xr:uid="{00000000-0005-0000-0000-00009C1D0000}"/>
    <cellStyle name="Currency 2 6 3 7 2 2" xfId="7581" xr:uid="{00000000-0005-0000-0000-00009D1D0000}"/>
    <cellStyle name="Currency 2 6 3 7 2 3" xfId="7582" xr:uid="{00000000-0005-0000-0000-00009E1D0000}"/>
    <cellStyle name="Currency 2 6 3 7 3" xfId="7583" xr:uid="{00000000-0005-0000-0000-00009F1D0000}"/>
    <cellStyle name="Currency 2 6 3 7 3 2" xfId="7584" xr:uid="{00000000-0005-0000-0000-0000A01D0000}"/>
    <cellStyle name="Currency 2 6 3 7 3 3" xfId="7585" xr:uid="{00000000-0005-0000-0000-0000A11D0000}"/>
    <cellStyle name="Currency 2 6 3 7 4" xfId="7586" xr:uid="{00000000-0005-0000-0000-0000A21D0000}"/>
    <cellStyle name="Currency 2 6 3 7 4 2" xfId="7587" xr:uid="{00000000-0005-0000-0000-0000A31D0000}"/>
    <cellStyle name="Currency 2 6 3 7 4 2 2" xfId="7588" xr:uid="{00000000-0005-0000-0000-0000A41D0000}"/>
    <cellStyle name="Currency 2 6 3 7 4 3" xfId="7589" xr:uid="{00000000-0005-0000-0000-0000A51D0000}"/>
    <cellStyle name="Currency 2 6 3 7 5" xfId="7590" xr:uid="{00000000-0005-0000-0000-0000A61D0000}"/>
    <cellStyle name="Currency 2 6 3 7 5 2" xfId="7591" xr:uid="{00000000-0005-0000-0000-0000A71D0000}"/>
    <cellStyle name="Currency 2 6 3 7 5 2 2" xfId="7592" xr:uid="{00000000-0005-0000-0000-0000A81D0000}"/>
    <cellStyle name="Currency 2 6 3 7 5 3" xfId="7593" xr:uid="{00000000-0005-0000-0000-0000A91D0000}"/>
    <cellStyle name="Currency 2 6 3 7 6" xfId="7594" xr:uid="{00000000-0005-0000-0000-0000AA1D0000}"/>
    <cellStyle name="Currency 2 6 3 7 6 2" xfId="7595" xr:uid="{00000000-0005-0000-0000-0000AB1D0000}"/>
    <cellStyle name="Currency 2 6 3 7 6 2 2" xfId="7596" xr:uid="{00000000-0005-0000-0000-0000AC1D0000}"/>
    <cellStyle name="Currency 2 6 3 7 6 3" xfId="7597" xr:uid="{00000000-0005-0000-0000-0000AD1D0000}"/>
    <cellStyle name="Currency 2 6 3 7 7" xfId="7598" xr:uid="{00000000-0005-0000-0000-0000AE1D0000}"/>
    <cellStyle name="Currency 2 6 3 7 7 2" xfId="7599" xr:uid="{00000000-0005-0000-0000-0000AF1D0000}"/>
    <cellStyle name="Currency 2 6 3 7 8" xfId="7600" xr:uid="{00000000-0005-0000-0000-0000B01D0000}"/>
    <cellStyle name="Currency 2 6 3 7 8 2" xfId="7601" xr:uid="{00000000-0005-0000-0000-0000B11D0000}"/>
    <cellStyle name="Currency 2 6 3 7 9" xfId="7602" xr:uid="{00000000-0005-0000-0000-0000B21D0000}"/>
    <cellStyle name="Currency 2 6 3 8" xfId="7603" xr:uid="{00000000-0005-0000-0000-0000B31D0000}"/>
    <cellStyle name="Currency 2 6 3 8 10" xfId="7604" xr:uid="{00000000-0005-0000-0000-0000B41D0000}"/>
    <cellStyle name="Currency 2 6 3 8 11" xfId="7605" xr:uid="{00000000-0005-0000-0000-0000B51D0000}"/>
    <cellStyle name="Currency 2 6 3 8 12" xfId="7606" xr:uid="{00000000-0005-0000-0000-0000B61D0000}"/>
    <cellStyle name="Currency 2 6 3 8 2" xfId="7607" xr:uid="{00000000-0005-0000-0000-0000B71D0000}"/>
    <cellStyle name="Currency 2 6 3 8 2 2" xfId="7608" xr:uid="{00000000-0005-0000-0000-0000B81D0000}"/>
    <cellStyle name="Currency 2 6 3 8 2 3" xfId="7609" xr:uid="{00000000-0005-0000-0000-0000B91D0000}"/>
    <cellStyle name="Currency 2 6 3 8 3" xfId="7610" xr:uid="{00000000-0005-0000-0000-0000BA1D0000}"/>
    <cellStyle name="Currency 2 6 3 8 3 2" xfId="7611" xr:uid="{00000000-0005-0000-0000-0000BB1D0000}"/>
    <cellStyle name="Currency 2 6 3 8 3 3" xfId="7612" xr:uid="{00000000-0005-0000-0000-0000BC1D0000}"/>
    <cellStyle name="Currency 2 6 3 8 4" xfId="7613" xr:uid="{00000000-0005-0000-0000-0000BD1D0000}"/>
    <cellStyle name="Currency 2 6 3 8 5" xfId="7614" xr:uid="{00000000-0005-0000-0000-0000BE1D0000}"/>
    <cellStyle name="Currency 2 6 3 8 5 2" xfId="7615" xr:uid="{00000000-0005-0000-0000-0000BF1D0000}"/>
    <cellStyle name="Currency 2 6 3 8 5 2 2" xfId="7616" xr:uid="{00000000-0005-0000-0000-0000C01D0000}"/>
    <cellStyle name="Currency 2 6 3 8 5 3" xfId="7617" xr:uid="{00000000-0005-0000-0000-0000C11D0000}"/>
    <cellStyle name="Currency 2 6 3 8 6" xfId="7618" xr:uid="{00000000-0005-0000-0000-0000C21D0000}"/>
    <cellStyle name="Currency 2 6 3 8 6 2" xfId="7619" xr:uid="{00000000-0005-0000-0000-0000C31D0000}"/>
    <cellStyle name="Currency 2 6 3 8 6 2 2" xfId="7620" xr:uid="{00000000-0005-0000-0000-0000C41D0000}"/>
    <cellStyle name="Currency 2 6 3 8 6 3" xfId="7621" xr:uid="{00000000-0005-0000-0000-0000C51D0000}"/>
    <cellStyle name="Currency 2 6 3 8 7" xfId="7622" xr:uid="{00000000-0005-0000-0000-0000C61D0000}"/>
    <cellStyle name="Currency 2 6 3 8 7 2" xfId="7623" xr:uid="{00000000-0005-0000-0000-0000C71D0000}"/>
    <cellStyle name="Currency 2 6 3 8 7 2 2" xfId="7624" xr:uid="{00000000-0005-0000-0000-0000C81D0000}"/>
    <cellStyle name="Currency 2 6 3 8 7 3" xfId="7625" xr:uid="{00000000-0005-0000-0000-0000C91D0000}"/>
    <cellStyle name="Currency 2 6 3 8 8" xfId="7626" xr:uid="{00000000-0005-0000-0000-0000CA1D0000}"/>
    <cellStyle name="Currency 2 6 3 8 8 2" xfId="7627" xr:uid="{00000000-0005-0000-0000-0000CB1D0000}"/>
    <cellStyle name="Currency 2 6 3 8 9" xfId="7628" xr:uid="{00000000-0005-0000-0000-0000CC1D0000}"/>
    <cellStyle name="Currency 2 6 3 8 9 2" xfId="7629" xr:uid="{00000000-0005-0000-0000-0000CD1D0000}"/>
    <cellStyle name="Currency 2 6 3 9" xfId="7630" xr:uid="{00000000-0005-0000-0000-0000CE1D0000}"/>
    <cellStyle name="Currency 2 6 3 9 2" xfId="7631" xr:uid="{00000000-0005-0000-0000-0000CF1D0000}"/>
    <cellStyle name="Currency 2 6 3 9 3" xfId="7632" xr:uid="{00000000-0005-0000-0000-0000D01D0000}"/>
    <cellStyle name="Currency 2 6 4" xfId="7633" xr:uid="{00000000-0005-0000-0000-0000D11D0000}"/>
    <cellStyle name="Currency 2 6 4 10" xfId="7634" xr:uid="{00000000-0005-0000-0000-0000D21D0000}"/>
    <cellStyle name="Currency 2 6 4 10 2" xfId="7635" xr:uid="{00000000-0005-0000-0000-0000D31D0000}"/>
    <cellStyle name="Currency 2 6 4 10 2 2" xfId="7636" xr:uid="{00000000-0005-0000-0000-0000D41D0000}"/>
    <cellStyle name="Currency 2 6 4 10 3" xfId="7637" xr:uid="{00000000-0005-0000-0000-0000D51D0000}"/>
    <cellStyle name="Currency 2 6 4 11" xfId="7638" xr:uid="{00000000-0005-0000-0000-0000D61D0000}"/>
    <cellStyle name="Currency 2 6 4 11 2" xfId="7639" xr:uid="{00000000-0005-0000-0000-0000D71D0000}"/>
    <cellStyle name="Currency 2 6 4 12" xfId="7640" xr:uid="{00000000-0005-0000-0000-0000D81D0000}"/>
    <cellStyle name="Currency 2 6 4 12 2" xfId="7641" xr:uid="{00000000-0005-0000-0000-0000D91D0000}"/>
    <cellStyle name="Currency 2 6 4 13" xfId="7642" xr:uid="{00000000-0005-0000-0000-0000DA1D0000}"/>
    <cellStyle name="Currency 2 6 4 14" xfId="7643" xr:uid="{00000000-0005-0000-0000-0000DB1D0000}"/>
    <cellStyle name="Currency 2 6 4 15" xfId="7644" xr:uid="{00000000-0005-0000-0000-0000DC1D0000}"/>
    <cellStyle name="Currency 2 6 4 16" xfId="7645" xr:uid="{00000000-0005-0000-0000-0000DD1D0000}"/>
    <cellStyle name="Currency 2 6 4 2" xfId="7646" xr:uid="{00000000-0005-0000-0000-0000DE1D0000}"/>
    <cellStyle name="Currency 2 6 4 2 2" xfId="7647" xr:uid="{00000000-0005-0000-0000-0000DF1D0000}"/>
    <cellStyle name="Currency 2 6 4 2 2 10" xfId="7648" xr:uid="{00000000-0005-0000-0000-0000E01D0000}"/>
    <cellStyle name="Currency 2 6 4 2 2 2" xfId="7649" xr:uid="{00000000-0005-0000-0000-0000E11D0000}"/>
    <cellStyle name="Currency 2 6 4 2 2 2 2" xfId="7650" xr:uid="{00000000-0005-0000-0000-0000E21D0000}"/>
    <cellStyle name="Currency 2 6 4 2 2 2 3" xfId="7651" xr:uid="{00000000-0005-0000-0000-0000E31D0000}"/>
    <cellStyle name="Currency 2 6 4 2 2 3" xfId="7652" xr:uid="{00000000-0005-0000-0000-0000E41D0000}"/>
    <cellStyle name="Currency 2 6 4 2 2 3 2" xfId="7653" xr:uid="{00000000-0005-0000-0000-0000E51D0000}"/>
    <cellStyle name="Currency 2 6 4 2 2 3 3" xfId="7654" xr:uid="{00000000-0005-0000-0000-0000E61D0000}"/>
    <cellStyle name="Currency 2 6 4 2 2 4" xfId="7655" xr:uid="{00000000-0005-0000-0000-0000E71D0000}"/>
    <cellStyle name="Currency 2 6 4 2 2 4 2" xfId="7656" xr:uid="{00000000-0005-0000-0000-0000E81D0000}"/>
    <cellStyle name="Currency 2 6 4 2 2 4 2 2" xfId="7657" xr:uid="{00000000-0005-0000-0000-0000E91D0000}"/>
    <cellStyle name="Currency 2 6 4 2 2 4 3" xfId="7658" xr:uid="{00000000-0005-0000-0000-0000EA1D0000}"/>
    <cellStyle name="Currency 2 6 4 2 2 5" xfId="7659" xr:uid="{00000000-0005-0000-0000-0000EB1D0000}"/>
    <cellStyle name="Currency 2 6 4 2 2 5 2" xfId="7660" xr:uid="{00000000-0005-0000-0000-0000EC1D0000}"/>
    <cellStyle name="Currency 2 6 4 2 2 5 2 2" xfId="7661" xr:uid="{00000000-0005-0000-0000-0000ED1D0000}"/>
    <cellStyle name="Currency 2 6 4 2 2 5 3" xfId="7662" xr:uid="{00000000-0005-0000-0000-0000EE1D0000}"/>
    <cellStyle name="Currency 2 6 4 2 2 6" xfId="7663" xr:uid="{00000000-0005-0000-0000-0000EF1D0000}"/>
    <cellStyle name="Currency 2 6 4 2 2 6 2" xfId="7664" xr:uid="{00000000-0005-0000-0000-0000F01D0000}"/>
    <cellStyle name="Currency 2 6 4 2 2 6 2 2" xfId="7665" xr:uid="{00000000-0005-0000-0000-0000F11D0000}"/>
    <cellStyle name="Currency 2 6 4 2 2 6 3" xfId="7666" xr:uid="{00000000-0005-0000-0000-0000F21D0000}"/>
    <cellStyle name="Currency 2 6 4 2 2 7" xfId="7667" xr:uid="{00000000-0005-0000-0000-0000F31D0000}"/>
    <cellStyle name="Currency 2 6 4 2 2 7 2" xfId="7668" xr:uid="{00000000-0005-0000-0000-0000F41D0000}"/>
    <cellStyle name="Currency 2 6 4 2 2 8" xfId="7669" xr:uid="{00000000-0005-0000-0000-0000F51D0000}"/>
    <cellStyle name="Currency 2 6 4 2 2 8 2" xfId="7670" xr:uid="{00000000-0005-0000-0000-0000F61D0000}"/>
    <cellStyle name="Currency 2 6 4 2 2 9" xfId="7671" xr:uid="{00000000-0005-0000-0000-0000F71D0000}"/>
    <cellStyle name="Currency 2 6 4 2 3" xfId="7672" xr:uid="{00000000-0005-0000-0000-0000F81D0000}"/>
    <cellStyle name="Currency 2 6 4 2 3 10" xfId="7673" xr:uid="{00000000-0005-0000-0000-0000F91D0000}"/>
    <cellStyle name="Currency 2 6 4 2 3 2" xfId="7674" xr:uid="{00000000-0005-0000-0000-0000FA1D0000}"/>
    <cellStyle name="Currency 2 6 4 2 3 2 2" xfId="7675" xr:uid="{00000000-0005-0000-0000-0000FB1D0000}"/>
    <cellStyle name="Currency 2 6 4 2 3 2 3" xfId="7676" xr:uid="{00000000-0005-0000-0000-0000FC1D0000}"/>
    <cellStyle name="Currency 2 6 4 2 3 3" xfId="7677" xr:uid="{00000000-0005-0000-0000-0000FD1D0000}"/>
    <cellStyle name="Currency 2 6 4 2 3 3 2" xfId="7678" xr:uid="{00000000-0005-0000-0000-0000FE1D0000}"/>
    <cellStyle name="Currency 2 6 4 2 3 3 3" xfId="7679" xr:uid="{00000000-0005-0000-0000-0000FF1D0000}"/>
    <cellStyle name="Currency 2 6 4 2 3 4" xfId="7680" xr:uid="{00000000-0005-0000-0000-0000001E0000}"/>
    <cellStyle name="Currency 2 6 4 2 3 4 2" xfId="7681" xr:uid="{00000000-0005-0000-0000-0000011E0000}"/>
    <cellStyle name="Currency 2 6 4 2 3 4 2 2" xfId="7682" xr:uid="{00000000-0005-0000-0000-0000021E0000}"/>
    <cellStyle name="Currency 2 6 4 2 3 4 3" xfId="7683" xr:uid="{00000000-0005-0000-0000-0000031E0000}"/>
    <cellStyle name="Currency 2 6 4 2 3 5" xfId="7684" xr:uid="{00000000-0005-0000-0000-0000041E0000}"/>
    <cellStyle name="Currency 2 6 4 2 3 5 2" xfId="7685" xr:uid="{00000000-0005-0000-0000-0000051E0000}"/>
    <cellStyle name="Currency 2 6 4 2 3 5 2 2" xfId="7686" xr:uid="{00000000-0005-0000-0000-0000061E0000}"/>
    <cellStyle name="Currency 2 6 4 2 3 5 3" xfId="7687" xr:uid="{00000000-0005-0000-0000-0000071E0000}"/>
    <cellStyle name="Currency 2 6 4 2 3 6" xfId="7688" xr:uid="{00000000-0005-0000-0000-0000081E0000}"/>
    <cellStyle name="Currency 2 6 4 2 3 6 2" xfId="7689" xr:uid="{00000000-0005-0000-0000-0000091E0000}"/>
    <cellStyle name="Currency 2 6 4 2 3 6 2 2" xfId="7690" xr:uid="{00000000-0005-0000-0000-00000A1E0000}"/>
    <cellStyle name="Currency 2 6 4 2 3 6 3" xfId="7691" xr:uid="{00000000-0005-0000-0000-00000B1E0000}"/>
    <cellStyle name="Currency 2 6 4 2 3 7" xfId="7692" xr:uid="{00000000-0005-0000-0000-00000C1E0000}"/>
    <cellStyle name="Currency 2 6 4 2 3 7 2" xfId="7693" xr:uid="{00000000-0005-0000-0000-00000D1E0000}"/>
    <cellStyle name="Currency 2 6 4 2 3 8" xfId="7694" xr:uid="{00000000-0005-0000-0000-00000E1E0000}"/>
    <cellStyle name="Currency 2 6 4 2 3 8 2" xfId="7695" xr:uid="{00000000-0005-0000-0000-00000F1E0000}"/>
    <cellStyle name="Currency 2 6 4 2 3 9" xfId="7696" xr:uid="{00000000-0005-0000-0000-0000101E0000}"/>
    <cellStyle name="Currency 2 6 4 2 4" xfId="7697" xr:uid="{00000000-0005-0000-0000-0000111E0000}"/>
    <cellStyle name="Currency 2 6 4 2 4 10" xfId="7698" xr:uid="{00000000-0005-0000-0000-0000121E0000}"/>
    <cellStyle name="Currency 2 6 4 2 4 2" xfId="7699" xr:uid="{00000000-0005-0000-0000-0000131E0000}"/>
    <cellStyle name="Currency 2 6 4 2 4 3" xfId="7700" xr:uid="{00000000-0005-0000-0000-0000141E0000}"/>
    <cellStyle name="Currency 2 6 4 2 4 3 2" xfId="7701" xr:uid="{00000000-0005-0000-0000-0000151E0000}"/>
    <cellStyle name="Currency 2 6 4 2 4 3 2 2" xfId="7702" xr:uid="{00000000-0005-0000-0000-0000161E0000}"/>
    <cellStyle name="Currency 2 6 4 2 4 3 3" xfId="7703" xr:uid="{00000000-0005-0000-0000-0000171E0000}"/>
    <cellStyle name="Currency 2 6 4 2 4 4" xfId="7704" xr:uid="{00000000-0005-0000-0000-0000181E0000}"/>
    <cellStyle name="Currency 2 6 4 2 4 4 2" xfId="7705" xr:uid="{00000000-0005-0000-0000-0000191E0000}"/>
    <cellStyle name="Currency 2 6 4 2 4 4 2 2" xfId="7706" xr:uid="{00000000-0005-0000-0000-00001A1E0000}"/>
    <cellStyle name="Currency 2 6 4 2 4 4 3" xfId="7707" xr:uid="{00000000-0005-0000-0000-00001B1E0000}"/>
    <cellStyle name="Currency 2 6 4 2 4 5" xfId="7708" xr:uid="{00000000-0005-0000-0000-00001C1E0000}"/>
    <cellStyle name="Currency 2 6 4 2 4 5 2" xfId="7709" xr:uid="{00000000-0005-0000-0000-00001D1E0000}"/>
    <cellStyle name="Currency 2 6 4 2 4 5 2 2" xfId="7710" xr:uid="{00000000-0005-0000-0000-00001E1E0000}"/>
    <cellStyle name="Currency 2 6 4 2 4 5 3" xfId="7711" xr:uid="{00000000-0005-0000-0000-00001F1E0000}"/>
    <cellStyle name="Currency 2 6 4 2 4 6" xfId="7712" xr:uid="{00000000-0005-0000-0000-0000201E0000}"/>
    <cellStyle name="Currency 2 6 4 2 4 6 2" xfId="7713" xr:uid="{00000000-0005-0000-0000-0000211E0000}"/>
    <cellStyle name="Currency 2 6 4 2 4 7" xfId="7714" xr:uid="{00000000-0005-0000-0000-0000221E0000}"/>
    <cellStyle name="Currency 2 6 4 2 4 7 2" xfId="7715" xr:uid="{00000000-0005-0000-0000-0000231E0000}"/>
    <cellStyle name="Currency 2 6 4 2 4 8" xfId="7716" xr:uid="{00000000-0005-0000-0000-0000241E0000}"/>
    <cellStyle name="Currency 2 6 4 2 4 9" xfId="7717" xr:uid="{00000000-0005-0000-0000-0000251E0000}"/>
    <cellStyle name="Currency 2 6 4 2 5" xfId="7718" xr:uid="{00000000-0005-0000-0000-0000261E0000}"/>
    <cellStyle name="Currency 2 6 4 2 5 2" xfId="7719" xr:uid="{00000000-0005-0000-0000-0000271E0000}"/>
    <cellStyle name="Currency 2 6 4 2 5 3" xfId="7720" xr:uid="{00000000-0005-0000-0000-0000281E0000}"/>
    <cellStyle name="Currency 2 6 4 2 5 4" xfId="7721" xr:uid="{00000000-0005-0000-0000-0000291E0000}"/>
    <cellStyle name="Currency 2 6 4 2 6" xfId="7722" xr:uid="{00000000-0005-0000-0000-00002A1E0000}"/>
    <cellStyle name="Currency 2 6 4 2 6 2" xfId="7723" xr:uid="{00000000-0005-0000-0000-00002B1E0000}"/>
    <cellStyle name="Currency 2 6 4 2 6 2 2" xfId="7724" xr:uid="{00000000-0005-0000-0000-00002C1E0000}"/>
    <cellStyle name="Currency 2 6 4 2 6 2 2 2" xfId="7725" xr:uid="{00000000-0005-0000-0000-00002D1E0000}"/>
    <cellStyle name="Currency 2 6 4 2 6 2 3" xfId="7726" xr:uid="{00000000-0005-0000-0000-00002E1E0000}"/>
    <cellStyle name="Currency 2 6 4 2 6 3" xfId="7727" xr:uid="{00000000-0005-0000-0000-00002F1E0000}"/>
    <cellStyle name="Currency 2 6 4 2 6 3 2" xfId="7728" xr:uid="{00000000-0005-0000-0000-0000301E0000}"/>
    <cellStyle name="Currency 2 6 4 2 6 3 2 2" xfId="7729" xr:uid="{00000000-0005-0000-0000-0000311E0000}"/>
    <cellStyle name="Currency 2 6 4 2 6 3 3" xfId="7730" xr:uid="{00000000-0005-0000-0000-0000321E0000}"/>
    <cellStyle name="Currency 2 6 4 2 6 4" xfId="7731" xr:uid="{00000000-0005-0000-0000-0000331E0000}"/>
    <cellStyle name="Currency 2 6 4 2 6 4 2" xfId="7732" xr:uid="{00000000-0005-0000-0000-0000341E0000}"/>
    <cellStyle name="Currency 2 6 4 2 6 4 2 2" xfId="7733" xr:uid="{00000000-0005-0000-0000-0000351E0000}"/>
    <cellStyle name="Currency 2 6 4 2 6 4 3" xfId="7734" xr:uid="{00000000-0005-0000-0000-0000361E0000}"/>
    <cellStyle name="Currency 2 6 4 2 6 5" xfId="7735" xr:uid="{00000000-0005-0000-0000-0000371E0000}"/>
    <cellStyle name="Currency 2 6 4 2 6 5 2" xfId="7736" xr:uid="{00000000-0005-0000-0000-0000381E0000}"/>
    <cellStyle name="Currency 2 6 4 2 6 6" xfId="7737" xr:uid="{00000000-0005-0000-0000-0000391E0000}"/>
    <cellStyle name="Currency 2 6 4 2 6 6 2" xfId="7738" xr:uid="{00000000-0005-0000-0000-00003A1E0000}"/>
    <cellStyle name="Currency 2 6 4 2 6 7" xfId="7739" xr:uid="{00000000-0005-0000-0000-00003B1E0000}"/>
    <cellStyle name="Currency 2 6 4 2 7" xfId="7740" xr:uid="{00000000-0005-0000-0000-00003C1E0000}"/>
    <cellStyle name="Currency 2 6 4 2 7 2" xfId="7741" xr:uid="{00000000-0005-0000-0000-00003D1E0000}"/>
    <cellStyle name="Currency 2 6 4 2 7 2 2" xfId="7742" xr:uid="{00000000-0005-0000-0000-00003E1E0000}"/>
    <cellStyle name="Currency 2 6 4 2 7 3" xfId="7743" xr:uid="{00000000-0005-0000-0000-00003F1E0000}"/>
    <cellStyle name="Currency 2 6 4 2 8" xfId="7744" xr:uid="{00000000-0005-0000-0000-0000401E0000}"/>
    <cellStyle name="Currency 2 6 4 2 8 2" xfId="7745" xr:uid="{00000000-0005-0000-0000-0000411E0000}"/>
    <cellStyle name="Currency 2 6 4 2 8 2 2" xfId="7746" xr:uid="{00000000-0005-0000-0000-0000421E0000}"/>
    <cellStyle name="Currency 2 6 4 2 8 3" xfId="7747" xr:uid="{00000000-0005-0000-0000-0000431E0000}"/>
    <cellStyle name="Currency 2 6 4 2 9" xfId="7748" xr:uid="{00000000-0005-0000-0000-0000441E0000}"/>
    <cellStyle name="Currency 2 6 4 3" xfId="7749" xr:uid="{00000000-0005-0000-0000-0000451E0000}"/>
    <cellStyle name="Currency 2 6 4 3 10" xfId="7750" xr:uid="{00000000-0005-0000-0000-0000461E0000}"/>
    <cellStyle name="Currency 2 6 4 3 11" xfId="7751" xr:uid="{00000000-0005-0000-0000-0000471E0000}"/>
    <cellStyle name="Currency 2 6 4 3 12" xfId="7752" xr:uid="{00000000-0005-0000-0000-0000481E0000}"/>
    <cellStyle name="Currency 2 6 4 3 13" xfId="7753" xr:uid="{00000000-0005-0000-0000-0000491E0000}"/>
    <cellStyle name="Currency 2 6 4 3 2" xfId="7754" xr:uid="{00000000-0005-0000-0000-00004A1E0000}"/>
    <cellStyle name="Currency 2 6 4 3 2 10" xfId="7755" xr:uid="{00000000-0005-0000-0000-00004B1E0000}"/>
    <cellStyle name="Currency 2 6 4 3 2 2" xfId="7756" xr:uid="{00000000-0005-0000-0000-00004C1E0000}"/>
    <cellStyle name="Currency 2 6 4 3 2 2 2" xfId="7757" xr:uid="{00000000-0005-0000-0000-00004D1E0000}"/>
    <cellStyle name="Currency 2 6 4 3 2 2 3" xfId="7758" xr:uid="{00000000-0005-0000-0000-00004E1E0000}"/>
    <cellStyle name="Currency 2 6 4 3 2 3" xfId="7759" xr:uid="{00000000-0005-0000-0000-00004F1E0000}"/>
    <cellStyle name="Currency 2 6 4 3 2 3 2" xfId="7760" xr:uid="{00000000-0005-0000-0000-0000501E0000}"/>
    <cellStyle name="Currency 2 6 4 3 2 3 3" xfId="7761" xr:uid="{00000000-0005-0000-0000-0000511E0000}"/>
    <cellStyle name="Currency 2 6 4 3 2 3 4" xfId="7762" xr:uid="{00000000-0005-0000-0000-0000521E0000}"/>
    <cellStyle name="Currency 2 6 4 3 2 4" xfId="7763" xr:uid="{00000000-0005-0000-0000-0000531E0000}"/>
    <cellStyle name="Currency 2 6 4 3 2 4 2" xfId="7764" xr:uid="{00000000-0005-0000-0000-0000541E0000}"/>
    <cellStyle name="Currency 2 6 4 3 2 4 2 2" xfId="7765" xr:uid="{00000000-0005-0000-0000-0000551E0000}"/>
    <cellStyle name="Currency 2 6 4 3 2 4 3" xfId="7766" xr:uid="{00000000-0005-0000-0000-0000561E0000}"/>
    <cellStyle name="Currency 2 6 4 3 2 5" xfId="7767" xr:uid="{00000000-0005-0000-0000-0000571E0000}"/>
    <cellStyle name="Currency 2 6 4 3 2 5 2" xfId="7768" xr:uid="{00000000-0005-0000-0000-0000581E0000}"/>
    <cellStyle name="Currency 2 6 4 3 2 5 2 2" xfId="7769" xr:uid="{00000000-0005-0000-0000-0000591E0000}"/>
    <cellStyle name="Currency 2 6 4 3 2 5 3" xfId="7770" xr:uid="{00000000-0005-0000-0000-00005A1E0000}"/>
    <cellStyle name="Currency 2 6 4 3 2 6" xfId="7771" xr:uid="{00000000-0005-0000-0000-00005B1E0000}"/>
    <cellStyle name="Currency 2 6 4 3 2 6 2" xfId="7772" xr:uid="{00000000-0005-0000-0000-00005C1E0000}"/>
    <cellStyle name="Currency 2 6 4 3 2 6 2 2" xfId="7773" xr:uid="{00000000-0005-0000-0000-00005D1E0000}"/>
    <cellStyle name="Currency 2 6 4 3 2 6 3" xfId="7774" xr:uid="{00000000-0005-0000-0000-00005E1E0000}"/>
    <cellStyle name="Currency 2 6 4 3 2 7" xfId="7775" xr:uid="{00000000-0005-0000-0000-00005F1E0000}"/>
    <cellStyle name="Currency 2 6 4 3 2 7 2" xfId="7776" xr:uid="{00000000-0005-0000-0000-0000601E0000}"/>
    <cellStyle name="Currency 2 6 4 3 2 8" xfId="7777" xr:uid="{00000000-0005-0000-0000-0000611E0000}"/>
    <cellStyle name="Currency 2 6 4 3 2 8 2" xfId="7778" xr:uid="{00000000-0005-0000-0000-0000621E0000}"/>
    <cellStyle name="Currency 2 6 4 3 2 9" xfId="7779" xr:uid="{00000000-0005-0000-0000-0000631E0000}"/>
    <cellStyle name="Currency 2 6 4 3 3" xfId="7780" xr:uid="{00000000-0005-0000-0000-0000641E0000}"/>
    <cellStyle name="Currency 2 6 4 3 3 2" xfId="7781" xr:uid="{00000000-0005-0000-0000-0000651E0000}"/>
    <cellStyle name="Currency 2 6 4 3 3 2 2" xfId="7782" xr:uid="{00000000-0005-0000-0000-0000661E0000}"/>
    <cellStyle name="Currency 2 6 4 3 3 2 3" xfId="7783" xr:uid="{00000000-0005-0000-0000-0000671E0000}"/>
    <cellStyle name="Currency 2 6 4 3 3 3" xfId="7784" xr:uid="{00000000-0005-0000-0000-0000681E0000}"/>
    <cellStyle name="Currency 2 6 4 3 4" xfId="7785" xr:uid="{00000000-0005-0000-0000-0000691E0000}"/>
    <cellStyle name="Currency 2 6 4 3 4 2" xfId="7786" xr:uid="{00000000-0005-0000-0000-00006A1E0000}"/>
    <cellStyle name="Currency 2 6 4 3 4 3" xfId="7787" xr:uid="{00000000-0005-0000-0000-00006B1E0000}"/>
    <cellStyle name="Currency 2 6 4 3 4 4" xfId="7788" xr:uid="{00000000-0005-0000-0000-00006C1E0000}"/>
    <cellStyle name="Currency 2 6 4 3 5" xfId="7789" xr:uid="{00000000-0005-0000-0000-00006D1E0000}"/>
    <cellStyle name="Currency 2 6 4 3 5 2" xfId="7790" xr:uid="{00000000-0005-0000-0000-00006E1E0000}"/>
    <cellStyle name="Currency 2 6 4 3 5 2 2" xfId="7791" xr:uid="{00000000-0005-0000-0000-00006F1E0000}"/>
    <cellStyle name="Currency 2 6 4 3 5 3" xfId="7792" xr:uid="{00000000-0005-0000-0000-0000701E0000}"/>
    <cellStyle name="Currency 2 6 4 3 6" xfId="7793" xr:uid="{00000000-0005-0000-0000-0000711E0000}"/>
    <cellStyle name="Currency 2 6 4 3 6 2" xfId="7794" xr:uid="{00000000-0005-0000-0000-0000721E0000}"/>
    <cellStyle name="Currency 2 6 4 3 6 2 2" xfId="7795" xr:uid="{00000000-0005-0000-0000-0000731E0000}"/>
    <cellStyle name="Currency 2 6 4 3 6 3" xfId="7796" xr:uid="{00000000-0005-0000-0000-0000741E0000}"/>
    <cellStyle name="Currency 2 6 4 3 7" xfId="7797" xr:uid="{00000000-0005-0000-0000-0000751E0000}"/>
    <cellStyle name="Currency 2 6 4 3 7 2" xfId="7798" xr:uid="{00000000-0005-0000-0000-0000761E0000}"/>
    <cellStyle name="Currency 2 6 4 3 7 2 2" xfId="7799" xr:uid="{00000000-0005-0000-0000-0000771E0000}"/>
    <cellStyle name="Currency 2 6 4 3 7 3" xfId="7800" xr:uid="{00000000-0005-0000-0000-0000781E0000}"/>
    <cellStyle name="Currency 2 6 4 3 8" xfId="7801" xr:uid="{00000000-0005-0000-0000-0000791E0000}"/>
    <cellStyle name="Currency 2 6 4 3 8 2" xfId="7802" xr:uid="{00000000-0005-0000-0000-00007A1E0000}"/>
    <cellStyle name="Currency 2 6 4 3 9" xfId="7803" xr:uid="{00000000-0005-0000-0000-00007B1E0000}"/>
    <cellStyle name="Currency 2 6 4 3 9 2" xfId="7804" xr:uid="{00000000-0005-0000-0000-00007C1E0000}"/>
    <cellStyle name="Currency 2 6 4 4" xfId="7805" xr:uid="{00000000-0005-0000-0000-00007D1E0000}"/>
    <cellStyle name="Currency 2 6 4 4 2" xfId="7806" xr:uid="{00000000-0005-0000-0000-00007E1E0000}"/>
    <cellStyle name="Currency 2 6 4 4 2 10" xfId="7807" xr:uid="{00000000-0005-0000-0000-00007F1E0000}"/>
    <cellStyle name="Currency 2 6 4 4 2 11" xfId="7808" xr:uid="{00000000-0005-0000-0000-0000801E0000}"/>
    <cellStyle name="Currency 2 6 4 4 2 2" xfId="7809" xr:uid="{00000000-0005-0000-0000-0000811E0000}"/>
    <cellStyle name="Currency 2 6 4 4 2 2 2" xfId="7810" xr:uid="{00000000-0005-0000-0000-0000821E0000}"/>
    <cellStyle name="Currency 2 6 4 4 2 2 3" xfId="7811" xr:uid="{00000000-0005-0000-0000-0000831E0000}"/>
    <cellStyle name="Currency 2 6 4 4 2 3" xfId="7812" xr:uid="{00000000-0005-0000-0000-0000841E0000}"/>
    <cellStyle name="Currency 2 6 4 4 2 3 2" xfId="7813" xr:uid="{00000000-0005-0000-0000-0000851E0000}"/>
    <cellStyle name="Currency 2 6 4 4 2 3 3" xfId="7814" xr:uid="{00000000-0005-0000-0000-0000861E0000}"/>
    <cellStyle name="Currency 2 6 4 4 2 4" xfId="7815" xr:uid="{00000000-0005-0000-0000-0000871E0000}"/>
    <cellStyle name="Currency 2 6 4 4 2 4 2" xfId="7816" xr:uid="{00000000-0005-0000-0000-0000881E0000}"/>
    <cellStyle name="Currency 2 6 4 4 2 4 2 2" xfId="7817" xr:uid="{00000000-0005-0000-0000-0000891E0000}"/>
    <cellStyle name="Currency 2 6 4 4 2 4 3" xfId="7818" xr:uid="{00000000-0005-0000-0000-00008A1E0000}"/>
    <cellStyle name="Currency 2 6 4 4 2 5" xfId="7819" xr:uid="{00000000-0005-0000-0000-00008B1E0000}"/>
    <cellStyle name="Currency 2 6 4 4 2 5 2" xfId="7820" xr:uid="{00000000-0005-0000-0000-00008C1E0000}"/>
    <cellStyle name="Currency 2 6 4 4 2 5 2 2" xfId="7821" xr:uid="{00000000-0005-0000-0000-00008D1E0000}"/>
    <cellStyle name="Currency 2 6 4 4 2 5 3" xfId="7822" xr:uid="{00000000-0005-0000-0000-00008E1E0000}"/>
    <cellStyle name="Currency 2 6 4 4 2 6" xfId="7823" xr:uid="{00000000-0005-0000-0000-00008F1E0000}"/>
    <cellStyle name="Currency 2 6 4 4 2 6 2" xfId="7824" xr:uid="{00000000-0005-0000-0000-0000901E0000}"/>
    <cellStyle name="Currency 2 6 4 4 2 6 2 2" xfId="7825" xr:uid="{00000000-0005-0000-0000-0000911E0000}"/>
    <cellStyle name="Currency 2 6 4 4 2 6 3" xfId="7826" xr:uid="{00000000-0005-0000-0000-0000921E0000}"/>
    <cellStyle name="Currency 2 6 4 4 2 7" xfId="7827" xr:uid="{00000000-0005-0000-0000-0000931E0000}"/>
    <cellStyle name="Currency 2 6 4 4 2 7 2" xfId="7828" xr:uid="{00000000-0005-0000-0000-0000941E0000}"/>
    <cellStyle name="Currency 2 6 4 4 2 8" xfId="7829" xr:uid="{00000000-0005-0000-0000-0000951E0000}"/>
    <cellStyle name="Currency 2 6 4 4 2 8 2" xfId="7830" xr:uid="{00000000-0005-0000-0000-0000961E0000}"/>
    <cellStyle name="Currency 2 6 4 4 2 9" xfId="7831" xr:uid="{00000000-0005-0000-0000-0000971E0000}"/>
    <cellStyle name="Currency 2 6 4 4 3" xfId="7832" xr:uid="{00000000-0005-0000-0000-0000981E0000}"/>
    <cellStyle name="Currency 2 6 4 4 3 2" xfId="7833" xr:uid="{00000000-0005-0000-0000-0000991E0000}"/>
    <cellStyle name="Currency 2 6 4 4 3 2 2" xfId="7834" xr:uid="{00000000-0005-0000-0000-00009A1E0000}"/>
    <cellStyle name="Currency 2 6 4 4 3 2 3" xfId="7835" xr:uid="{00000000-0005-0000-0000-00009B1E0000}"/>
    <cellStyle name="Currency 2 6 4 4 3 3" xfId="7836" xr:uid="{00000000-0005-0000-0000-00009C1E0000}"/>
    <cellStyle name="Currency 2 6 4 4 4" xfId="7837" xr:uid="{00000000-0005-0000-0000-00009D1E0000}"/>
    <cellStyle name="Currency 2 6 4 4 4 2" xfId="7838" xr:uid="{00000000-0005-0000-0000-00009E1E0000}"/>
    <cellStyle name="Currency 2 6 4 4 4 2 2" xfId="7839" xr:uid="{00000000-0005-0000-0000-00009F1E0000}"/>
    <cellStyle name="Currency 2 6 4 4 4 3" xfId="7840" xr:uid="{00000000-0005-0000-0000-0000A01E0000}"/>
    <cellStyle name="Currency 2 6 4 4 4 4" xfId="7841" xr:uid="{00000000-0005-0000-0000-0000A11E0000}"/>
    <cellStyle name="Currency 2 6 4 4 5" xfId="7842" xr:uid="{00000000-0005-0000-0000-0000A21E0000}"/>
    <cellStyle name="Currency 2 6 4 4 5 2" xfId="7843" xr:uid="{00000000-0005-0000-0000-0000A31E0000}"/>
    <cellStyle name="Currency 2 6 4 4 5 2 2" xfId="7844" xr:uid="{00000000-0005-0000-0000-0000A41E0000}"/>
    <cellStyle name="Currency 2 6 4 4 5 3" xfId="7845" xr:uid="{00000000-0005-0000-0000-0000A51E0000}"/>
    <cellStyle name="Currency 2 6 4 4 6" xfId="7846" xr:uid="{00000000-0005-0000-0000-0000A61E0000}"/>
    <cellStyle name="Currency 2 6 4 4 7" xfId="7847" xr:uid="{00000000-0005-0000-0000-0000A71E0000}"/>
    <cellStyle name="Currency 2 6 4 5" xfId="7848" xr:uid="{00000000-0005-0000-0000-0000A81E0000}"/>
    <cellStyle name="Currency 2 6 4 5 10" xfId="7849" xr:uid="{00000000-0005-0000-0000-0000A91E0000}"/>
    <cellStyle name="Currency 2 6 4 5 2" xfId="7850" xr:uid="{00000000-0005-0000-0000-0000AA1E0000}"/>
    <cellStyle name="Currency 2 6 4 5 2 2" xfId="7851" xr:uid="{00000000-0005-0000-0000-0000AB1E0000}"/>
    <cellStyle name="Currency 2 6 4 5 2 3" xfId="7852" xr:uid="{00000000-0005-0000-0000-0000AC1E0000}"/>
    <cellStyle name="Currency 2 6 4 5 3" xfId="7853" xr:uid="{00000000-0005-0000-0000-0000AD1E0000}"/>
    <cellStyle name="Currency 2 6 4 5 3 2" xfId="7854" xr:uid="{00000000-0005-0000-0000-0000AE1E0000}"/>
    <cellStyle name="Currency 2 6 4 5 3 3" xfId="7855" xr:uid="{00000000-0005-0000-0000-0000AF1E0000}"/>
    <cellStyle name="Currency 2 6 4 5 4" xfId="7856" xr:uid="{00000000-0005-0000-0000-0000B01E0000}"/>
    <cellStyle name="Currency 2 6 4 5 4 2" xfId="7857" xr:uid="{00000000-0005-0000-0000-0000B11E0000}"/>
    <cellStyle name="Currency 2 6 4 5 4 2 2" xfId="7858" xr:uid="{00000000-0005-0000-0000-0000B21E0000}"/>
    <cellStyle name="Currency 2 6 4 5 4 3" xfId="7859" xr:uid="{00000000-0005-0000-0000-0000B31E0000}"/>
    <cellStyle name="Currency 2 6 4 5 5" xfId="7860" xr:uid="{00000000-0005-0000-0000-0000B41E0000}"/>
    <cellStyle name="Currency 2 6 4 5 5 2" xfId="7861" xr:uid="{00000000-0005-0000-0000-0000B51E0000}"/>
    <cellStyle name="Currency 2 6 4 5 5 2 2" xfId="7862" xr:uid="{00000000-0005-0000-0000-0000B61E0000}"/>
    <cellStyle name="Currency 2 6 4 5 5 3" xfId="7863" xr:uid="{00000000-0005-0000-0000-0000B71E0000}"/>
    <cellStyle name="Currency 2 6 4 5 6" xfId="7864" xr:uid="{00000000-0005-0000-0000-0000B81E0000}"/>
    <cellStyle name="Currency 2 6 4 5 6 2" xfId="7865" xr:uid="{00000000-0005-0000-0000-0000B91E0000}"/>
    <cellStyle name="Currency 2 6 4 5 6 2 2" xfId="7866" xr:uid="{00000000-0005-0000-0000-0000BA1E0000}"/>
    <cellStyle name="Currency 2 6 4 5 6 3" xfId="7867" xr:uid="{00000000-0005-0000-0000-0000BB1E0000}"/>
    <cellStyle name="Currency 2 6 4 5 7" xfId="7868" xr:uid="{00000000-0005-0000-0000-0000BC1E0000}"/>
    <cellStyle name="Currency 2 6 4 5 7 2" xfId="7869" xr:uid="{00000000-0005-0000-0000-0000BD1E0000}"/>
    <cellStyle name="Currency 2 6 4 5 8" xfId="7870" xr:uid="{00000000-0005-0000-0000-0000BE1E0000}"/>
    <cellStyle name="Currency 2 6 4 5 8 2" xfId="7871" xr:uid="{00000000-0005-0000-0000-0000BF1E0000}"/>
    <cellStyle name="Currency 2 6 4 5 9" xfId="7872" xr:uid="{00000000-0005-0000-0000-0000C01E0000}"/>
    <cellStyle name="Currency 2 6 4 6" xfId="7873" xr:uid="{00000000-0005-0000-0000-0000C11E0000}"/>
    <cellStyle name="Currency 2 6 4 6 10" xfId="7874" xr:uid="{00000000-0005-0000-0000-0000C21E0000}"/>
    <cellStyle name="Currency 2 6 4 6 11" xfId="7875" xr:uid="{00000000-0005-0000-0000-0000C31E0000}"/>
    <cellStyle name="Currency 2 6 4 6 12" xfId="7876" xr:uid="{00000000-0005-0000-0000-0000C41E0000}"/>
    <cellStyle name="Currency 2 6 4 6 2" xfId="7877" xr:uid="{00000000-0005-0000-0000-0000C51E0000}"/>
    <cellStyle name="Currency 2 6 4 6 2 2" xfId="7878" xr:uid="{00000000-0005-0000-0000-0000C61E0000}"/>
    <cellStyle name="Currency 2 6 4 6 2 3" xfId="7879" xr:uid="{00000000-0005-0000-0000-0000C71E0000}"/>
    <cellStyle name="Currency 2 6 4 6 3" xfId="7880" xr:uid="{00000000-0005-0000-0000-0000C81E0000}"/>
    <cellStyle name="Currency 2 6 4 6 3 2" xfId="7881" xr:uid="{00000000-0005-0000-0000-0000C91E0000}"/>
    <cellStyle name="Currency 2 6 4 6 3 3" xfId="7882" xr:uid="{00000000-0005-0000-0000-0000CA1E0000}"/>
    <cellStyle name="Currency 2 6 4 6 4" xfId="7883" xr:uid="{00000000-0005-0000-0000-0000CB1E0000}"/>
    <cellStyle name="Currency 2 6 4 6 5" xfId="7884" xr:uid="{00000000-0005-0000-0000-0000CC1E0000}"/>
    <cellStyle name="Currency 2 6 4 6 5 2" xfId="7885" xr:uid="{00000000-0005-0000-0000-0000CD1E0000}"/>
    <cellStyle name="Currency 2 6 4 6 5 2 2" xfId="7886" xr:uid="{00000000-0005-0000-0000-0000CE1E0000}"/>
    <cellStyle name="Currency 2 6 4 6 5 3" xfId="7887" xr:uid="{00000000-0005-0000-0000-0000CF1E0000}"/>
    <cellStyle name="Currency 2 6 4 6 6" xfId="7888" xr:uid="{00000000-0005-0000-0000-0000D01E0000}"/>
    <cellStyle name="Currency 2 6 4 6 6 2" xfId="7889" xr:uid="{00000000-0005-0000-0000-0000D11E0000}"/>
    <cellStyle name="Currency 2 6 4 6 6 2 2" xfId="7890" xr:uid="{00000000-0005-0000-0000-0000D21E0000}"/>
    <cellStyle name="Currency 2 6 4 6 6 3" xfId="7891" xr:uid="{00000000-0005-0000-0000-0000D31E0000}"/>
    <cellStyle name="Currency 2 6 4 6 7" xfId="7892" xr:uid="{00000000-0005-0000-0000-0000D41E0000}"/>
    <cellStyle name="Currency 2 6 4 6 7 2" xfId="7893" xr:uid="{00000000-0005-0000-0000-0000D51E0000}"/>
    <cellStyle name="Currency 2 6 4 6 7 2 2" xfId="7894" xr:uid="{00000000-0005-0000-0000-0000D61E0000}"/>
    <cellStyle name="Currency 2 6 4 6 7 3" xfId="7895" xr:uid="{00000000-0005-0000-0000-0000D71E0000}"/>
    <cellStyle name="Currency 2 6 4 6 8" xfId="7896" xr:uid="{00000000-0005-0000-0000-0000D81E0000}"/>
    <cellStyle name="Currency 2 6 4 6 8 2" xfId="7897" xr:uid="{00000000-0005-0000-0000-0000D91E0000}"/>
    <cellStyle name="Currency 2 6 4 6 9" xfId="7898" xr:uid="{00000000-0005-0000-0000-0000DA1E0000}"/>
    <cellStyle name="Currency 2 6 4 6 9 2" xfId="7899" xr:uid="{00000000-0005-0000-0000-0000DB1E0000}"/>
    <cellStyle name="Currency 2 6 4 7" xfId="7900" xr:uid="{00000000-0005-0000-0000-0000DC1E0000}"/>
    <cellStyle name="Currency 2 6 4 7 2" xfId="7901" xr:uid="{00000000-0005-0000-0000-0000DD1E0000}"/>
    <cellStyle name="Currency 2 6 4 7 3" xfId="7902" xr:uid="{00000000-0005-0000-0000-0000DE1E0000}"/>
    <cellStyle name="Currency 2 6 4 8" xfId="7903" xr:uid="{00000000-0005-0000-0000-0000DF1E0000}"/>
    <cellStyle name="Currency 2 6 4 8 2" xfId="7904" xr:uid="{00000000-0005-0000-0000-0000E01E0000}"/>
    <cellStyle name="Currency 2 6 4 8 2 2" xfId="7905" xr:uid="{00000000-0005-0000-0000-0000E11E0000}"/>
    <cellStyle name="Currency 2 6 4 8 3" xfId="7906" xr:uid="{00000000-0005-0000-0000-0000E21E0000}"/>
    <cellStyle name="Currency 2 6 4 8 4" xfId="7907" xr:uid="{00000000-0005-0000-0000-0000E31E0000}"/>
    <cellStyle name="Currency 2 6 4 9" xfId="7908" xr:uid="{00000000-0005-0000-0000-0000E41E0000}"/>
    <cellStyle name="Currency 2 6 4 9 2" xfId="7909" xr:uid="{00000000-0005-0000-0000-0000E51E0000}"/>
    <cellStyle name="Currency 2 6 4 9 2 2" xfId="7910" xr:uid="{00000000-0005-0000-0000-0000E61E0000}"/>
    <cellStyle name="Currency 2 6 4 9 3" xfId="7911" xr:uid="{00000000-0005-0000-0000-0000E71E0000}"/>
    <cellStyle name="Currency 2 6 5" xfId="7912" xr:uid="{00000000-0005-0000-0000-0000E81E0000}"/>
    <cellStyle name="Currency 2 6 5 10" xfId="7913" xr:uid="{00000000-0005-0000-0000-0000E91E0000}"/>
    <cellStyle name="Currency 2 6 5 10 2" xfId="7914" xr:uid="{00000000-0005-0000-0000-0000EA1E0000}"/>
    <cellStyle name="Currency 2 6 5 10 2 2" xfId="7915" xr:uid="{00000000-0005-0000-0000-0000EB1E0000}"/>
    <cellStyle name="Currency 2 6 5 10 3" xfId="7916" xr:uid="{00000000-0005-0000-0000-0000EC1E0000}"/>
    <cellStyle name="Currency 2 6 5 11" xfId="7917" xr:uid="{00000000-0005-0000-0000-0000ED1E0000}"/>
    <cellStyle name="Currency 2 6 5 11 2" xfId="7918" xr:uid="{00000000-0005-0000-0000-0000EE1E0000}"/>
    <cellStyle name="Currency 2 6 5 12" xfId="7919" xr:uid="{00000000-0005-0000-0000-0000EF1E0000}"/>
    <cellStyle name="Currency 2 6 5 12 2" xfId="7920" xr:uid="{00000000-0005-0000-0000-0000F01E0000}"/>
    <cellStyle name="Currency 2 6 5 13" xfId="7921" xr:uid="{00000000-0005-0000-0000-0000F11E0000}"/>
    <cellStyle name="Currency 2 6 5 14" xfId="7922" xr:uid="{00000000-0005-0000-0000-0000F21E0000}"/>
    <cellStyle name="Currency 2 6 5 15" xfId="7923" xr:uid="{00000000-0005-0000-0000-0000F31E0000}"/>
    <cellStyle name="Currency 2 6 5 16" xfId="7924" xr:uid="{00000000-0005-0000-0000-0000F41E0000}"/>
    <cellStyle name="Currency 2 6 5 2" xfId="7925" xr:uid="{00000000-0005-0000-0000-0000F51E0000}"/>
    <cellStyle name="Currency 2 6 5 2 2" xfId="7926" xr:uid="{00000000-0005-0000-0000-0000F61E0000}"/>
    <cellStyle name="Currency 2 6 5 2 2 10" xfId="7927" xr:uid="{00000000-0005-0000-0000-0000F71E0000}"/>
    <cellStyle name="Currency 2 6 5 2 2 2" xfId="7928" xr:uid="{00000000-0005-0000-0000-0000F81E0000}"/>
    <cellStyle name="Currency 2 6 5 2 2 2 2" xfId="7929" xr:uid="{00000000-0005-0000-0000-0000F91E0000}"/>
    <cellStyle name="Currency 2 6 5 2 2 2 3" xfId="7930" xr:uid="{00000000-0005-0000-0000-0000FA1E0000}"/>
    <cellStyle name="Currency 2 6 5 2 2 3" xfId="7931" xr:uid="{00000000-0005-0000-0000-0000FB1E0000}"/>
    <cellStyle name="Currency 2 6 5 2 2 3 2" xfId="7932" xr:uid="{00000000-0005-0000-0000-0000FC1E0000}"/>
    <cellStyle name="Currency 2 6 5 2 2 3 3" xfId="7933" xr:uid="{00000000-0005-0000-0000-0000FD1E0000}"/>
    <cellStyle name="Currency 2 6 5 2 2 4" xfId="7934" xr:uid="{00000000-0005-0000-0000-0000FE1E0000}"/>
    <cellStyle name="Currency 2 6 5 2 2 4 2" xfId="7935" xr:uid="{00000000-0005-0000-0000-0000FF1E0000}"/>
    <cellStyle name="Currency 2 6 5 2 2 4 2 2" xfId="7936" xr:uid="{00000000-0005-0000-0000-0000001F0000}"/>
    <cellStyle name="Currency 2 6 5 2 2 4 3" xfId="7937" xr:uid="{00000000-0005-0000-0000-0000011F0000}"/>
    <cellStyle name="Currency 2 6 5 2 2 5" xfId="7938" xr:uid="{00000000-0005-0000-0000-0000021F0000}"/>
    <cellStyle name="Currency 2 6 5 2 2 5 2" xfId="7939" xr:uid="{00000000-0005-0000-0000-0000031F0000}"/>
    <cellStyle name="Currency 2 6 5 2 2 5 2 2" xfId="7940" xr:uid="{00000000-0005-0000-0000-0000041F0000}"/>
    <cellStyle name="Currency 2 6 5 2 2 5 3" xfId="7941" xr:uid="{00000000-0005-0000-0000-0000051F0000}"/>
    <cellStyle name="Currency 2 6 5 2 2 6" xfId="7942" xr:uid="{00000000-0005-0000-0000-0000061F0000}"/>
    <cellStyle name="Currency 2 6 5 2 2 6 2" xfId="7943" xr:uid="{00000000-0005-0000-0000-0000071F0000}"/>
    <cellStyle name="Currency 2 6 5 2 2 6 2 2" xfId="7944" xr:uid="{00000000-0005-0000-0000-0000081F0000}"/>
    <cellStyle name="Currency 2 6 5 2 2 6 3" xfId="7945" xr:uid="{00000000-0005-0000-0000-0000091F0000}"/>
    <cellStyle name="Currency 2 6 5 2 2 7" xfId="7946" xr:uid="{00000000-0005-0000-0000-00000A1F0000}"/>
    <cellStyle name="Currency 2 6 5 2 2 7 2" xfId="7947" xr:uid="{00000000-0005-0000-0000-00000B1F0000}"/>
    <cellStyle name="Currency 2 6 5 2 2 8" xfId="7948" xr:uid="{00000000-0005-0000-0000-00000C1F0000}"/>
    <cellStyle name="Currency 2 6 5 2 2 8 2" xfId="7949" xr:uid="{00000000-0005-0000-0000-00000D1F0000}"/>
    <cellStyle name="Currency 2 6 5 2 2 9" xfId="7950" xr:uid="{00000000-0005-0000-0000-00000E1F0000}"/>
    <cellStyle name="Currency 2 6 5 2 3" xfId="7951" xr:uid="{00000000-0005-0000-0000-00000F1F0000}"/>
    <cellStyle name="Currency 2 6 5 2 3 10" xfId="7952" xr:uid="{00000000-0005-0000-0000-0000101F0000}"/>
    <cellStyle name="Currency 2 6 5 2 3 2" xfId="7953" xr:uid="{00000000-0005-0000-0000-0000111F0000}"/>
    <cellStyle name="Currency 2 6 5 2 3 2 2" xfId="7954" xr:uid="{00000000-0005-0000-0000-0000121F0000}"/>
    <cellStyle name="Currency 2 6 5 2 3 2 3" xfId="7955" xr:uid="{00000000-0005-0000-0000-0000131F0000}"/>
    <cellStyle name="Currency 2 6 5 2 3 3" xfId="7956" xr:uid="{00000000-0005-0000-0000-0000141F0000}"/>
    <cellStyle name="Currency 2 6 5 2 3 3 2" xfId="7957" xr:uid="{00000000-0005-0000-0000-0000151F0000}"/>
    <cellStyle name="Currency 2 6 5 2 3 3 3" xfId="7958" xr:uid="{00000000-0005-0000-0000-0000161F0000}"/>
    <cellStyle name="Currency 2 6 5 2 3 4" xfId="7959" xr:uid="{00000000-0005-0000-0000-0000171F0000}"/>
    <cellStyle name="Currency 2 6 5 2 3 4 2" xfId="7960" xr:uid="{00000000-0005-0000-0000-0000181F0000}"/>
    <cellStyle name="Currency 2 6 5 2 3 4 2 2" xfId="7961" xr:uid="{00000000-0005-0000-0000-0000191F0000}"/>
    <cellStyle name="Currency 2 6 5 2 3 4 3" xfId="7962" xr:uid="{00000000-0005-0000-0000-00001A1F0000}"/>
    <cellStyle name="Currency 2 6 5 2 3 5" xfId="7963" xr:uid="{00000000-0005-0000-0000-00001B1F0000}"/>
    <cellStyle name="Currency 2 6 5 2 3 5 2" xfId="7964" xr:uid="{00000000-0005-0000-0000-00001C1F0000}"/>
    <cellStyle name="Currency 2 6 5 2 3 5 2 2" xfId="7965" xr:uid="{00000000-0005-0000-0000-00001D1F0000}"/>
    <cellStyle name="Currency 2 6 5 2 3 5 3" xfId="7966" xr:uid="{00000000-0005-0000-0000-00001E1F0000}"/>
    <cellStyle name="Currency 2 6 5 2 3 6" xfId="7967" xr:uid="{00000000-0005-0000-0000-00001F1F0000}"/>
    <cellStyle name="Currency 2 6 5 2 3 6 2" xfId="7968" xr:uid="{00000000-0005-0000-0000-0000201F0000}"/>
    <cellStyle name="Currency 2 6 5 2 3 6 2 2" xfId="7969" xr:uid="{00000000-0005-0000-0000-0000211F0000}"/>
    <cellStyle name="Currency 2 6 5 2 3 6 3" xfId="7970" xr:uid="{00000000-0005-0000-0000-0000221F0000}"/>
    <cellStyle name="Currency 2 6 5 2 3 7" xfId="7971" xr:uid="{00000000-0005-0000-0000-0000231F0000}"/>
    <cellStyle name="Currency 2 6 5 2 3 7 2" xfId="7972" xr:uid="{00000000-0005-0000-0000-0000241F0000}"/>
    <cellStyle name="Currency 2 6 5 2 3 8" xfId="7973" xr:uid="{00000000-0005-0000-0000-0000251F0000}"/>
    <cellStyle name="Currency 2 6 5 2 3 8 2" xfId="7974" xr:uid="{00000000-0005-0000-0000-0000261F0000}"/>
    <cellStyle name="Currency 2 6 5 2 3 9" xfId="7975" xr:uid="{00000000-0005-0000-0000-0000271F0000}"/>
    <cellStyle name="Currency 2 6 5 2 4" xfId="7976" xr:uid="{00000000-0005-0000-0000-0000281F0000}"/>
    <cellStyle name="Currency 2 6 5 2 4 10" xfId="7977" xr:uid="{00000000-0005-0000-0000-0000291F0000}"/>
    <cellStyle name="Currency 2 6 5 2 4 2" xfId="7978" xr:uid="{00000000-0005-0000-0000-00002A1F0000}"/>
    <cellStyle name="Currency 2 6 5 2 4 3" xfId="7979" xr:uid="{00000000-0005-0000-0000-00002B1F0000}"/>
    <cellStyle name="Currency 2 6 5 2 4 3 2" xfId="7980" xr:uid="{00000000-0005-0000-0000-00002C1F0000}"/>
    <cellStyle name="Currency 2 6 5 2 4 3 2 2" xfId="7981" xr:uid="{00000000-0005-0000-0000-00002D1F0000}"/>
    <cellStyle name="Currency 2 6 5 2 4 3 3" xfId="7982" xr:uid="{00000000-0005-0000-0000-00002E1F0000}"/>
    <cellStyle name="Currency 2 6 5 2 4 4" xfId="7983" xr:uid="{00000000-0005-0000-0000-00002F1F0000}"/>
    <cellStyle name="Currency 2 6 5 2 4 4 2" xfId="7984" xr:uid="{00000000-0005-0000-0000-0000301F0000}"/>
    <cellStyle name="Currency 2 6 5 2 4 4 2 2" xfId="7985" xr:uid="{00000000-0005-0000-0000-0000311F0000}"/>
    <cellStyle name="Currency 2 6 5 2 4 4 3" xfId="7986" xr:uid="{00000000-0005-0000-0000-0000321F0000}"/>
    <cellStyle name="Currency 2 6 5 2 4 5" xfId="7987" xr:uid="{00000000-0005-0000-0000-0000331F0000}"/>
    <cellStyle name="Currency 2 6 5 2 4 5 2" xfId="7988" xr:uid="{00000000-0005-0000-0000-0000341F0000}"/>
    <cellStyle name="Currency 2 6 5 2 4 5 2 2" xfId="7989" xr:uid="{00000000-0005-0000-0000-0000351F0000}"/>
    <cellStyle name="Currency 2 6 5 2 4 5 3" xfId="7990" xr:uid="{00000000-0005-0000-0000-0000361F0000}"/>
    <cellStyle name="Currency 2 6 5 2 4 6" xfId="7991" xr:uid="{00000000-0005-0000-0000-0000371F0000}"/>
    <cellStyle name="Currency 2 6 5 2 4 6 2" xfId="7992" xr:uid="{00000000-0005-0000-0000-0000381F0000}"/>
    <cellStyle name="Currency 2 6 5 2 4 7" xfId="7993" xr:uid="{00000000-0005-0000-0000-0000391F0000}"/>
    <cellStyle name="Currency 2 6 5 2 4 7 2" xfId="7994" xr:uid="{00000000-0005-0000-0000-00003A1F0000}"/>
    <cellStyle name="Currency 2 6 5 2 4 8" xfId="7995" xr:uid="{00000000-0005-0000-0000-00003B1F0000}"/>
    <cellStyle name="Currency 2 6 5 2 4 9" xfId="7996" xr:uid="{00000000-0005-0000-0000-00003C1F0000}"/>
    <cellStyle name="Currency 2 6 5 2 5" xfId="7997" xr:uid="{00000000-0005-0000-0000-00003D1F0000}"/>
    <cellStyle name="Currency 2 6 5 2 5 2" xfId="7998" xr:uid="{00000000-0005-0000-0000-00003E1F0000}"/>
    <cellStyle name="Currency 2 6 5 2 5 3" xfId="7999" xr:uid="{00000000-0005-0000-0000-00003F1F0000}"/>
    <cellStyle name="Currency 2 6 5 2 5 4" xfId="8000" xr:uid="{00000000-0005-0000-0000-0000401F0000}"/>
    <cellStyle name="Currency 2 6 5 2 6" xfId="8001" xr:uid="{00000000-0005-0000-0000-0000411F0000}"/>
    <cellStyle name="Currency 2 6 5 2 6 2" xfId="8002" xr:uid="{00000000-0005-0000-0000-0000421F0000}"/>
    <cellStyle name="Currency 2 6 5 2 6 2 2" xfId="8003" xr:uid="{00000000-0005-0000-0000-0000431F0000}"/>
    <cellStyle name="Currency 2 6 5 2 6 2 2 2" xfId="8004" xr:uid="{00000000-0005-0000-0000-0000441F0000}"/>
    <cellStyle name="Currency 2 6 5 2 6 2 3" xfId="8005" xr:uid="{00000000-0005-0000-0000-0000451F0000}"/>
    <cellStyle name="Currency 2 6 5 2 6 3" xfId="8006" xr:uid="{00000000-0005-0000-0000-0000461F0000}"/>
    <cellStyle name="Currency 2 6 5 2 6 3 2" xfId="8007" xr:uid="{00000000-0005-0000-0000-0000471F0000}"/>
    <cellStyle name="Currency 2 6 5 2 6 3 2 2" xfId="8008" xr:uid="{00000000-0005-0000-0000-0000481F0000}"/>
    <cellStyle name="Currency 2 6 5 2 6 3 3" xfId="8009" xr:uid="{00000000-0005-0000-0000-0000491F0000}"/>
    <cellStyle name="Currency 2 6 5 2 6 4" xfId="8010" xr:uid="{00000000-0005-0000-0000-00004A1F0000}"/>
    <cellStyle name="Currency 2 6 5 2 6 4 2" xfId="8011" xr:uid="{00000000-0005-0000-0000-00004B1F0000}"/>
    <cellStyle name="Currency 2 6 5 2 6 4 2 2" xfId="8012" xr:uid="{00000000-0005-0000-0000-00004C1F0000}"/>
    <cellStyle name="Currency 2 6 5 2 6 4 3" xfId="8013" xr:uid="{00000000-0005-0000-0000-00004D1F0000}"/>
    <cellStyle name="Currency 2 6 5 2 6 5" xfId="8014" xr:uid="{00000000-0005-0000-0000-00004E1F0000}"/>
    <cellStyle name="Currency 2 6 5 2 6 5 2" xfId="8015" xr:uid="{00000000-0005-0000-0000-00004F1F0000}"/>
    <cellStyle name="Currency 2 6 5 2 6 6" xfId="8016" xr:uid="{00000000-0005-0000-0000-0000501F0000}"/>
    <cellStyle name="Currency 2 6 5 2 6 6 2" xfId="8017" xr:uid="{00000000-0005-0000-0000-0000511F0000}"/>
    <cellStyle name="Currency 2 6 5 2 6 7" xfId="8018" xr:uid="{00000000-0005-0000-0000-0000521F0000}"/>
    <cellStyle name="Currency 2 6 5 2 7" xfId="8019" xr:uid="{00000000-0005-0000-0000-0000531F0000}"/>
    <cellStyle name="Currency 2 6 5 2 7 2" xfId="8020" xr:uid="{00000000-0005-0000-0000-0000541F0000}"/>
    <cellStyle name="Currency 2 6 5 2 7 2 2" xfId="8021" xr:uid="{00000000-0005-0000-0000-0000551F0000}"/>
    <cellStyle name="Currency 2 6 5 2 7 3" xfId="8022" xr:uid="{00000000-0005-0000-0000-0000561F0000}"/>
    <cellStyle name="Currency 2 6 5 2 8" xfId="8023" xr:uid="{00000000-0005-0000-0000-0000571F0000}"/>
    <cellStyle name="Currency 2 6 5 2 8 2" xfId="8024" xr:uid="{00000000-0005-0000-0000-0000581F0000}"/>
    <cellStyle name="Currency 2 6 5 2 8 2 2" xfId="8025" xr:uid="{00000000-0005-0000-0000-0000591F0000}"/>
    <cellStyle name="Currency 2 6 5 2 8 3" xfId="8026" xr:uid="{00000000-0005-0000-0000-00005A1F0000}"/>
    <cellStyle name="Currency 2 6 5 2 9" xfId="8027" xr:uid="{00000000-0005-0000-0000-00005B1F0000}"/>
    <cellStyle name="Currency 2 6 5 3" xfId="8028" xr:uid="{00000000-0005-0000-0000-00005C1F0000}"/>
    <cellStyle name="Currency 2 6 5 3 10" xfId="8029" xr:uid="{00000000-0005-0000-0000-00005D1F0000}"/>
    <cellStyle name="Currency 2 6 5 3 11" xfId="8030" xr:uid="{00000000-0005-0000-0000-00005E1F0000}"/>
    <cellStyle name="Currency 2 6 5 3 12" xfId="8031" xr:uid="{00000000-0005-0000-0000-00005F1F0000}"/>
    <cellStyle name="Currency 2 6 5 3 13" xfId="8032" xr:uid="{00000000-0005-0000-0000-0000601F0000}"/>
    <cellStyle name="Currency 2 6 5 3 2" xfId="8033" xr:uid="{00000000-0005-0000-0000-0000611F0000}"/>
    <cellStyle name="Currency 2 6 5 3 2 10" xfId="8034" xr:uid="{00000000-0005-0000-0000-0000621F0000}"/>
    <cellStyle name="Currency 2 6 5 3 2 2" xfId="8035" xr:uid="{00000000-0005-0000-0000-0000631F0000}"/>
    <cellStyle name="Currency 2 6 5 3 2 2 2" xfId="8036" xr:uid="{00000000-0005-0000-0000-0000641F0000}"/>
    <cellStyle name="Currency 2 6 5 3 2 2 3" xfId="8037" xr:uid="{00000000-0005-0000-0000-0000651F0000}"/>
    <cellStyle name="Currency 2 6 5 3 2 3" xfId="8038" xr:uid="{00000000-0005-0000-0000-0000661F0000}"/>
    <cellStyle name="Currency 2 6 5 3 2 3 2" xfId="8039" xr:uid="{00000000-0005-0000-0000-0000671F0000}"/>
    <cellStyle name="Currency 2 6 5 3 2 3 3" xfId="8040" xr:uid="{00000000-0005-0000-0000-0000681F0000}"/>
    <cellStyle name="Currency 2 6 5 3 2 3 4" xfId="8041" xr:uid="{00000000-0005-0000-0000-0000691F0000}"/>
    <cellStyle name="Currency 2 6 5 3 2 4" xfId="8042" xr:uid="{00000000-0005-0000-0000-00006A1F0000}"/>
    <cellStyle name="Currency 2 6 5 3 2 4 2" xfId="8043" xr:uid="{00000000-0005-0000-0000-00006B1F0000}"/>
    <cellStyle name="Currency 2 6 5 3 2 4 2 2" xfId="8044" xr:uid="{00000000-0005-0000-0000-00006C1F0000}"/>
    <cellStyle name="Currency 2 6 5 3 2 4 3" xfId="8045" xr:uid="{00000000-0005-0000-0000-00006D1F0000}"/>
    <cellStyle name="Currency 2 6 5 3 2 5" xfId="8046" xr:uid="{00000000-0005-0000-0000-00006E1F0000}"/>
    <cellStyle name="Currency 2 6 5 3 2 5 2" xfId="8047" xr:uid="{00000000-0005-0000-0000-00006F1F0000}"/>
    <cellStyle name="Currency 2 6 5 3 2 5 2 2" xfId="8048" xr:uid="{00000000-0005-0000-0000-0000701F0000}"/>
    <cellStyle name="Currency 2 6 5 3 2 5 3" xfId="8049" xr:uid="{00000000-0005-0000-0000-0000711F0000}"/>
    <cellStyle name="Currency 2 6 5 3 2 6" xfId="8050" xr:uid="{00000000-0005-0000-0000-0000721F0000}"/>
    <cellStyle name="Currency 2 6 5 3 2 6 2" xfId="8051" xr:uid="{00000000-0005-0000-0000-0000731F0000}"/>
    <cellStyle name="Currency 2 6 5 3 2 6 2 2" xfId="8052" xr:uid="{00000000-0005-0000-0000-0000741F0000}"/>
    <cellStyle name="Currency 2 6 5 3 2 6 3" xfId="8053" xr:uid="{00000000-0005-0000-0000-0000751F0000}"/>
    <cellStyle name="Currency 2 6 5 3 2 7" xfId="8054" xr:uid="{00000000-0005-0000-0000-0000761F0000}"/>
    <cellStyle name="Currency 2 6 5 3 2 7 2" xfId="8055" xr:uid="{00000000-0005-0000-0000-0000771F0000}"/>
    <cellStyle name="Currency 2 6 5 3 2 8" xfId="8056" xr:uid="{00000000-0005-0000-0000-0000781F0000}"/>
    <cellStyle name="Currency 2 6 5 3 2 8 2" xfId="8057" xr:uid="{00000000-0005-0000-0000-0000791F0000}"/>
    <cellStyle name="Currency 2 6 5 3 2 9" xfId="8058" xr:uid="{00000000-0005-0000-0000-00007A1F0000}"/>
    <cellStyle name="Currency 2 6 5 3 3" xfId="8059" xr:uid="{00000000-0005-0000-0000-00007B1F0000}"/>
    <cellStyle name="Currency 2 6 5 3 3 2" xfId="8060" xr:uid="{00000000-0005-0000-0000-00007C1F0000}"/>
    <cellStyle name="Currency 2 6 5 3 3 2 2" xfId="8061" xr:uid="{00000000-0005-0000-0000-00007D1F0000}"/>
    <cellStyle name="Currency 2 6 5 3 3 2 3" xfId="8062" xr:uid="{00000000-0005-0000-0000-00007E1F0000}"/>
    <cellStyle name="Currency 2 6 5 3 3 3" xfId="8063" xr:uid="{00000000-0005-0000-0000-00007F1F0000}"/>
    <cellStyle name="Currency 2 6 5 3 4" xfId="8064" xr:uid="{00000000-0005-0000-0000-0000801F0000}"/>
    <cellStyle name="Currency 2 6 5 3 4 2" xfId="8065" xr:uid="{00000000-0005-0000-0000-0000811F0000}"/>
    <cellStyle name="Currency 2 6 5 3 4 3" xfId="8066" xr:uid="{00000000-0005-0000-0000-0000821F0000}"/>
    <cellStyle name="Currency 2 6 5 3 4 4" xfId="8067" xr:uid="{00000000-0005-0000-0000-0000831F0000}"/>
    <cellStyle name="Currency 2 6 5 3 5" xfId="8068" xr:uid="{00000000-0005-0000-0000-0000841F0000}"/>
    <cellStyle name="Currency 2 6 5 3 5 2" xfId="8069" xr:uid="{00000000-0005-0000-0000-0000851F0000}"/>
    <cellStyle name="Currency 2 6 5 3 5 2 2" xfId="8070" xr:uid="{00000000-0005-0000-0000-0000861F0000}"/>
    <cellStyle name="Currency 2 6 5 3 5 3" xfId="8071" xr:uid="{00000000-0005-0000-0000-0000871F0000}"/>
    <cellStyle name="Currency 2 6 5 3 6" xfId="8072" xr:uid="{00000000-0005-0000-0000-0000881F0000}"/>
    <cellStyle name="Currency 2 6 5 3 6 2" xfId="8073" xr:uid="{00000000-0005-0000-0000-0000891F0000}"/>
    <cellStyle name="Currency 2 6 5 3 6 2 2" xfId="8074" xr:uid="{00000000-0005-0000-0000-00008A1F0000}"/>
    <cellStyle name="Currency 2 6 5 3 6 3" xfId="8075" xr:uid="{00000000-0005-0000-0000-00008B1F0000}"/>
    <cellStyle name="Currency 2 6 5 3 7" xfId="8076" xr:uid="{00000000-0005-0000-0000-00008C1F0000}"/>
    <cellStyle name="Currency 2 6 5 3 7 2" xfId="8077" xr:uid="{00000000-0005-0000-0000-00008D1F0000}"/>
    <cellStyle name="Currency 2 6 5 3 7 2 2" xfId="8078" xr:uid="{00000000-0005-0000-0000-00008E1F0000}"/>
    <cellStyle name="Currency 2 6 5 3 7 3" xfId="8079" xr:uid="{00000000-0005-0000-0000-00008F1F0000}"/>
    <cellStyle name="Currency 2 6 5 3 8" xfId="8080" xr:uid="{00000000-0005-0000-0000-0000901F0000}"/>
    <cellStyle name="Currency 2 6 5 3 8 2" xfId="8081" xr:uid="{00000000-0005-0000-0000-0000911F0000}"/>
    <cellStyle name="Currency 2 6 5 3 9" xfId="8082" xr:uid="{00000000-0005-0000-0000-0000921F0000}"/>
    <cellStyle name="Currency 2 6 5 3 9 2" xfId="8083" xr:uid="{00000000-0005-0000-0000-0000931F0000}"/>
    <cellStyle name="Currency 2 6 5 4" xfId="8084" xr:uid="{00000000-0005-0000-0000-0000941F0000}"/>
    <cellStyle name="Currency 2 6 5 4 2" xfId="8085" xr:uid="{00000000-0005-0000-0000-0000951F0000}"/>
    <cellStyle name="Currency 2 6 5 4 2 10" xfId="8086" xr:uid="{00000000-0005-0000-0000-0000961F0000}"/>
    <cellStyle name="Currency 2 6 5 4 2 11" xfId="8087" xr:uid="{00000000-0005-0000-0000-0000971F0000}"/>
    <cellStyle name="Currency 2 6 5 4 2 2" xfId="8088" xr:uid="{00000000-0005-0000-0000-0000981F0000}"/>
    <cellStyle name="Currency 2 6 5 4 2 2 2" xfId="8089" xr:uid="{00000000-0005-0000-0000-0000991F0000}"/>
    <cellStyle name="Currency 2 6 5 4 2 2 3" xfId="8090" xr:uid="{00000000-0005-0000-0000-00009A1F0000}"/>
    <cellStyle name="Currency 2 6 5 4 2 3" xfId="8091" xr:uid="{00000000-0005-0000-0000-00009B1F0000}"/>
    <cellStyle name="Currency 2 6 5 4 2 3 2" xfId="8092" xr:uid="{00000000-0005-0000-0000-00009C1F0000}"/>
    <cellStyle name="Currency 2 6 5 4 2 3 3" xfId="8093" xr:uid="{00000000-0005-0000-0000-00009D1F0000}"/>
    <cellStyle name="Currency 2 6 5 4 2 4" xfId="8094" xr:uid="{00000000-0005-0000-0000-00009E1F0000}"/>
    <cellStyle name="Currency 2 6 5 4 2 4 2" xfId="8095" xr:uid="{00000000-0005-0000-0000-00009F1F0000}"/>
    <cellStyle name="Currency 2 6 5 4 2 4 2 2" xfId="8096" xr:uid="{00000000-0005-0000-0000-0000A01F0000}"/>
    <cellStyle name="Currency 2 6 5 4 2 4 3" xfId="8097" xr:uid="{00000000-0005-0000-0000-0000A11F0000}"/>
    <cellStyle name="Currency 2 6 5 4 2 5" xfId="8098" xr:uid="{00000000-0005-0000-0000-0000A21F0000}"/>
    <cellStyle name="Currency 2 6 5 4 2 5 2" xfId="8099" xr:uid="{00000000-0005-0000-0000-0000A31F0000}"/>
    <cellStyle name="Currency 2 6 5 4 2 5 2 2" xfId="8100" xr:uid="{00000000-0005-0000-0000-0000A41F0000}"/>
    <cellStyle name="Currency 2 6 5 4 2 5 3" xfId="8101" xr:uid="{00000000-0005-0000-0000-0000A51F0000}"/>
    <cellStyle name="Currency 2 6 5 4 2 6" xfId="8102" xr:uid="{00000000-0005-0000-0000-0000A61F0000}"/>
    <cellStyle name="Currency 2 6 5 4 2 6 2" xfId="8103" xr:uid="{00000000-0005-0000-0000-0000A71F0000}"/>
    <cellStyle name="Currency 2 6 5 4 2 6 2 2" xfId="8104" xr:uid="{00000000-0005-0000-0000-0000A81F0000}"/>
    <cellStyle name="Currency 2 6 5 4 2 6 3" xfId="8105" xr:uid="{00000000-0005-0000-0000-0000A91F0000}"/>
    <cellStyle name="Currency 2 6 5 4 2 7" xfId="8106" xr:uid="{00000000-0005-0000-0000-0000AA1F0000}"/>
    <cellStyle name="Currency 2 6 5 4 2 7 2" xfId="8107" xr:uid="{00000000-0005-0000-0000-0000AB1F0000}"/>
    <cellStyle name="Currency 2 6 5 4 2 8" xfId="8108" xr:uid="{00000000-0005-0000-0000-0000AC1F0000}"/>
    <cellStyle name="Currency 2 6 5 4 2 8 2" xfId="8109" xr:uid="{00000000-0005-0000-0000-0000AD1F0000}"/>
    <cellStyle name="Currency 2 6 5 4 2 9" xfId="8110" xr:uid="{00000000-0005-0000-0000-0000AE1F0000}"/>
    <cellStyle name="Currency 2 6 5 4 3" xfId="8111" xr:uid="{00000000-0005-0000-0000-0000AF1F0000}"/>
    <cellStyle name="Currency 2 6 5 4 3 2" xfId="8112" xr:uid="{00000000-0005-0000-0000-0000B01F0000}"/>
    <cellStyle name="Currency 2 6 5 4 3 2 2" xfId="8113" xr:uid="{00000000-0005-0000-0000-0000B11F0000}"/>
    <cellStyle name="Currency 2 6 5 4 3 2 3" xfId="8114" xr:uid="{00000000-0005-0000-0000-0000B21F0000}"/>
    <cellStyle name="Currency 2 6 5 4 3 3" xfId="8115" xr:uid="{00000000-0005-0000-0000-0000B31F0000}"/>
    <cellStyle name="Currency 2 6 5 4 4" xfId="8116" xr:uid="{00000000-0005-0000-0000-0000B41F0000}"/>
    <cellStyle name="Currency 2 6 5 4 4 2" xfId="8117" xr:uid="{00000000-0005-0000-0000-0000B51F0000}"/>
    <cellStyle name="Currency 2 6 5 4 4 2 2" xfId="8118" xr:uid="{00000000-0005-0000-0000-0000B61F0000}"/>
    <cellStyle name="Currency 2 6 5 4 4 3" xfId="8119" xr:uid="{00000000-0005-0000-0000-0000B71F0000}"/>
    <cellStyle name="Currency 2 6 5 4 4 4" xfId="8120" xr:uid="{00000000-0005-0000-0000-0000B81F0000}"/>
    <cellStyle name="Currency 2 6 5 4 5" xfId="8121" xr:uid="{00000000-0005-0000-0000-0000B91F0000}"/>
    <cellStyle name="Currency 2 6 5 4 5 2" xfId="8122" xr:uid="{00000000-0005-0000-0000-0000BA1F0000}"/>
    <cellStyle name="Currency 2 6 5 4 5 2 2" xfId="8123" xr:uid="{00000000-0005-0000-0000-0000BB1F0000}"/>
    <cellStyle name="Currency 2 6 5 4 5 3" xfId="8124" xr:uid="{00000000-0005-0000-0000-0000BC1F0000}"/>
    <cellStyle name="Currency 2 6 5 4 6" xfId="8125" xr:uid="{00000000-0005-0000-0000-0000BD1F0000}"/>
    <cellStyle name="Currency 2 6 5 4 7" xfId="8126" xr:uid="{00000000-0005-0000-0000-0000BE1F0000}"/>
    <cellStyle name="Currency 2 6 5 5" xfId="8127" xr:uid="{00000000-0005-0000-0000-0000BF1F0000}"/>
    <cellStyle name="Currency 2 6 5 5 10" xfId="8128" xr:uid="{00000000-0005-0000-0000-0000C01F0000}"/>
    <cellStyle name="Currency 2 6 5 5 2" xfId="8129" xr:uid="{00000000-0005-0000-0000-0000C11F0000}"/>
    <cellStyle name="Currency 2 6 5 5 2 2" xfId="8130" xr:uid="{00000000-0005-0000-0000-0000C21F0000}"/>
    <cellStyle name="Currency 2 6 5 5 2 3" xfId="8131" xr:uid="{00000000-0005-0000-0000-0000C31F0000}"/>
    <cellStyle name="Currency 2 6 5 5 3" xfId="8132" xr:uid="{00000000-0005-0000-0000-0000C41F0000}"/>
    <cellStyle name="Currency 2 6 5 5 3 2" xfId="8133" xr:uid="{00000000-0005-0000-0000-0000C51F0000}"/>
    <cellStyle name="Currency 2 6 5 5 3 3" xfId="8134" xr:uid="{00000000-0005-0000-0000-0000C61F0000}"/>
    <cellStyle name="Currency 2 6 5 5 4" xfId="8135" xr:uid="{00000000-0005-0000-0000-0000C71F0000}"/>
    <cellStyle name="Currency 2 6 5 5 4 2" xfId="8136" xr:uid="{00000000-0005-0000-0000-0000C81F0000}"/>
    <cellStyle name="Currency 2 6 5 5 4 2 2" xfId="8137" xr:uid="{00000000-0005-0000-0000-0000C91F0000}"/>
    <cellStyle name="Currency 2 6 5 5 4 3" xfId="8138" xr:uid="{00000000-0005-0000-0000-0000CA1F0000}"/>
    <cellStyle name="Currency 2 6 5 5 5" xfId="8139" xr:uid="{00000000-0005-0000-0000-0000CB1F0000}"/>
    <cellStyle name="Currency 2 6 5 5 5 2" xfId="8140" xr:uid="{00000000-0005-0000-0000-0000CC1F0000}"/>
    <cellStyle name="Currency 2 6 5 5 5 2 2" xfId="8141" xr:uid="{00000000-0005-0000-0000-0000CD1F0000}"/>
    <cellStyle name="Currency 2 6 5 5 5 3" xfId="8142" xr:uid="{00000000-0005-0000-0000-0000CE1F0000}"/>
    <cellStyle name="Currency 2 6 5 5 6" xfId="8143" xr:uid="{00000000-0005-0000-0000-0000CF1F0000}"/>
    <cellStyle name="Currency 2 6 5 5 6 2" xfId="8144" xr:uid="{00000000-0005-0000-0000-0000D01F0000}"/>
    <cellStyle name="Currency 2 6 5 5 6 2 2" xfId="8145" xr:uid="{00000000-0005-0000-0000-0000D11F0000}"/>
    <cellStyle name="Currency 2 6 5 5 6 3" xfId="8146" xr:uid="{00000000-0005-0000-0000-0000D21F0000}"/>
    <cellStyle name="Currency 2 6 5 5 7" xfId="8147" xr:uid="{00000000-0005-0000-0000-0000D31F0000}"/>
    <cellStyle name="Currency 2 6 5 5 7 2" xfId="8148" xr:uid="{00000000-0005-0000-0000-0000D41F0000}"/>
    <cellStyle name="Currency 2 6 5 5 8" xfId="8149" xr:uid="{00000000-0005-0000-0000-0000D51F0000}"/>
    <cellStyle name="Currency 2 6 5 5 8 2" xfId="8150" xr:uid="{00000000-0005-0000-0000-0000D61F0000}"/>
    <cellStyle name="Currency 2 6 5 5 9" xfId="8151" xr:uid="{00000000-0005-0000-0000-0000D71F0000}"/>
    <cellStyle name="Currency 2 6 5 6" xfId="8152" xr:uid="{00000000-0005-0000-0000-0000D81F0000}"/>
    <cellStyle name="Currency 2 6 5 6 10" xfId="8153" xr:uid="{00000000-0005-0000-0000-0000D91F0000}"/>
    <cellStyle name="Currency 2 6 5 6 11" xfId="8154" xr:uid="{00000000-0005-0000-0000-0000DA1F0000}"/>
    <cellStyle name="Currency 2 6 5 6 12" xfId="8155" xr:uid="{00000000-0005-0000-0000-0000DB1F0000}"/>
    <cellStyle name="Currency 2 6 5 6 2" xfId="8156" xr:uid="{00000000-0005-0000-0000-0000DC1F0000}"/>
    <cellStyle name="Currency 2 6 5 6 2 2" xfId="8157" xr:uid="{00000000-0005-0000-0000-0000DD1F0000}"/>
    <cellStyle name="Currency 2 6 5 6 2 3" xfId="8158" xr:uid="{00000000-0005-0000-0000-0000DE1F0000}"/>
    <cellStyle name="Currency 2 6 5 6 3" xfId="8159" xr:uid="{00000000-0005-0000-0000-0000DF1F0000}"/>
    <cellStyle name="Currency 2 6 5 6 3 2" xfId="8160" xr:uid="{00000000-0005-0000-0000-0000E01F0000}"/>
    <cellStyle name="Currency 2 6 5 6 3 3" xfId="8161" xr:uid="{00000000-0005-0000-0000-0000E11F0000}"/>
    <cellStyle name="Currency 2 6 5 6 4" xfId="8162" xr:uid="{00000000-0005-0000-0000-0000E21F0000}"/>
    <cellStyle name="Currency 2 6 5 6 5" xfId="8163" xr:uid="{00000000-0005-0000-0000-0000E31F0000}"/>
    <cellStyle name="Currency 2 6 5 6 5 2" xfId="8164" xr:uid="{00000000-0005-0000-0000-0000E41F0000}"/>
    <cellStyle name="Currency 2 6 5 6 5 2 2" xfId="8165" xr:uid="{00000000-0005-0000-0000-0000E51F0000}"/>
    <cellStyle name="Currency 2 6 5 6 5 3" xfId="8166" xr:uid="{00000000-0005-0000-0000-0000E61F0000}"/>
    <cellStyle name="Currency 2 6 5 6 6" xfId="8167" xr:uid="{00000000-0005-0000-0000-0000E71F0000}"/>
    <cellStyle name="Currency 2 6 5 6 6 2" xfId="8168" xr:uid="{00000000-0005-0000-0000-0000E81F0000}"/>
    <cellStyle name="Currency 2 6 5 6 6 2 2" xfId="8169" xr:uid="{00000000-0005-0000-0000-0000E91F0000}"/>
    <cellStyle name="Currency 2 6 5 6 6 3" xfId="8170" xr:uid="{00000000-0005-0000-0000-0000EA1F0000}"/>
    <cellStyle name="Currency 2 6 5 6 7" xfId="8171" xr:uid="{00000000-0005-0000-0000-0000EB1F0000}"/>
    <cellStyle name="Currency 2 6 5 6 7 2" xfId="8172" xr:uid="{00000000-0005-0000-0000-0000EC1F0000}"/>
    <cellStyle name="Currency 2 6 5 6 7 2 2" xfId="8173" xr:uid="{00000000-0005-0000-0000-0000ED1F0000}"/>
    <cellStyle name="Currency 2 6 5 6 7 3" xfId="8174" xr:uid="{00000000-0005-0000-0000-0000EE1F0000}"/>
    <cellStyle name="Currency 2 6 5 6 8" xfId="8175" xr:uid="{00000000-0005-0000-0000-0000EF1F0000}"/>
    <cellStyle name="Currency 2 6 5 6 8 2" xfId="8176" xr:uid="{00000000-0005-0000-0000-0000F01F0000}"/>
    <cellStyle name="Currency 2 6 5 6 9" xfId="8177" xr:uid="{00000000-0005-0000-0000-0000F11F0000}"/>
    <cellStyle name="Currency 2 6 5 6 9 2" xfId="8178" xr:uid="{00000000-0005-0000-0000-0000F21F0000}"/>
    <cellStyle name="Currency 2 6 5 7" xfId="8179" xr:uid="{00000000-0005-0000-0000-0000F31F0000}"/>
    <cellStyle name="Currency 2 6 5 7 2" xfId="8180" xr:uid="{00000000-0005-0000-0000-0000F41F0000}"/>
    <cellStyle name="Currency 2 6 5 7 3" xfId="8181" xr:uid="{00000000-0005-0000-0000-0000F51F0000}"/>
    <cellStyle name="Currency 2 6 5 8" xfId="8182" xr:uid="{00000000-0005-0000-0000-0000F61F0000}"/>
    <cellStyle name="Currency 2 6 5 8 2" xfId="8183" xr:uid="{00000000-0005-0000-0000-0000F71F0000}"/>
    <cellStyle name="Currency 2 6 5 8 2 2" xfId="8184" xr:uid="{00000000-0005-0000-0000-0000F81F0000}"/>
    <cellStyle name="Currency 2 6 5 8 3" xfId="8185" xr:uid="{00000000-0005-0000-0000-0000F91F0000}"/>
    <cellStyle name="Currency 2 6 5 8 4" xfId="8186" xr:uid="{00000000-0005-0000-0000-0000FA1F0000}"/>
    <cellStyle name="Currency 2 6 5 9" xfId="8187" xr:uid="{00000000-0005-0000-0000-0000FB1F0000}"/>
    <cellStyle name="Currency 2 6 5 9 2" xfId="8188" xr:uid="{00000000-0005-0000-0000-0000FC1F0000}"/>
    <cellStyle name="Currency 2 6 5 9 2 2" xfId="8189" xr:uid="{00000000-0005-0000-0000-0000FD1F0000}"/>
    <cellStyle name="Currency 2 6 5 9 3" xfId="8190" xr:uid="{00000000-0005-0000-0000-0000FE1F0000}"/>
    <cellStyle name="Currency 2 6 6" xfId="8191" xr:uid="{00000000-0005-0000-0000-0000FF1F0000}"/>
    <cellStyle name="Currency 2 6 6 2" xfId="8192" xr:uid="{00000000-0005-0000-0000-000000200000}"/>
    <cellStyle name="Currency 2 6 6 2 10" xfId="8193" xr:uid="{00000000-0005-0000-0000-000001200000}"/>
    <cellStyle name="Currency 2 6 6 2 2" xfId="8194" xr:uid="{00000000-0005-0000-0000-000002200000}"/>
    <cellStyle name="Currency 2 6 6 2 2 2" xfId="8195" xr:uid="{00000000-0005-0000-0000-000003200000}"/>
    <cellStyle name="Currency 2 6 6 2 2 3" xfId="8196" xr:uid="{00000000-0005-0000-0000-000004200000}"/>
    <cellStyle name="Currency 2 6 6 2 3" xfId="8197" xr:uid="{00000000-0005-0000-0000-000005200000}"/>
    <cellStyle name="Currency 2 6 6 2 3 2" xfId="8198" xr:uid="{00000000-0005-0000-0000-000006200000}"/>
    <cellStyle name="Currency 2 6 6 2 3 3" xfId="8199" xr:uid="{00000000-0005-0000-0000-000007200000}"/>
    <cellStyle name="Currency 2 6 6 2 4" xfId="8200" xr:uid="{00000000-0005-0000-0000-000008200000}"/>
    <cellStyle name="Currency 2 6 6 2 4 2" xfId="8201" xr:uid="{00000000-0005-0000-0000-000009200000}"/>
    <cellStyle name="Currency 2 6 6 2 4 2 2" xfId="8202" xr:uid="{00000000-0005-0000-0000-00000A200000}"/>
    <cellStyle name="Currency 2 6 6 2 4 3" xfId="8203" xr:uid="{00000000-0005-0000-0000-00000B200000}"/>
    <cellStyle name="Currency 2 6 6 2 5" xfId="8204" xr:uid="{00000000-0005-0000-0000-00000C200000}"/>
    <cellStyle name="Currency 2 6 6 2 5 2" xfId="8205" xr:uid="{00000000-0005-0000-0000-00000D200000}"/>
    <cellStyle name="Currency 2 6 6 2 5 2 2" xfId="8206" xr:uid="{00000000-0005-0000-0000-00000E200000}"/>
    <cellStyle name="Currency 2 6 6 2 5 3" xfId="8207" xr:uid="{00000000-0005-0000-0000-00000F200000}"/>
    <cellStyle name="Currency 2 6 6 2 6" xfId="8208" xr:uid="{00000000-0005-0000-0000-000010200000}"/>
    <cellStyle name="Currency 2 6 6 2 6 2" xfId="8209" xr:uid="{00000000-0005-0000-0000-000011200000}"/>
    <cellStyle name="Currency 2 6 6 2 6 2 2" xfId="8210" xr:uid="{00000000-0005-0000-0000-000012200000}"/>
    <cellStyle name="Currency 2 6 6 2 6 3" xfId="8211" xr:uid="{00000000-0005-0000-0000-000013200000}"/>
    <cellStyle name="Currency 2 6 6 2 7" xfId="8212" xr:uid="{00000000-0005-0000-0000-000014200000}"/>
    <cellStyle name="Currency 2 6 6 2 7 2" xfId="8213" xr:uid="{00000000-0005-0000-0000-000015200000}"/>
    <cellStyle name="Currency 2 6 6 2 8" xfId="8214" xr:uid="{00000000-0005-0000-0000-000016200000}"/>
    <cellStyle name="Currency 2 6 6 2 8 2" xfId="8215" xr:uid="{00000000-0005-0000-0000-000017200000}"/>
    <cellStyle name="Currency 2 6 6 2 9" xfId="8216" xr:uid="{00000000-0005-0000-0000-000018200000}"/>
    <cellStyle name="Currency 2 6 6 3" xfId="8217" xr:uid="{00000000-0005-0000-0000-000019200000}"/>
    <cellStyle name="Currency 2 6 6 3 10" xfId="8218" xr:uid="{00000000-0005-0000-0000-00001A200000}"/>
    <cellStyle name="Currency 2 6 6 3 2" xfId="8219" xr:uid="{00000000-0005-0000-0000-00001B200000}"/>
    <cellStyle name="Currency 2 6 6 3 2 2" xfId="8220" xr:uid="{00000000-0005-0000-0000-00001C200000}"/>
    <cellStyle name="Currency 2 6 6 3 2 3" xfId="8221" xr:uid="{00000000-0005-0000-0000-00001D200000}"/>
    <cellStyle name="Currency 2 6 6 3 3" xfId="8222" xr:uid="{00000000-0005-0000-0000-00001E200000}"/>
    <cellStyle name="Currency 2 6 6 3 3 2" xfId="8223" xr:uid="{00000000-0005-0000-0000-00001F200000}"/>
    <cellStyle name="Currency 2 6 6 3 3 3" xfId="8224" xr:uid="{00000000-0005-0000-0000-000020200000}"/>
    <cellStyle name="Currency 2 6 6 3 4" xfId="8225" xr:uid="{00000000-0005-0000-0000-000021200000}"/>
    <cellStyle name="Currency 2 6 6 3 4 2" xfId="8226" xr:uid="{00000000-0005-0000-0000-000022200000}"/>
    <cellStyle name="Currency 2 6 6 3 4 2 2" xfId="8227" xr:uid="{00000000-0005-0000-0000-000023200000}"/>
    <cellStyle name="Currency 2 6 6 3 4 3" xfId="8228" xr:uid="{00000000-0005-0000-0000-000024200000}"/>
    <cellStyle name="Currency 2 6 6 3 5" xfId="8229" xr:uid="{00000000-0005-0000-0000-000025200000}"/>
    <cellStyle name="Currency 2 6 6 3 5 2" xfId="8230" xr:uid="{00000000-0005-0000-0000-000026200000}"/>
    <cellStyle name="Currency 2 6 6 3 5 2 2" xfId="8231" xr:uid="{00000000-0005-0000-0000-000027200000}"/>
    <cellStyle name="Currency 2 6 6 3 5 3" xfId="8232" xr:uid="{00000000-0005-0000-0000-000028200000}"/>
    <cellStyle name="Currency 2 6 6 3 6" xfId="8233" xr:uid="{00000000-0005-0000-0000-000029200000}"/>
    <cellStyle name="Currency 2 6 6 3 6 2" xfId="8234" xr:uid="{00000000-0005-0000-0000-00002A200000}"/>
    <cellStyle name="Currency 2 6 6 3 6 2 2" xfId="8235" xr:uid="{00000000-0005-0000-0000-00002B200000}"/>
    <cellStyle name="Currency 2 6 6 3 6 3" xfId="8236" xr:uid="{00000000-0005-0000-0000-00002C200000}"/>
    <cellStyle name="Currency 2 6 6 3 7" xfId="8237" xr:uid="{00000000-0005-0000-0000-00002D200000}"/>
    <cellStyle name="Currency 2 6 6 3 7 2" xfId="8238" xr:uid="{00000000-0005-0000-0000-00002E200000}"/>
    <cellStyle name="Currency 2 6 6 3 8" xfId="8239" xr:uid="{00000000-0005-0000-0000-00002F200000}"/>
    <cellStyle name="Currency 2 6 6 3 8 2" xfId="8240" xr:uid="{00000000-0005-0000-0000-000030200000}"/>
    <cellStyle name="Currency 2 6 6 3 9" xfId="8241" xr:uid="{00000000-0005-0000-0000-000031200000}"/>
    <cellStyle name="Currency 2 6 6 4" xfId="8242" xr:uid="{00000000-0005-0000-0000-000032200000}"/>
    <cellStyle name="Currency 2 6 6 4 10" xfId="8243" xr:uid="{00000000-0005-0000-0000-000033200000}"/>
    <cellStyle name="Currency 2 6 6 4 2" xfId="8244" xr:uid="{00000000-0005-0000-0000-000034200000}"/>
    <cellStyle name="Currency 2 6 6 4 3" xfId="8245" xr:uid="{00000000-0005-0000-0000-000035200000}"/>
    <cellStyle name="Currency 2 6 6 4 3 2" xfId="8246" xr:uid="{00000000-0005-0000-0000-000036200000}"/>
    <cellStyle name="Currency 2 6 6 4 3 2 2" xfId="8247" xr:uid="{00000000-0005-0000-0000-000037200000}"/>
    <cellStyle name="Currency 2 6 6 4 3 3" xfId="8248" xr:uid="{00000000-0005-0000-0000-000038200000}"/>
    <cellStyle name="Currency 2 6 6 4 4" xfId="8249" xr:uid="{00000000-0005-0000-0000-000039200000}"/>
    <cellStyle name="Currency 2 6 6 4 4 2" xfId="8250" xr:uid="{00000000-0005-0000-0000-00003A200000}"/>
    <cellStyle name="Currency 2 6 6 4 4 2 2" xfId="8251" xr:uid="{00000000-0005-0000-0000-00003B200000}"/>
    <cellStyle name="Currency 2 6 6 4 4 3" xfId="8252" xr:uid="{00000000-0005-0000-0000-00003C200000}"/>
    <cellStyle name="Currency 2 6 6 4 5" xfId="8253" xr:uid="{00000000-0005-0000-0000-00003D200000}"/>
    <cellStyle name="Currency 2 6 6 4 5 2" xfId="8254" xr:uid="{00000000-0005-0000-0000-00003E200000}"/>
    <cellStyle name="Currency 2 6 6 4 5 2 2" xfId="8255" xr:uid="{00000000-0005-0000-0000-00003F200000}"/>
    <cellStyle name="Currency 2 6 6 4 5 3" xfId="8256" xr:uid="{00000000-0005-0000-0000-000040200000}"/>
    <cellStyle name="Currency 2 6 6 4 6" xfId="8257" xr:uid="{00000000-0005-0000-0000-000041200000}"/>
    <cellStyle name="Currency 2 6 6 4 6 2" xfId="8258" xr:uid="{00000000-0005-0000-0000-000042200000}"/>
    <cellStyle name="Currency 2 6 6 4 7" xfId="8259" xr:uid="{00000000-0005-0000-0000-000043200000}"/>
    <cellStyle name="Currency 2 6 6 4 7 2" xfId="8260" xr:uid="{00000000-0005-0000-0000-000044200000}"/>
    <cellStyle name="Currency 2 6 6 4 8" xfId="8261" xr:uid="{00000000-0005-0000-0000-000045200000}"/>
    <cellStyle name="Currency 2 6 6 4 9" xfId="8262" xr:uid="{00000000-0005-0000-0000-000046200000}"/>
    <cellStyle name="Currency 2 6 6 5" xfId="8263" xr:uid="{00000000-0005-0000-0000-000047200000}"/>
    <cellStyle name="Currency 2 6 6 5 2" xfId="8264" xr:uid="{00000000-0005-0000-0000-000048200000}"/>
    <cellStyle name="Currency 2 6 6 5 3" xfId="8265" xr:uid="{00000000-0005-0000-0000-000049200000}"/>
    <cellStyle name="Currency 2 6 6 5 4" xfId="8266" xr:uid="{00000000-0005-0000-0000-00004A200000}"/>
    <cellStyle name="Currency 2 6 6 6" xfId="8267" xr:uid="{00000000-0005-0000-0000-00004B200000}"/>
    <cellStyle name="Currency 2 6 6 6 2" xfId="8268" xr:uid="{00000000-0005-0000-0000-00004C200000}"/>
    <cellStyle name="Currency 2 6 6 6 2 2" xfId="8269" xr:uid="{00000000-0005-0000-0000-00004D200000}"/>
    <cellStyle name="Currency 2 6 6 6 2 2 2" xfId="8270" xr:uid="{00000000-0005-0000-0000-00004E200000}"/>
    <cellStyle name="Currency 2 6 6 6 2 3" xfId="8271" xr:uid="{00000000-0005-0000-0000-00004F200000}"/>
    <cellStyle name="Currency 2 6 6 6 3" xfId="8272" xr:uid="{00000000-0005-0000-0000-000050200000}"/>
    <cellStyle name="Currency 2 6 6 6 3 2" xfId="8273" xr:uid="{00000000-0005-0000-0000-000051200000}"/>
    <cellStyle name="Currency 2 6 6 6 3 2 2" xfId="8274" xr:uid="{00000000-0005-0000-0000-000052200000}"/>
    <cellStyle name="Currency 2 6 6 6 3 3" xfId="8275" xr:uid="{00000000-0005-0000-0000-000053200000}"/>
    <cellStyle name="Currency 2 6 6 6 4" xfId="8276" xr:uid="{00000000-0005-0000-0000-000054200000}"/>
    <cellStyle name="Currency 2 6 6 6 4 2" xfId="8277" xr:uid="{00000000-0005-0000-0000-000055200000}"/>
    <cellStyle name="Currency 2 6 6 6 4 2 2" xfId="8278" xr:uid="{00000000-0005-0000-0000-000056200000}"/>
    <cellStyle name="Currency 2 6 6 6 4 3" xfId="8279" xr:uid="{00000000-0005-0000-0000-000057200000}"/>
    <cellStyle name="Currency 2 6 6 6 5" xfId="8280" xr:uid="{00000000-0005-0000-0000-000058200000}"/>
    <cellStyle name="Currency 2 6 6 6 5 2" xfId="8281" xr:uid="{00000000-0005-0000-0000-000059200000}"/>
    <cellStyle name="Currency 2 6 6 6 6" xfId="8282" xr:uid="{00000000-0005-0000-0000-00005A200000}"/>
    <cellStyle name="Currency 2 6 6 6 6 2" xfId="8283" xr:uid="{00000000-0005-0000-0000-00005B200000}"/>
    <cellStyle name="Currency 2 6 6 6 7" xfId="8284" xr:uid="{00000000-0005-0000-0000-00005C200000}"/>
    <cellStyle name="Currency 2 6 6 7" xfId="8285" xr:uid="{00000000-0005-0000-0000-00005D200000}"/>
    <cellStyle name="Currency 2 6 6 7 2" xfId="8286" xr:uid="{00000000-0005-0000-0000-00005E200000}"/>
    <cellStyle name="Currency 2 6 6 7 2 2" xfId="8287" xr:uid="{00000000-0005-0000-0000-00005F200000}"/>
    <cellStyle name="Currency 2 6 6 7 3" xfId="8288" xr:uid="{00000000-0005-0000-0000-000060200000}"/>
    <cellStyle name="Currency 2 6 6 8" xfId="8289" xr:uid="{00000000-0005-0000-0000-000061200000}"/>
    <cellStyle name="Currency 2 6 6 8 2" xfId="8290" xr:uid="{00000000-0005-0000-0000-000062200000}"/>
    <cellStyle name="Currency 2 6 6 8 2 2" xfId="8291" xr:uid="{00000000-0005-0000-0000-000063200000}"/>
    <cellStyle name="Currency 2 6 6 8 3" xfId="8292" xr:uid="{00000000-0005-0000-0000-000064200000}"/>
    <cellStyle name="Currency 2 6 6 9" xfId="8293" xr:uid="{00000000-0005-0000-0000-000065200000}"/>
    <cellStyle name="Currency 2 6 7" xfId="8294" xr:uid="{00000000-0005-0000-0000-000066200000}"/>
    <cellStyle name="Currency 2 6 7 10" xfId="8295" xr:uid="{00000000-0005-0000-0000-000067200000}"/>
    <cellStyle name="Currency 2 6 7 11" xfId="8296" xr:uid="{00000000-0005-0000-0000-000068200000}"/>
    <cellStyle name="Currency 2 6 7 12" xfId="8297" xr:uid="{00000000-0005-0000-0000-000069200000}"/>
    <cellStyle name="Currency 2 6 7 13" xfId="8298" xr:uid="{00000000-0005-0000-0000-00006A200000}"/>
    <cellStyle name="Currency 2 6 7 2" xfId="8299" xr:uid="{00000000-0005-0000-0000-00006B200000}"/>
    <cellStyle name="Currency 2 6 7 2 10" xfId="8300" xr:uid="{00000000-0005-0000-0000-00006C200000}"/>
    <cellStyle name="Currency 2 6 7 2 2" xfId="8301" xr:uid="{00000000-0005-0000-0000-00006D200000}"/>
    <cellStyle name="Currency 2 6 7 2 2 2" xfId="8302" xr:uid="{00000000-0005-0000-0000-00006E200000}"/>
    <cellStyle name="Currency 2 6 7 2 2 3" xfId="8303" xr:uid="{00000000-0005-0000-0000-00006F200000}"/>
    <cellStyle name="Currency 2 6 7 2 3" xfId="8304" xr:uid="{00000000-0005-0000-0000-000070200000}"/>
    <cellStyle name="Currency 2 6 7 2 3 2" xfId="8305" xr:uid="{00000000-0005-0000-0000-000071200000}"/>
    <cellStyle name="Currency 2 6 7 2 3 3" xfId="8306" xr:uid="{00000000-0005-0000-0000-000072200000}"/>
    <cellStyle name="Currency 2 6 7 2 3 4" xfId="8307" xr:uid="{00000000-0005-0000-0000-000073200000}"/>
    <cellStyle name="Currency 2 6 7 2 4" xfId="8308" xr:uid="{00000000-0005-0000-0000-000074200000}"/>
    <cellStyle name="Currency 2 6 7 2 4 2" xfId="8309" xr:uid="{00000000-0005-0000-0000-000075200000}"/>
    <cellStyle name="Currency 2 6 7 2 4 2 2" xfId="8310" xr:uid="{00000000-0005-0000-0000-000076200000}"/>
    <cellStyle name="Currency 2 6 7 2 4 3" xfId="8311" xr:uid="{00000000-0005-0000-0000-000077200000}"/>
    <cellStyle name="Currency 2 6 7 2 5" xfId="8312" xr:uid="{00000000-0005-0000-0000-000078200000}"/>
    <cellStyle name="Currency 2 6 7 2 5 2" xfId="8313" xr:uid="{00000000-0005-0000-0000-000079200000}"/>
    <cellStyle name="Currency 2 6 7 2 5 2 2" xfId="8314" xr:uid="{00000000-0005-0000-0000-00007A200000}"/>
    <cellStyle name="Currency 2 6 7 2 5 3" xfId="8315" xr:uid="{00000000-0005-0000-0000-00007B200000}"/>
    <cellStyle name="Currency 2 6 7 2 6" xfId="8316" xr:uid="{00000000-0005-0000-0000-00007C200000}"/>
    <cellStyle name="Currency 2 6 7 2 6 2" xfId="8317" xr:uid="{00000000-0005-0000-0000-00007D200000}"/>
    <cellStyle name="Currency 2 6 7 2 6 2 2" xfId="8318" xr:uid="{00000000-0005-0000-0000-00007E200000}"/>
    <cellStyle name="Currency 2 6 7 2 6 3" xfId="8319" xr:uid="{00000000-0005-0000-0000-00007F200000}"/>
    <cellStyle name="Currency 2 6 7 2 7" xfId="8320" xr:uid="{00000000-0005-0000-0000-000080200000}"/>
    <cellStyle name="Currency 2 6 7 2 7 2" xfId="8321" xr:uid="{00000000-0005-0000-0000-000081200000}"/>
    <cellStyle name="Currency 2 6 7 2 8" xfId="8322" xr:uid="{00000000-0005-0000-0000-000082200000}"/>
    <cellStyle name="Currency 2 6 7 2 8 2" xfId="8323" xr:uid="{00000000-0005-0000-0000-000083200000}"/>
    <cellStyle name="Currency 2 6 7 2 9" xfId="8324" xr:uid="{00000000-0005-0000-0000-000084200000}"/>
    <cellStyle name="Currency 2 6 7 3" xfId="8325" xr:uid="{00000000-0005-0000-0000-000085200000}"/>
    <cellStyle name="Currency 2 6 7 3 2" xfId="8326" xr:uid="{00000000-0005-0000-0000-000086200000}"/>
    <cellStyle name="Currency 2 6 7 3 2 2" xfId="8327" xr:uid="{00000000-0005-0000-0000-000087200000}"/>
    <cellStyle name="Currency 2 6 7 3 2 3" xfId="8328" xr:uid="{00000000-0005-0000-0000-000088200000}"/>
    <cellStyle name="Currency 2 6 7 3 3" xfId="8329" xr:uid="{00000000-0005-0000-0000-000089200000}"/>
    <cellStyle name="Currency 2 6 7 4" xfId="8330" xr:uid="{00000000-0005-0000-0000-00008A200000}"/>
    <cellStyle name="Currency 2 6 7 4 2" xfId="8331" xr:uid="{00000000-0005-0000-0000-00008B200000}"/>
    <cellStyle name="Currency 2 6 7 4 3" xfId="8332" xr:uid="{00000000-0005-0000-0000-00008C200000}"/>
    <cellStyle name="Currency 2 6 7 4 4" xfId="8333" xr:uid="{00000000-0005-0000-0000-00008D200000}"/>
    <cellStyle name="Currency 2 6 7 5" xfId="8334" xr:uid="{00000000-0005-0000-0000-00008E200000}"/>
    <cellStyle name="Currency 2 6 7 5 2" xfId="8335" xr:uid="{00000000-0005-0000-0000-00008F200000}"/>
    <cellStyle name="Currency 2 6 7 5 2 2" xfId="8336" xr:uid="{00000000-0005-0000-0000-000090200000}"/>
    <cellStyle name="Currency 2 6 7 5 3" xfId="8337" xr:uid="{00000000-0005-0000-0000-000091200000}"/>
    <cellStyle name="Currency 2 6 7 6" xfId="8338" xr:uid="{00000000-0005-0000-0000-000092200000}"/>
    <cellStyle name="Currency 2 6 7 6 2" xfId="8339" xr:uid="{00000000-0005-0000-0000-000093200000}"/>
    <cellStyle name="Currency 2 6 7 6 2 2" xfId="8340" xr:uid="{00000000-0005-0000-0000-000094200000}"/>
    <cellStyle name="Currency 2 6 7 6 3" xfId="8341" xr:uid="{00000000-0005-0000-0000-000095200000}"/>
    <cellStyle name="Currency 2 6 7 7" xfId="8342" xr:uid="{00000000-0005-0000-0000-000096200000}"/>
    <cellStyle name="Currency 2 6 7 7 2" xfId="8343" xr:uid="{00000000-0005-0000-0000-000097200000}"/>
    <cellStyle name="Currency 2 6 7 7 2 2" xfId="8344" xr:uid="{00000000-0005-0000-0000-000098200000}"/>
    <cellStyle name="Currency 2 6 7 7 3" xfId="8345" xr:uid="{00000000-0005-0000-0000-000099200000}"/>
    <cellStyle name="Currency 2 6 7 8" xfId="8346" xr:uid="{00000000-0005-0000-0000-00009A200000}"/>
    <cellStyle name="Currency 2 6 7 8 2" xfId="8347" xr:uid="{00000000-0005-0000-0000-00009B200000}"/>
    <cellStyle name="Currency 2 6 7 9" xfId="8348" xr:uid="{00000000-0005-0000-0000-00009C200000}"/>
    <cellStyle name="Currency 2 6 7 9 2" xfId="8349" xr:uid="{00000000-0005-0000-0000-00009D200000}"/>
    <cellStyle name="Currency 2 6 8" xfId="8350" xr:uid="{00000000-0005-0000-0000-00009E200000}"/>
    <cellStyle name="Currency 2 6 8 2" xfId="8351" xr:uid="{00000000-0005-0000-0000-00009F200000}"/>
    <cellStyle name="Currency 2 6 8 2 10" xfId="8352" xr:uid="{00000000-0005-0000-0000-0000A0200000}"/>
    <cellStyle name="Currency 2 6 8 2 11" xfId="8353" xr:uid="{00000000-0005-0000-0000-0000A1200000}"/>
    <cellStyle name="Currency 2 6 8 2 2" xfId="8354" xr:uid="{00000000-0005-0000-0000-0000A2200000}"/>
    <cellStyle name="Currency 2 6 8 2 2 2" xfId="8355" xr:uid="{00000000-0005-0000-0000-0000A3200000}"/>
    <cellStyle name="Currency 2 6 8 2 2 3" xfId="8356" xr:uid="{00000000-0005-0000-0000-0000A4200000}"/>
    <cellStyle name="Currency 2 6 8 2 3" xfId="8357" xr:uid="{00000000-0005-0000-0000-0000A5200000}"/>
    <cellStyle name="Currency 2 6 8 2 3 2" xfId="8358" xr:uid="{00000000-0005-0000-0000-0000A6200000}"/>
    <cellStyle name="Currency 2 6 8 2 3 3" xfId="8359" xr:uid="{00000000-0005-0000-0000-0000A7200000}"/>
    <cellStyle name="Currency 2 6 8 2 4" xfId="8360" xr:uid="{00000000-0005-0000-0000-0000A8200000}"/>
    <cellStyle name="Currency 2 6 8 2 4 2" xfId="8361" xr:uid="{00000000-0005-0000-0000-0000A9200000}"/>
    <cellStyle name="Currency 2 6 8 2 4 2 2" xfId="8362" xr:uid="{00000000-0005-0000-0000-0000AA200000}"/>
    <cellStyle name="Currency 2 6 8 2 4 3" xfId="8363" xr:uid="{00000000-0005-0000-0000-0000AB200000}"/>
    <cellStyle name="Currency 2 6 8 2 5" xfId="8364" xr:uid="{00000000-0005-0000-0000-0000AC200000}"/>
    <cellStyle name="Currency 2 6 8 2 5 2" xfId="8365" xr:uid="{00000000-0005-0000-0000-0000AD200000}"/>
    <cellStyle name="Currency 2 6 8 2 5 2 2" xfId="8366" xr:uid="{00000000-0005-0000-0000-0000AE200000}"/>
    <cellStyle name="Currency 2 6 8 2 5 3" xfId="8367" xr:uid="{00000000-0005-0000-0000-0000AF200000}"/>
    <cellStyle name="Currency 2 6 8 2 6" xfId="8368" xr:uid="{00000000-0005-0000-0000-0000B0200000}"/>
    <cellStyle name="Currency 2 6 8 2 6 2" xfId="8369" xr:uid="{00000000-0005-0000-0000-0000B1200000}"/>
    <cellStyle name="Currency 2 6 8 2 6 2 2" xfId="8370" xr:uid="{00000000-0005-0000-0000-0000B2200000}"/>
    <cellStyle name="Currency 2 6 8 2 6 3" xfId="8371" xr:uid="{00000000-0005-0000-0000-0000B3200000}"/>
    <cellStyle name="Currency 2 6 8 2 7" xfId="8372" xr:uid="{00000000-0005-0000-0000-0000B4200000}"/>
    <cellStyle name="Currency 2 6 8 2 7 2" xfId="8373" xr:uid="{00000000-0005-0000-0000-0000B5200000}"/>
    <cellStyle name="Currency 2 6 8 2 8" xfId="8374" xr:uid="{00000000-0005-0000-0000-0000B6200000}"/>
    <cellStyle name="Currency 2 6 8 2 8 2" xfId="8375" xr:uid="{00000000-0005-0000-0000-0000B7200000}"/>
    <cellStyle name="Currency 2 6 8 2 9" xfId="8376" xr:uid="{00000000-0005-0000-0000-0000B8200000}"/>
    <cellStyle name="Currency 2 6 8 3" xfId="8377" xr:uid="{00000000-0005-0000-0000-0000B9200000}"/>
    <cellStyle name="Currency 2 6 8 3 2" xfId="8378" xr:uid="{00000000-0005-0000-0000-0000BA200000}"/>
    <cellStyle name="Currency 2 6 8 3 2 2" xfId="8379" xr:uid="{00000000-0005-0000-0000-0000BB200000}"/>
    <cellStyle name="Currency 2 6 8 3 2 3" xfId="8380" xr:uid="{00000000-0005-0000-0000-0000BC200000}"/>
    <cellStyle name="Currency 2 6 8 3 3" xfId="8381" xr:uid="{00000000-0005-0000-0000-0000BD200000}"/>
    <cellStyle name="Currency 2 6 8 4" xfId="8382" xr:uid="{00000000-0005-0000-0000-0000BE200000}"/>
    <cellStyle name="Currency 2 6 8 4 2" xfId="8383" xr:uid="{00000000-0005-0000-0000-0000BF200000}"/>
    <cellStyle name="Currency 2 6 8 4 2 2" xfId="8384" xr:uid="{00000000-0005-0000-0000-0000C0200000}"/>
    <cellStyle name="Currency 2 6 8 4 3" xfId="8385" xr:uid="{00000000-0005-0000-0000-0000C1200000}"/>
    <cellStyle name="Currency 2 6 8 4 4" xfId="8386" xr:uid="{00000000-0005-0000-0000-0000C2200000}"/>
    <cellStyle name="Currency 2 6 8 5" xfId="8387" xr:uid="{00000000-0005-0000-0000-0000C3200000}"/>
    <cellStyle name="Currency 2 6 8 5 2" xfId="8388" xr:uid="{00000000-0005-0000-0000-0000C4200000}"/>
    <cellStyle name="Currency 2 6 8 5 2 2" xfId="8389" xr:uid="{00000000-0005-0000-0000-0000C5200000}"/>
    <cellStyle name="Currency 2 6 8 5 3" xfId="8390" xr:uid="{00000000-0005-0000-0000-0000C6200000}"/>
    <cellStyle name="Currency 2 6 8 6" xfId="8391" xr:uid="{00000000-0005-0000-0000-0000C7200000}"/>
    <cellStyle name="Currency 2 6 8 7" xfId="8392" xr:uid="{00000000-0005-0000-0000-0000C8200000}"/>
    <cellStyle name="Currency 2 6 9" xfId="8393" xr:uid="{00000000-0005-0000-0000-0000C9200000}"/>
    <cellStyle name="Currency 2 6 9 10" xfId="8394" xr:uid="{00000000-0005-0000-0000-0000CA200000}"/>
    <cellStyle name="Currency 2 6 9 2" xfId="8395" xr:uid="{00000000-0005-0000-0000-0000CB200000}"/>
    <cellStyle name="Currency 2 6 9 2 2" xfId="8396" xr:uid="{00000000-0005-0000-0000-0000CC200000}"/>
    <cellStyle name="Currency 2 6 9 2 3" xfId="8397" xr:uid="{00000000-0005-0000-0000-0000CD200000}"/>
    <cellStyle name="Currency 2 6 9 3" xfId="8398" xr:uid="{00000000-0005-0000-0000-0000CE200000}"/>
    <cellStyle name="Currency 2 6 9 3 2" xfId="8399" xr:uid="{00000000-0005-0000-0000-0000CF200000}"/>
    <cellStyle name="Currency 2 6 9 3 3" xfId="8400" xr:uid="{00000000-0005-0000-0000-0000D0200000}"/>
    <cellStyle name="Currency 2 6 9 4" xfId="8401" xr:uid="{00000000-0005-0000-0000-0000D1200000}"/>
    <cellStyle name="Currency 2 6 9 4 2" xfId="8402" xr:uid="{00000000-0005-0000-0000-0000D2200000}"/>
    <cellStyle name="Currency 2 6 9 4 2 2" xfId="8403" xr:uid="{00000000-0005-0000-0000-0000D3200000}"/>
    <cellStyle name="Currency 2 6 9 4 3" xfId="8404" xr:uid="{00000000-0005-0000-0000-0000D4200000}"/>
    <cellStyle name="Currency 2 6 9 5" xfId="8405" xr:uid="{00000000-0005-0000-0000-0000D5200000}"/>
    <cellStyle name="Currency 2 6 9 5 2" xfId="8406" xr:uid="{00000000-0005-0000-0000-0000D6200000}"/>
    <cellStyle name="Currency 2 6 9 5 2 2" xfId="8407" xr:uid="{00000000-0005-0000-0000-0000D7200000}"/>
    <cellStyle name="Currency 2 6 9 5 3" xfId="8408" xr:uid="{00000000-0005-0000-0000-0000D8200000}"/>
    <cellStyle name="Currency 2 6 9 6" xfId="8409" xr:uid="{00000000-0005-0000-0000-0000D9200000}"/>
    <cellStyle name="Currency 2 6 9 6 2" xfId="8410" xr:uid="{00000000-0005-0000-0000-0000DA200000}"/>
    <cellStyle name="Currency 2 6 9 6 2 2" xfId="8411" xr:uid="{00000000-0005-0000-0000-0000DB200000}"/>
    <cellStyle name="Currency 2 6 9 6 3" xfId="8412" xr:uid="{00000000-0005-0000-0000-0000DC200000}"/>
    <cellStyle name="Currency 2 6 9 7" xfId="8413" xr:uid="{00000000-0005-0000-0000-0000DD200000}"/>
    <cellStyle name="Currency 2 6 9 7 2" xfId="8414" xr:uid="{00000000-0005-0000-0000-0000DE200000}"/>
    <cellStyle name="Currency 2 6 9 8" xfId="8415" xr:uid="{00000000-0005-0000-0000-0000DF200000}"/>
    <cellStyle name="Currency 2 6 9 8 2" xfId="8416" xr:uid="{00000000-0005-0000-0000-0000E0200000}"/>
    <cellStyle name="Currency 2 6 9 9" xfId="8417" xr:uid="{00000000-0005-0000-0000-0000E1200000}"/>
    <cellStyle name="Currency 2 7" xfId="8418" xr:uid="{00000000-0005-0000-0000-0000E2200000}"/>
    <cellStyle name="Currency 2 7 10" xfId="8419" xr:uid="{00000000-0005-0000-0000-0000E3200000}"/>
    <cellStyle name="Currency 2 7 10 2" xfId="8420" xr:uid="{00000000-0005-0000-0000-0000E4200000}"/>
    <cellStyle name="Currency 2 7 10 2 2" xfId="8421" xr:uid="{00000000-0005-0000-0000-0000E5200000}"/>
    <cellStyle name="Currency 2 7 10 3" xfId="8422" xr:uid="{00000000-0005-0000-0000-0000E6200000}"/>
    <cellStyle name="Currency 2 7 10 4" xfId="8423" xr:uid="{00000000-0005-0000-0000-0000E7200000}"/>
    <cellStyle name="Currency 2 7 11" xfId="8424" xr:uid="{00000000-0005-0000-0000-0000E8200000}"/>
    <cellStyle name="Currency 2 7 11 2" xfId="8425" xr:uid="{00000000-0005-0000-0000-0000E9200000}"/>
    <cellStyle name="Currency 2 7 11 2 2" xfId="8426" xr:uid="{00000000-0005-0000-0000-0000EA200000}"/>
    <cellStyle name="Currency 2 7 11 3" xfId="8427" xr:uid="{00000000-0005-0000-0000-0000EB200000}"/>
    <cellStyle name="Currency 2 7 12" xfId="8428" xr:uid="{00000000-0005-0000-0000-0000EC200000}"/>
    <cellStyle name="Currency 2 7 12 2" xfId="8429" xr:uid="{00000000-0005-0000-0000-0000ED200000}"/>
    <cellStyle name="Currency 2 7 12 2 2" xfId="8430" xr:uid="{00000000-0005-0000-0000-0000EE200000}"/>
    <cellStyle name="Currency 2 7 12 3" xfId="8431" xr:uid="{00000000-0005-0000-0000-0000EF200000}"/>
    <cellStyle name="Currency 2 7 13" xfId="8432" xr:uid="{00000000-0005-0000-0000-0000F0200000}"/>
    <cellStyle name="Currency 2 7 13 2" xfId="8433" xr:uid="{00000000-0005-0000-0000-0000F1200000}"/>
    <cellStyle name="Currency 2 7 14" xfId="8434" xr:uid="{00000000-0005-0000-0000-0000F2200000}"/>
    <cellStyle name="Currency 2 7 14 2" xfId="8435" xr:uid="{00000000-0005-0000-0000-0000F3200000}"/>
    <cellStyle name="Currency 2 7 15" xfId="8436" xr:uid="{00000000-0005-0000-0000-0000F4200000}"/>
    <cellStyle name="Currency 2 7 16" xfId="8437" xr:uid="{00000000-0005-0000-0000-0000F5200000}"/>
    <cellStyle name="Currency 2 7 17" xfId="8438" xr:uid="{00000000-0005-0000-0000-0000F6200000}"/>
    <cellStyle name="Currency 2 7 2" xfId="8439" xr:uid="{00000000-0005-0000-0000-0000F7200000}"/>
    <cellStyle name="Currency 2 7 2 10" xfId="8440" xr:uid="{00000000-0005-0000-0000-0000F8200000}"/>
    <cellStyle name="Currency 2 7 2 10 2" xfId="8441" xr:uid="{00000000-0005-0000-0000-0000F9200000}"/>
    <cellStyle name="Currency 2 7 2 10 2 2" xfId="8442" xr:uid="{00000000-0005-0000-0000-0000FA200000}"/>
    <cellStyle name="Currency 2 7 2 10 3" xfId="8443" xr:uid="{00000000-0005-0000-0000-0000FB200000}"/>
    <cellStyle name="Currency 2 7 2 11" xfId="8444" xr:uid="{00000000-0005-0000-0000-0000FC200000}"/>
    <cellStyle name="Currency 2 7 2 11 2" xfId="8445" xr:uid="{00000000-0005-0000-0000-0000FD200000}"/>
    <cellStyle name="Currency 2 7 2 12" xfId="8446" xr:uid="{00000000-0005-0000-0000-0000FE200000}"/>
    <cellStyle name="Currency 2 7 2 12 2" xfId="8447" xr:uid="{00000000-0005-0000-0000-0000FF200000}"/>
    <cellStyle name="Currency 2 7 2 13" xfId="8448" xr:uid="{00000000-0005-0000-0000-000000210000}"/>
    <cellStyle name="Currency 2 7 2 14" xfId="8449" xr:uid="{00000000-0005-0000-0000-000001210000}"/>
    <cellStyle name="Currency 2 7 2 15" xfId="8450" xr:uid="{00000000-0005-0000-0000-000002210000}"/>
    <cellStyle name="Currency 2 7 2 2" xfId="8451" xr:uid="{00000000-0005-0000-0000-000003210000}"/>
    <cellStyle name="Currency 2 7 2 2 2" xfId="8452" xr:uid="{00000000-0005-0000-0000-000004210000}"/>
    <cellStyle name="Currency 2 7 2 2 2 2" xfId="8453" xr:uid="{00000000-0005-0000-0000-000005210000}"/>
    <cellStyle name="Currency 2 7 2 2 2 3" xfId="8454" xr:uid="{00000000-0005-0000-0000-000006210000}"/>
    <cellStyle name="Currency 2 7 2 2 2 3 2" xfId="8455" xr:uid="{00000000-0005-0000-0000-000007210000}"/>
    <cellStyle name="Currency 2 7 2 2 2 3 3" xfId="8456" xr:uid="{00000000-0005-0000-0000-000008210000}"/>
    <cellStyle name="Currency 2 7 2 2 2 4" xfId="8457" xr:uid="{00000000-0005-0000-0000-000009210000}"/>
    <cellStyle name="Currency 2 7 2 2 2 4 2" xfId="8458" xr:uid="{00000000-0005-0000-0000-00000A210000}"/>
    <cellStyle name="Currency 2 7 2 2 2 4 2 2" xfId="8459" xr:uid="{00000000-0005-0000-0000-00000B210000}"/>
    <cellStyle name="Currency 2 7 2 2 2 4 3" xfId="8460" xr:uid="{00000000-0005-0000-0000-00000C210000}"/>
    <cellStyle name="Currency 2 7 2 2 2 5" xfId="8461" xr:uid="{00000000-0005-0000-0000-00000D210000}"/>
    <cellStyle name="Currency 2 7 2 2 2 5 2" xfId="8462" xr:uid="{00000000-0005-0000-0000-00000E210000}"/>
    <cellStyle name="Currency 2 7 2 2 2 5 2 2" xfId="8463" xr:uid="{00000000-0005-0000-0000-00000F210000}"/>
    <cellStyle name="Currency 2 7 2 2 2 5 3" xfId="8464" xr:uid="{00000000-0005-0000-0000-000010210000}"/>
    <cellStyle name="Currency 2 7 2 2 2 6" xfId="8465" xr:uid="{00000000-0005-0000-0000-000011210000}"/>
    <cellStyle name="Currency 2 7 2 2 2 6 2" xfId="8466" xr:uid="{00000000-0005-0000-0000-000012210000}"/>
    <cellStyle name="Currency 2 7 2 2 2 6 2 2" xfId="8467" xr:uid="{00000000-0005-0000-0000-000013210000}"/>
    <cellStyle name="Currency 2 7 2 2 2 6 3" xfId="8468" xr:uid="{00000000-0005-0000-0000-000014210000}"/>
    <cellStyle name="Currency 2 7 2 2 2 7" xfId="8469" xr:uid="{00000000-0005-0000-0000-000015210000}"/>
    <cellStyle name="Currency 2 7 2 2 2 7 2" xfId="8470" xr:uid="{00000000-0005-0000-0000-000016210000}"/>
    <cellStyle name="Currency 2 7 2 2 2 8" xfId="8471" xr:uid="{00000000-0005-0000-0000-000017210000}"/>
    <cellStyle name="Currency 2 7 2 2 2 8 2" xfId="8472" xr:uid="{00000000-0005-0000-0000-000018210000}"/>
    <cellStyle name="Currency 2 7 2 2 2 9" xfId="8473" xr:uid="{00000000-0005-0000-0000-000019210000}"/>
    <cellStyle name="Currency 2 7 2 2 3" xfId="8474" xr:uid="{00000000-0005-0000-0000-00001A210000}"/>
    <cellStyle name="Currency 2 7 2 2 3 2" xfId="8475" xr:uid="{00000000-0005-0000-0000-00001B210000}"/>
    <cellStyle name="Currency 2 7 2 2 3 3" xfId="8476" xr:uid="{00000000-0005-0000-0000-00001C210000}"/>
    <cellStyle name="Currency 2 7 2 2 3 3 2" xfId="8477" xr:uid="{00000000-0005-0000-0000-00001D210000}"/>
    <cellStyle name="Currency 2 7 2 2 3 3 3" xfId="8478" xr:uid="{00000000-0005-0000-0000-00001E210000}"/>
    <cellStyle name="Currency 2 7 2 2 3 4" xfId="8479" xr:uid="{00000000-0005-0000-0000-00001F210000}"/>
    <cellStyle name="Currency 2 7 2 2 3 4 2" xfId="8480" xr:uid="{00000000-0005-0000-0000-000020210000}"/>
    <cellStyle name="Currency 2 7 2 2 3 4 2 2" xfId="8481" xr:uid="{00000000-0005-0000-0000-000021210000}"/>
    <cellStyle name="Currency 2 7 2 2 3 4 3" xfId="8482" xr:uid="{00000000-0005-0000-0000-000022210000}"/>
    <cellStyle name="Currency 2 7 2 2 3 5" xfId="8483" xr:uid="{00000000-0005-0000-0000-000023210000}"/>
    <cellStyle name="Currency 2 7 2 2 3 5 2" xfId="8484" xr:uid="{00000000-0005-0000-0000-000024210000}"/>
    <cellStyle name="Currency 2 7 2 2 3 5 2 2" xfId="8485" xr:uid="{00000000-0005-0000-0000-000025210000}"/>
    <cellStyle name="Currency 2 7 2 2 3 5 3" xfId="8486" xr:uid="{00000000-0005-0000-0000-000026210000}"/>
    <cellStyle name="Currency 2 7 2 2 3 6" xfId="8487" xr:uid="{00000000-0005-0000-0000-000027210000}"/>
    <cellStyle name="Currency 2 7 2 2 3 6 2" xfId="8488" xr:uid="{00000000-0005-0000-0000-000028210000}"/>
    <cellStyle name="Currency 2 7 2 2 3 6 2 2" xfId="8489" xr:uid="{00000000-0005-0000-0000-000029210000}"/>
    <cellStyle name="Currency 2 7 2 2 3 6 3" xfId="8490" xr:uid="{00000000-0005-0000-0000-00002A210000}"/>
    <cellStyle name="Currency 2 7 2 2 3 7" xfId="8491" xr:uid="{00000000-0005-0000-0000-00002B210000}"/>
    <cellStyle name="Currency 2 7 2 2 3 7 2" xfId="8492" xr:uid="{00000000-0005-0000-0000-00002C210000}"/>
    <cellStyle name="Currency 2 7 2 2 3 8" xfId="8493" xr:uid="{00000000-0005-0000-0000-00002D210000}"/>
    <cellStyle name="Currency 2 7 2 2 3 8 2" xfId="8494" xr:uid="{00000000-0005-0000-0000-00002E210000}"/>
    <cellStyle name="Currency 2 7 2 2 3 9" xfId="8495" xr:uid="{00000000-0005-0000-0000-00002F210000}"/>
    <cellStyle name="Currency 2 7 2 2 4" xfId="8496" xr:uid="{00000000-0005-0000-0000-000030210000}"/>
    <cellStyle name="Currency 2 7 2 2 4 2" xfId="8497" xr:uid="{00000000-0005-0000-0000-000031210000}"/>
    <cellStyle name="Currency 2 7 2 2 4 3" xfId="8498" xr:uid="{00000000-0005-0000-0000-000032210000}"/>
    <cellStyle name="Currency 2 7 2 2 4 3 2" xfId="8499" xr:uid="{00000000-0005-0000-0000-000033210000}"/>
    <cellStyle name="Currency 2 7 2 2 4 3 2 2" xfId="8500" xr:uid="{00000000-0005-0000-0000-000034210000}"/>
    <cellStyle name="Currency 2 7 2 2 4 3 3" xfId="8501" xr:uid="{00000000-0005-0000-0000-000035210000}"/>
    <cellStyle name="Currency 2 7 2 2 4 4" xfId="8502" xr:uid="{00000000-0005-0000-0000-000036210000}"/>
    <cellStyle name="Currency 2 7 2 2 4 4 2" xfId="8503" xr:uid="{00000000-0005-0000-0000-000037210000}"/>
    <cellStyle name="Currency 2 7 2 2 4 4 2 2" xfId="8504" xr:uid="{00000000-0005-0000-0000-000038210000}"/>
    <cellStyle name="Currency 2 7 2 2 4 4 3" xfId="8505" xr:uid="{00000000-0005-0000-0000-000039210000}"/>
    <cellStyle name="Currency 2 7 2 2 4 5" xfId="8506" xr:uid="{00000000-0005-0000-0000-00003A210000}"/>
    <cellStyle name="Currency 2 7 2 2 4 5 2" xfId="8507" xr:uid="{00000000-0005-0000-0000-00003B210000}"/>
    <cellStyle name="Currency 2 7 2 2 4 5 2 2" xfId="8508" xr:uid="{00000000-0005-0000-0000-00003C210000}"/>
    <cellStyle name="Currency 2 7 2 2 4 5 3" xfId="8509" xr:uid="{00000000-0005-0000-0000-00003D210000}"/>
    <cellStyle name="Currency 2 7 2 2 4 6" xfId="8510" xr:uid="{00000000-0005-0000-0000-00003E210000}"/>
    <cellStyle name="Currency 2 7 2 2 4 6 2" xfId="8511" xr:uid="{00000000-0005-0000-0000-00003F210000}"/>
    <cellStyle name="Currency 2 7 2 2 4 7" xfId="8512" xr:uid="{00000000-0005-0000-0000-000040210000}"/>
    <cellStyle name="Currency 2 7 2 2 4 7 2" xfId="8513" xr:uid="{00000000-0005-0000-0000-000041210000}"/>
    <cellStyle name="Currency 2 7 2 2 4 8" xfId="8514" xr:uid="{00000000-0005-0000-0000-000042210000}"/>
    <cellStyle name="Currency 2 7 2 2 4 9" xfId="8515" xr:uid="{00000000-0005-0000-0000-000043210000}"/>
    <cellStyle name="Currency 2 7 2 2 5" xfId="8516" xr:uid="{00000000-0005-0000-0000-000044210000}"/>
    <cellStyle name="Currency 2 7 2 2 5 2" xfId="8517" xr:uid="{00000000-0005-0000-0000-000045210000}"/>
    <cellStyle name="Currency 2 7 2 2 5 3" xfId="8518" xr:uid="{00000000-0005-0000-0000-000046210000}"/>
    <cellStyle name="Currency 2 7 2 2 6" xfId="8519" xr:uid="{00000000-0005-0000-0000-000047210000}"/>
    <cellStyle name="Currency 2 7 2 2 6 2" xfId="8520" xr:uid="{00000000-0005-0000-0000-000048210000}"/>
    <cellStyle name="Currency 2 7 2 2 6 2 2" xfId="8521" xr:uid="{00000000-0005-0000-0000-000049210000}"/>
    <cellStyle name="Currency 2 7 2 2 6 2 2 2" xfId="8522" xr:uid="{00000000-0005-0000-0000-00004A210000}"/>
    <cellStyle name="Currency 2 7 2 2 6 2 3" xfId="8523" xr:uid="{00000000-0005-0000-0000-00004B210000}"/>
    <cellStyle name="Currency 2 7 2 2 6 3" xfId="8524" xr:uid="{00000000-0005-0000-0000-00004C210000}"/>
    <cellStyle name="Currency 2 7 2 2 6 3 2" xfId="8525" xr:uid="{00000000-0005-0000-0000-00004D210000}"/>
    <cellStyle name="Currency 2 7 2 2 6 3 2 2" xfId="8526" xr:uid="{00000000-0005-0000-0000-00004E210000}"/>
    <cellStyle name="Currency 2 7 2 2 6 3 3" xfId="8527" xr:uid="{00000000-0005-0000-0000-00004F210000}"/>
    <cellStyle name="Currency 2 7 2 2 6 4" xfId="8528" xr:uid="{00000000-0005-0000-0000-000050210000}"/>
    <cellStyle name="Currency 2 7 2 2 6 4 2" xfId="8529" xr:uid="{00000000-0005-0000-0000-000051210000}"/>
    <cellStyle name="Currency 2 7 2 2 6 4 2 2" xfId="8530" xr:uid="{00000000-0005-0000-0000-000052210000}"/>
    <cellStyle name="Currency 2 7 2 2 6 4 3" xfId="8531" xr:uid="{00000000-0005-0000-0000-000053210000}"/>
    <cellStyle name="Currency 2 7 2 2 6 5" xfId="8532" xr:uid="{00000000-0005-0000-0000-000054210000}"/>
    <cellStyle name="Currency 2 7 2 2 6 5 2" xfId="8533" xr:uid="{00000000-0005-0000-0000-000055210000}"/>
    <cellStyle name="Currency 2 7 2 2 6 6" xfId="8534" xr:uid="{00000000-0005-0000-0000-000056210000}"/>
    <cellStyle name="Currency 2 7 2 2 6 6 2" xfId="8535" xr:uid="{00000000-0005-0000-0000-000057210000}"/>
    <cellStyle name="Currency 2 7 2 2 6 7" xfId="8536" xr:uid="{00000000-0005-0000-0000-000058210000}"/>
    <cellStyle name="Currency 2 7 2 2 7" xfId="8537" xr:uid="{00000000-0005-0000-0000-000059210000}"/>
    <cellStyle name="Currency 2 7 2 2 7 2" xfId="8538" xr:uid="{00000000-0005-0000-0000-00005A210000}"/>
    <cellStyle name="Currency 2 7 2 2 7 2 2" xfId="8539" xr:uid="{00000000-0005-0000-0000-00005B210000}"/>
    <cellStyle name="Currency 2 7 2 2 7 3" xfId="8540" xr:uid="{00000000-0005-0000-0000-00005C210000}"/>
    <cellStyle name="Currency 2 7 2 2 8" xfId="8541" xr:uid="{00000000-0005-0000-0000-00005D210000}"/>
    <cellStyle name="Currency 2 7 2 2 8 2" xfId="8542" xr:uid="{00000000-0005-0000-0000-00005E210000}"/>
    <cellStyle name="Currency 2 7 2 2 8 2 2" xfId="8543" xr:uid="{00000000-0005-0000-0000-00005F210000}"/>
    <cellStyle name="Currency 2 7 2 2 8 3" xfId="8544" xr:uid="{00000000-0005-0000-0000-000060210000}"/>
    <cellStyle name="Currency 2 7 2 3" xfId="8545" xr:uid="{00000000-0005-0000-0000-000061210000}"/>
    <cellStyle name="Currency 2 7 2 3 10" xfId="8546" xr:uid="{00000000-0005-0000-0000-000062210000}"/>
    <cellStyle name="Currency 2 7 2 3 2" xfId="8547" xr:uid="{00000000-0005-0000-0000-000063210000}"/>
    <cellStyle name="Currency 2 7 2 3 2 2" xfId="8548" xr:uid="{00000000-0005-0000-0000-000064210000}"/>
    <cellStyle name="Currency 2 7 2 3 2 3" xfId="8549" xr:uid="{00000000-0005-0000-0000-000065210000}"/>
    <cellStyle name="Currency 2 7 2 3 2 3 2" xfId="8550" xr:uid="{00000000-0005-0000-0000-000066210000}"/>
    <cellStyle name="Currency 2 7 2 3 2 3 3" xfId="8551" xr:uid="{00000000-0005-0000-0000-000067210000}"/>
    <cellStyle name="Currency 2 7 2 3 2 4" xfId="8552" xr:uid="{00000000-0005-0000-0000-000068210000}"/>
    <cellStyle name="Currency 2 7 2 3 2 4 2" xfId="8553" xr:uid="{00000000-0005-0000-0000-000069210000}"/>
    <cellStyle name="Currency 2 7 2 3 2 4 2 2" xfId="8554" xr:uid="{00000000-0005-0000-0000-00006A210000}"/>
    <cellStyle name="Currency 2 7 2 3 2 4 3" xfId="8555" xr:uid="{00000000-0005-0000-0000-00006B210000}"/>
    <cellStyle name="Currency 2 7 2 3 2 5" xfId="8556" xr:uid="{00000000-0005-0000-0000-00006C210000}"/>
    <cellStyle name="Currency 2 7 2 3 2 5 2" xfId="8557" xr:uid="{00000000-0005-0000-0000-00006D210000}"/>
    <cellStyle name="Currency 2 7 2 3 2 5 2 2" xfId="8558" xr:uid="{00000000-0005-0000-0000-00006E210000}"/>
    <cellStyle name="Currency 2 7 2 3 2 5 3" xfId="8559" xr:uid="{00000000-0005-0000-0000-00006F210000}"/>
    <cellStyle name="Currency 2 7 2 3 2 6" xfId="8560" xr:uid="{00000000-0005-0000-0000-000070210000}"/>
    <cellStyle name="Currency 2 7 2 3 2 6 2" xfId="8561" xr:uid="{00000000-0005-0000-0000-000071210000}"/>
    <cellStyle name="Currency 2 7 2 3 2 6 2 2" xfId="8562" xr:uid="{00000000-0005-0000-0000-000072210000}"/>
    <cellStyle name="Currency 2 7 2 3 2 6 3" xfId="8563" xr:uid="{00000000-0005-0000-0000-000073210000}"/>
    <cellStyle name="Currency 2 7 2 3 2 7" xfId="8564" xr:uid="{00000000-0005-0000-0000-000074210000}"/>
    <cellStyle name="Currency 2 7 2 3 2 7 2" xfId="8565" xr:uid="{00000000-0005-0000-0000-000075210000}"/>
    <cellStyle name="Currency 2 7 2 3 2 8" xfId="8566" xr:uid="{00000000-0005-0000-0000-000076210000}"/>
    <cellStyle name="Currency 2 7 2 3 2 8 2" xfId="8567" xr:uid="{00000000-0005-0000-0000-000077210000}"/>
    <cellStyle name="Currency 2 7 2 3 2 9" xfId="8568" xr:uid="{00000000-0005-0000-0000-000078210000}"/>
    <cellStyle name="Currency 2 7 2 3 3" xfId="8569" xr:uid="{00000000-0005-0000-0000-000079210000}"/>
    <cellStyle name="Currency 2 7 2 3 4" xfId="8570" xr:uid="{00000000-0005-0000-0000-00007A210000}"/>
    <cellStyle name="Currency 2 7 2 3 4 2" xfId="8571" xr:uid="{00000000-0005-0000-0000-00007B210000}"/>
    <cellStyle name="Currency 2 7 2 3 4 3" xfId="8572" xr:uid="{00000000-0005-0000-0000-00007C210000}"/>
    <cellStyle name="Currency 2 7 2 3 5" xfId="8573" xr:uid="{00000000-0005-0000-0000-00007D210000}"/>
    <cellStyle name="Currency 2 7 2 3 5 2" xfId="8574" xr:uid="{00000000-0005-0000-0000-00007E210000}"/>
    <cellStyle name="Currency 2 7 2 3 5 2 2" xfId="8575" xr:uid="{00000000-0005-0000-0000-00007F210000}"/>
    <cellStyle name="Currency 2 7 2 3 5 3" xfId="8576" xr:uid="{00000000-0005-0000-0000-000080210000}"/>
    <cellStyle name="Currency 2 7 2 3 6" xfId="8577" xr:uid="{00000000-0005-0000-0000-000081210000}"/>
    <cellStyle name="Currency 2 7 2 3 6 2" xfId="8578" xr:uid="{00000000-0005-0000-0000-000082210000}"/>
    <cellStyle name="Currency 2 7 2 3 6 2 2" xfId="8579" xr:uid="{00000000-0005-0000-0000-000083210000}"/>
    <cellStyle name="Currency 2 7 2 3 6 3" xfId="8580" xr:uid="{00000000-0005-0000-0000-000084210000}"/>
    <cellStyle name="Currency 2 7 2 3 7" xfId="8581" xr:uid="{00000000-0005-0000-0000-000085210000}"/>
    <cellStyle name="Currency 2 7 2 3 7 2" xfId="8582" xr:uid="{00000000-0005-0000-0000-000086210000}"/>
    <cellStyle name="Currency 2 7 2 3 7 2 2" xfId="8583" xr:uid="{00000000-0005-0000-0000-000087210000}"/>
    <cellStyle name="Currency 2 7 2 3 7 3" xfId="8584" xr:uid="{00000000-0005-0000-0000-000088210000}"/>
    <cellStyle name="Currency 2 7 2 3 8" xfId="8585" xr:uid="{00000000-0005-0000-0000-000089210000}"/>
    <cellStyle name="Currency 2 7 2 3 8 2" xfId="8586" xr:uid="{00000000-0005-0000-0000-00008A210000}"/>
    <cellStyle name="Currency 2 7 2 3 9" xfId="8587" xr:uid="{00000000-0005-0000-0000-00008B210000}"/>
    <cellStyle name="Currency 2 7 2 3 9 2" xfId="8588" xr:uid="{00000000-0005-0000-0000-00008C210000}"/>
    <cellStyle name="Currency 2 7 2 4" xfId="8589" xr:uid="{00000000-0005-0000-0000-00008D210000}"/>
    <cellStyle name="Currency 2 7 2 4 2" xfId="8590" xr:uid="{00000000-0005-0000-0000-00008E210000}"/>
    <cellStyle name="Currency 2 7 2 4 2 10" xfId="8591" xr:uid="{00000000-0005-0000-0000-00008F210000}"/>
    <cellStyle name="Currency 2 7 2 4 2 2" xfId="8592" xr:uid="{00000000-0005-0000-0000-000090210000}"/>
    <cellStyle name="Currency 2 7 2 4 2 3" xfId="8593" xr:uid="{00000000-0005-0000-0000-000091210000}"/>
    <cellStyle name="Currency 2 7 2 4 2 4" xfId="8594" xr:uid="{00000000-0005-0000-0000-000092210000}"/>
    <cellStyle name="Currency 2 7 2 4 2 4 2" xfId="8595" xr:uid="{00000000-0005-0000-0000-000093210000}"/>
    <cellStyle name="Currency 2 7 2 4 2 4 2 2" xfId="8596" xr:uid="{00000000-0005-0000-0000-000094210000}"/>
    <cellStyle name="Currency 2 7 2 4 2 4 3" xfId="8597" xr:uid="{00000000-0005-0000-0000-000095210000}"/>
    <cellStyle name="Currency 2 7 2 4 2 5" xfId="8598" xr:uid="{00000000-0005-0000-0000-000096210000}"/>
    <cellStyle name="Currency 2 7 2 4 2 5 2" xfId="8599" xr:uid="{00000000-0005-0000-0000-000097210000}"/>
    <cellStyle name="Currency 2 7 2 4 2 5 2 2" xfId="8600" xr:uid="{00000000-0005-0000-0000-000098210000}"/>
    <cellStyle name="Currency 2 7 2 4 2 5 3" xfId="8601" xr:uid="{00000000-0005-0000-0000-000099210000}"/>
    <cellStyle name="Currency 2 7 2 4 2 6" xfId="8602" xr:uid="{00000000-0005-0000-0000-00009A210000}"/>
    <cellStyle name="Currency 2 7 2 4 2 6 2" xfId="8603" xr:uid="{00000000-0005-0000-0000-00009B210000}"/>
    <cellStyle name="Currency 2 7 2 4 2 6 2 2" xfId="8604" xr:uid="{00000000-0005-0000-0000-00009C210000}"/>
    <cellStyle name="Currency 2 7 2 4 2 6 3" xfId="8605" xr:uid="{00000000-0005-0000-0000-00009D210000}"/>
    <cellStyle name="Currency 2 7 2 4 2 7" xfId="8606" xr:uid="{00000000-0005-0000-0000-00009E210000}"/>
    <cellStyle name="Currency 2 7 2 4 2 7 2" xfId="8607" xr:uid="{00000000-0005-0000-0000-00009F210000}"/>
    <cellStyle name="Currency 2 7 2 4 2 8" xfId="8608" xr:uid="{00000000-0005-0000-0000-0000A0210000}"/>
    <cellStyle name="Currency 2 7 2 4 2 8 2" xfId="8609" xr:uid="{00000000-0005-0000-0000-0000A1210000}"/>
    <cellStyle name="Currency 2 7 2 4 2 9" xfId="8610" xr:uid="{00000000-0005-0000-0000-0000A2210000}"/>
    <cellStyle name="Currency 2 7 2 4 3" xfId="8611" xr:uid="{00000000-0005-0000-0000-0000A3210000}"/>
    <cellStyle name="Currency 2 7 2 4 4" xfId="8612" xr:uid="{00000000-0005-0000-0000-0000A4210000}"/>
    <cellStyle name="Currency 2 7 2 4 4 2" xfId="8613" xr:uid="{00000000-0005-0000-0000-0000A5210000}"/>
    <cellStyle name="Currency 2 7 2 4 4 2 2" xfId="8614" xr:uid="{00000000-0005-0000-0000-0000A6210000}"/>
    <cellStyle name="Currency 2 7 2 4 4 3" xfId="8615" xr:uid="{00000000-0005-0000-0000-0000A7210000}"/>
    <cellStyle name="Currency 2 7 2 4 5" xfId="8616" xr:uid="{00000000-0005-0000-0000-0000A8210000}"/>
    <cellStyle name="Currency 2 7 2 4 5 2" xfId="8617" xr:uid="{00000000-0005-0000-0000-0000A9210000}"/>
    <cellStyle name="Currency 2 7 2 4 5 2 2" xfId="8618" xr:uid="{00000000-0005-0000-0000-0000AA210000}"/>
    <cellStyle name="Currency 2 7 2 4 5 3" xfId="8619" xr:uid="{00000000-0005-0000-0000-0000AB210000}"/>
    <cellStyle name="Currency 2 7 2 5" xfId="8620" xr:uid="{00000000-0005-0000-0000-0000AC210000}"/>
    <cellStyle name="Currency 2 7 2 5 2" xfId="8621" xr:uid="{00000000-0005-0000-0000-0000AD210000}"/>
    <cellStyle name="Currency 2 7 2 5 3" xfId="8622" xr:uid="{00000000-0005-0000-0000-0000AE210000}"/>
    <cellStyle name="Currency 2 7 2 5 3 2" xfId="8623" xr:uid="{00000000-0005-0000-0000-0000AF210000}"/>
    <cellStyle name="Currency 2 7 2 5 3 3" xfId="8624" xr:uid="{00000000-0005-0000-0000-0000B0210000}"/>
    <cellStyle name="Currency 2 7 2 5 4" xfId="8625" xr:uid="{00000000-0005-0000-0000-0000B1210000}"/>
    <cellStyle name="Currency 2 7 2 5 4 2" xfId="8626" xr:uid="{00000000-0005-0000-0000-0000B2210000}"/>
    <cellStyle name="Currency 2 7 2 5 4 2 2" xfId="8627" xr:uid="{00000000-0005-0000-0000-0000B3210000}"/>
    <cellStyle name="Currency 2 7 2 5 4 3" xfId="8628" xr:uid="{00000000-0005-0000-0000-0000B4210000}"/>
    <cellStyle name="Currency 2 7 2 5 5" xfId="8629" xr:uid="{00000000-0005-0000-0000-0000B5210000}"/>
    <cellStyle name="Currency 2 7 2 5 5 2" xfId="8630" xr:uid="{00000000-0005-0000-0000-0000B6210000}"/>
    <cellStyle name="Currency 2 7 2 5 5 2 2" xfId="8631" xr:uid="{00000000-0005-0000-0000-0000B7210000}"/>
    <cellStyle name="Currency 2 7 2 5 5 3" xfId="8632" xr:uid="{00000000-0005-0000-0000-0000B8210000}"/>
    <cellStyle name="Currency 2 7 2 5 6" xfId="8633" xr:uid="{00000000-0005-0000-0000-0000B9210000}"/>
    <cellStyle name="Currency 2 7 2 5 6 2" xfId="8634" xr:uid="{00000000-0005-0000-0000-0000BA210000}"/>
    <cellStyle name="Currency 2 7 2 5 6 2 2" xfId="8635" xr:uid="{00000000-0005-0000-0000-0000BB210000}"/>
    <cellStyle name="Currency 2 7 2 5 6 3" xfId="8636" xr:uid="{00000000-0005-0000-0000-0000BC210000}"/>
    <cellStyle name="Currency 2 7 2 5 7" xfId="8637" xr:uid="{00000000-0005-0000-0000-0000BD210000}"/>
    <cellStyle name="Currency 2 7 2 5 7 2" xfId="8638" xr:uid="{00000000-0005-0000-0000-0000BE210000}"/>
    <cellStyle name="Currency 2 7 2 5 8" xfId="8639" xr:uid="{00000000-0005-0000-0000-0000BF210000}"/>
    <cellStyle name="Currency 2 7 2 5 8 2" xfId="8640" xr:uid="{00000000-0005-0000-0000-0000C0210000}"/>
    <cellStyle name="Currency 2 7 2 5 9" xfId="8641" xr:uid="{00000000-0005-0000-0000-0000C1210000}"/>
    <cellStyle name="Currency 2 7 2 6" xfId="8642" xr:uid="{00000000-0005-0000-0000-0000C2210000}"/>
    <cellStyle name="Currency 2 7 2 6 2" xfId="8643" xr:uid="{00000000-0005-0000-0000-0000C3210000}"/>
    <cellStyle name="Currency 2 7 2 6 3" xfId="8644" xr:uid="{00000000-0005-0000-0000-0000C4210000}"/>
    <cellStyle name="Currency 2 7 2 7" xfId="8645" xr:uid="{00000000-0005-0000-0000-0000C5210000}"/>
    <cellStyle name="Currency 2 7 2 8" xfId="8646" xr:uid="{00000000-0005-0000-0000-0000C6210000}"/>
    <cellStyle name="Currency 2 7 2 8 2" xfId="8647" xr:uid="{00000000-0005-0000-0000-0000C7210000}"/>
    <cellStyle name="Currency 2 7 2 8 2 2" xfId="8648" xr:uid="{00000000-0005-0000-0000-0000C8210000}"/>
    <cellStyle name="Currency 2 7 2 8 3" xfId="8649" xr:uid="{00000000-0005-0000-0000-0000C9210000}"/>
    <cellStyle name="Currency 2 7 2 8 4" xfId="8650" xr:uid="{00000000-0005-0000-0000-0000CA210000}"/>
    <cellStyle name="Currency 2 7 2 9" xfId="8651" xr:uid="{00000000-0005-0000-0000-0000CB210000}"/>
    <cellStyle name="Currency 2 7 2 9 2" xfId="8652" xr:uid="{00000000-0005-0000-0000-0000CC210000}"/>
    <cellStyle name="Currency 2 7 2 9 2 2" xfId="8653" xr:uid="{00000000-0005-0000-0000-0000CD210000}"/>
    <cellStyle name="Currency 2 7 2 9 3" xfId="8654" xr:uid="{00000000-0005-0000-0000-0000CE210000}"/>
    <cellStyle name="Currency 2 7 3" xfId="8655" xr:uid="{00000000-0005-0000-0000-0000CF210000}"/>
    <cellStyle name="Currency 2 7 3 10" xfId="8656" xr:uid="{00000000-0005-0000-0000-0000D0210000}"/>
    <cellStyle name="Currency 2 7 3 10 2" xfId="8657" xr:uid="{00000000-0005-0000-0000-0000D1210000}"/>
    <cellStyle name="Currency 2 7 3 10 2 2" xfId="8658" xr:uid="{00000000-0005-0000-0000-0000D2210000}"/>
    <cellStyle name="Currency 2 7 3 10 3" xfId="8659" xr:uid="{00000000-0005-0000-0000-0000D3210000}"/>
    <cellStyle name="Currency 2 7 3 11" xfId="8660" xr:uid="{00000000-0005-0000-0000-0000D4210000}"/>
    <cellStyle name="Currency 2 7 3 11 2" xfId="8661" xr:uid="{00000000-0005-0000-0000-0000D5210000}"/>
    <cellStyle name="Currency 2 7 3 12" xfId="8662" xr:uid="{00000000-0005-0000-0000-0000D6210000}"/>
    <cellStyle name="Currency 2 7 3 12 2" xfId="8663" xr:uid="{00000000-0005-0000-0000-0000D7210000}"/>
    <cellStyle name="Currency 2 7 3 13" xfId="8664" xr:uid="{00000000-0005-0000-0000-0000D8210000}"/>
    <cellStyle name="Currency 2 7 3 14" xfId="8665" xr:uid="{00000000-0005-0000-0000-0000D9210000}"/>
    <cellStyle name="Currency 2 7 3 15" xfId="8666" xr:uid="{00000000-0005-0000-0000-0000DA210000}"/>
    <cellStyle name="Currency 2 7 3 2" xfId="8667" xr:uid="{00000000-0005-0000-0000-0000DB210000}"/>
    <cellStyle name="Currency 2 7 3 2 2" xfId="8668" xr:uid="{00000000-0005-0000-0000-0000DC210000}"/>
    <cellStyle name="Currency 2 7 3 2 2 2" xfId="8669" xr:uid="{00000000-0005-0000-0000-0000DD210000}"/>
    <cellStyle name="Currency 2 7 3 2 2 3" xfId="8670" xr:uid="{00000000-0005-0000-0000-0000DE210000}"/>
    <cellStyle name="Currency 2 7 3 2 2 3 2" xfId="8671" xr:uid="{00000000-0005-0000-0000-0000DF210000}"/>
    <cellStyle name="Currency 2 7 3 2 2 3 3" xfId="8672" xr:uid="{00000000-0005-0000-0000-0000E0210000}"/>
    <cellStyle name="Currency 2 7 3 2 2 4" xfId="8673" xr:uid="{00000000-0005-0000-0000-0000E1210000}"/>
    <cellStyle name="Currency 2 7 3 2 2 4 2" xfId="8674" xr:uid="{00000000-0005-0000-0000-0000E2210000}"/>
    <cellStyle name="Currency 2 7 3 2 2 4 2 2" xfId="8675" xr:uid="{00000000-0005-0000-0000-0000E3210000}"/>
    <cellStyle name="Currency 2 7 3 2 2 4 3" xfId="8676" xr:uid="{00000000-0005-0000-0000-0000E4210000}"/>
    <cellStyle name="Currency 2 7 3 2 2 5" xfId="8677" xr:uid="{00000000-0005-0000-0000-0000E5210000}"/>
    <cellStyle name="Currency 2 7 3 2 2 5 2" xfId="8678" xr:uid="{00000000-0005-0000-0000-0000E6210000}"/>
    <cellStyle name="Currency 2 7 3 2 2 5 2 2" xfId="8679" xr:uid="{00000000-0005-0000-0000-0000E7210000}"/>
    <cellStyle name="Currency 2 7 3 2 2 5 3" xfId="8680" xr:uid="{00000000-0005-0000-0000-0000E8210000}"/>
    <cellStyle name="Currency 2 7 3 2 2 6" xfId="8681" xr:uid="{00000000-0005-0000-0000-0000E9210000}"/>
    <cellStyle name="Currency 2 7 3 2 2 6 2" xfId="8682" xr:uid="{00000000-0005-0000-0000-0000EA210000}"/>
    <cellStyle name="Currency 2 7 3 2 2 6 2 2" xfId="8683" xr:uid="{00000000-0005-0000-0000-0000EB210000}"/>
    <cellStyle name="Currency 2 7 3 2 2 6 3" xfId="8684" xr:uid="{00000000-0005-0000-0000-0000EC210000}"/>
    <cellStyle name="Currency 2 7 3 2 2 7" xfId="8685" xr:uid="{00000000-0005-0000-0000-0000ED210000}"/>
    <cellStyle name="Currency 2 7 3 2 2 7 2" xfId="8686" xr:uid="{00000000-0005-0000-0000-0000EE210000}"/>
    <cellStyle name="Currency 2 7 3 2 2 8" xfId="8687" xr:uid="{00000000-0005-0000-0000-0000EF210000}"/>
    <cellStyle name="Currency 2 7 3 2 2 8 2" xfId="8688" xr:uid="{00000000-0005-0000-0000-0000F0210000}"/>
    <cellStyle name="Currency 2 7 3 2 2 9" xfId="8689" xr:uid="{00000000-0005-0000-0000-0000F1210000}"/>
    <cellStyle name="Currency 2 7 3 2 3" xfId="8690" xr:uid="{00000000-0005-0000-0000-0000F2210000}"/>
    <cellStyle name="Currency 2 7 3 2 3 2" xfId="8691" xr:uid="{00000000-0005-0000-0000-0000F3210000}"/>
    <cellStyle name="Currency 2 7 3 2 3 3" xfId="8692" xr:uid="{00000000-0005-0000-0000-0000F4210000}"/>
    <cellStyle name="Currency 2 7 3 2 3 3 2" xfId="8693" xr:uid="{00000000-0005-0000-0000-0000F5210000}"/>
    <cellStyle name="Currency 2 7 3 2 3 3 3" xfId="8694" xr:uid="{00000000-0005-0000-0000-0000F6210000}"/>
    <cellStyle name="Currency 2 7 3 2 3 4" xfId="8695" xr:uid="{00000000-0005-0000-0000-0000F7210000}"/>
    <cellStyle name="Currency 2 7 3 2 3 4 2" xfId="8696" xr:uid="{00000000-0005-0000-0000-0000F8210000}"/>
    <cellStyle name="Currency 2 7 3 2 3 4 2 2" xfId="8697" xr:uid="{00000000-0005-0000-0000-0000F9210000}"/>
    <cellStyle name="Currency 2 7 3 2 3 4 3" xfId="8698" xr:uid="{00000000-0005-0000-0000-0000FA210000}"/>
    <cellStyle name="Currency 2 7 3 2 3 5" xfId="8699" xr:uid="{00000000-0005-0000-0000-0000FB210000}"/>
    <cellStyle name="Currency 2 7 3 2 3 5 2" xfId="8700" xr:uid="{00000000-0005-0000-0000-0000FC210000}"/>
    <cellStyle name="Currency 2 7 3 2 3 5 2 2" xfId="8701" xr:uid="{00000000-0005-0000-0000-0000FD210000}"/>
    <cellStyle name="Currency 2 7 3 2 3 5 3" xfId="8702" xr:uid="{00000000-0005-0000-0000-0000FE210000}"/>
    <cellStyle name="Currency 2 7 3 2 3 6" xfId="8703" xr:uid="{00000000-0005-0000-0000-0000FF210000}"/>
    <cellStyle name="Currency 2 7 3 2 3 6 2" xfId="8704" xr:uid="{00000000-0005-0000-0000-000000220000}"/>
    <cellStyle name="Currency 2 7 3 2 3 6 2 2" xfId="8705" xr:uid="{00000000-0005-0000-0000-000001220000}"/>
    <cellStyle name="Currency 2 7 3 2 3 6 3" xfId="8706" xr:uid="{00000000-0005-0000-0000-000002220000}"/>
    <cellStyle name="Currency 2 7 3 2 3 7" xfId="8707" xr:uid="{00000000-0005-0000-0000-000003220000}"/>
    <cellStyle name="Currency 2 7 3 2 3 7 2" xfId="8708" xr:uid="{00000000-0005-0000-0000-000004220000}"/>
    <cellStyle name="Currency 2 7 3 2 3 8" xfId="8709" xr:uid="{00000000-0005-0000-0000-000005220000}"/>
    <cellStyle name="Currency 2 7 3 2 3 8 2" xfId="8710" xr:uid="{00000000-0005-0000-0000-000006220000}"/>
    <cellStyle name="Currency 2 7 3 2 3 9" xfId="8711" xr:uid="{00000000-0005-0000-0000-000007220000}"/>
    <cellStyle name="Currency 2 7 3 2 4" xfId="8712" xr:uid="{00000000-0005-0000-0000-000008220000}"/>
    <cellStyle name="Currency 2 7 3 2 4 2" xfId="8713" xr:uid="{00000000-0005-0000-0000-000009220000}"/>
    <cellStyle name="Currency 2 7 3 2 4 3" xfId="8714" xr:uid="{00000000-0005-0000-0000-00000A220000}"/>
    <cellStyle name="Currency 2 7 3 2 4 3 2" xfId="8715" xr:uid="{00000000-0005-0000-0000-00000B220000}"/>
    <cellStyle name="Currency 2 7 3 2 4 3 2 2" xfId="8716" xr:uid="{00000000-0005-0000-0000-00000C220000}"/>
    <cellStyle name="Currency 2 7 3 2 4 3 3" xfId="8717" xr:uid="{00000000-0005-0000-0000-00000D220000}"/>
    <cellStyle name="Currency 2 7 3 2 4 4" xfId="8718" xr:uid="{00000000-0005-0000-0000-00000E220000}"/>
    <cellStyle name="Currency 2 7 3 2 4 4 2" xfId="8719" xr:uid="{00000000-0005-0000-0000-00000F220000}"/>
    <cellStyle name="Currency 2 7 3 2 4 4 2 2" xfId="8720" xr:uid="{00000000-0005-0000-0000-000010220000}"/>
    <cellStyle name="Currency 2 7 3 2 4 4 3" xfId="8721" xr:uid="{00000000-0005-0000-0000-000011220000}"/>
    <cellStyle name="Currency 2 7 3 2 4 5" xfId="8722" xr:uid="{00000000-0005-0000-0000-000012220000}"/>
    <cellStyle name="Currency 2 7 3 2 4 5 2" xfId="8723" xr:uid="{00000000-0005-0000-0000-000013220000}"/>
    <cellStyle name="Currency 2 7 3 2 4 5 2 2" xfId="8724" xr:uid="{00000000-0005-0000-0000-000014220000}"/>
    <cellStyle name="Currency 2 7 3 2 4 5 3" xfId="8725" xr:uid="{00000000-0005-0000-0000-000015220000}"/>
    <cellStyle name="Currency 2 7 3 2 4 6" xfId="8726" xr:uid="{00000000-0005-0000-0000-000016220000}"/>
    <cellStyle name="Currency 2 7 3 2 4 6 2" xfId="8727" xr:uid="{00000000-0005-0000-0000-000017220000}"/>
    <cellStyle name="Currency 2 7 3 2 4 7" xfId="8728" xr:uid="{00000000-0005-0000-0000-000018220000}"/>
    <cellStyle name="Currency 2 7 3 2 4 7 2" xfId="8729" xr:uid="{00000000-0005-0000-0000-000019220000}"/>
    <cellStyle name="Currency 2 7 3 2 4 8" xfId="8730" xr:uid="{00000000-0005-0000-0000-00001A220000}"/>
    <cellStyle name="Currency 2 7 3 2 4 9" xfId="8731" xr:uid="{00000000-0005-0000-0000-00001B220000}"/>
    <cellStyle name="Currency 2 7 3 2 5" xfId="8732" xr:uid="{00000000-0005-0000-0000-00001C220000}"/>
    <cellStyle name="Currency 2 7 3 2 5 2" xfId="8733" xr:uid="{00000000-0005-0000-0000-00001D220000}"/>
    <cellStyle name="Currency 2 7 3 2 5 3" xfId="8734" xr:uid="{00000000-0005-0000-0000-00001E220000}"/>
    <cellStyle name="Currency 2 7 3 2 6" xfId="8735" xr:uid="{00000000-0005-0000-0000-00001F220000}"/>
    <cellStyle name="Currency 2 7 3 2 6 2" xfId="8736" xr:uid="{00000000-0005-0000-0000-000020220000}"/>
    <cellStyle name="Currency 2 7 3 2 6 2 2" xfId="8737" xr:uid="{00000000-0005-0000-0000-000021220000}"/>
    <cellStyle name="Currency 2 7 3 2 6 2 2 2" xfId="8738" xr:uid="{00000000-0005-0000-0000-000022220000}"/>
    <cellStyle name="Currency 2 7 3 2 6 2 3" xfId="8739" xr:uid="{00000000-0005-0000-0000-000023220000}"/>
    <cellStyle name="Currency 2 7 3 2 6 3" xfId="8740" xr:uid="{00000000-0005-0000-0000-000024220000}"/>
    <cellStyle name="Currency 2 7 3 2 6 3 2" xfId="8741" xr:uid="{00000000-0005-0000-0000-000025220000}"/>
    <cellStyle name="Currency 2 7 3 2 6 3 2 2" xfId="8742" xr:uid="{00000000-0005-0000-0000-000026220000}"/>
    <cellStyle name="Currency 2 7 3 2 6 3 3" xfId="8743" xr:uid="{00000000-0005-0000-0000-000027220000}"/>
    <cellStyle name="Currency 2 7 3 2 6 4" xfId="8744" xr:uid="{00000000-0005-0000-0000-000028220000}"/>
    <cellStyle name="Currency 2 7 3 2 6 4 2" xfId="8745" xr:uid="{00000000-0005-0000-0000-000029220000}"/>
    <cellStyle name="Currency 2 7 3 2 6 4 2 2" xfId="8746" xr:uid="{00000000-0005-0000-0000-00002A220000}"/>
    <cellStyle name="Currency 2 7 3 2 6 4 3" xfId="8747" xr:uid="{00000000-0005-0000-0000-00002B220000}"/>
    <cellStyle name="Currency 2 7 3 2 6 5" xfId="8748" xr:uid="{00000000-0005-0000-0000-00002C220000}"/>
    <cellStyle name="Currency 2 7 3 2 6 5 2" xfId="8749" xr:uid="{00000000-0005-0000-0000-00002D220000}"/>
    <cellStyle name="Currency 2 7 3 2 6 6" xfId="8750" xr:uid="{00000000-0005-0000-0000-00002E220000}"/>
    <cellStyle name="Currency 2 7 3 2 6 6 2" xfId="8751" xr:uid="{00000000-0005-0000-0000-00002F220000}"/>
    <cellStyle name="Currency 2 7 3 2 6 7" xfId="8752" xr:uid="{00000000-0005-0000-0000-000030220000}"/>
    <cellStyle name="Currency 2 7 3 2 7" xfId="8753" xr:uid="{00000000-0005-0000-0000-000031220000}"/>
    <cellStyle name="Currency 2 7 3 2 7 2" xfId="8754" xr:uid="{00000000-0005-0000-0000-000032220000}"/>
    <cellStyle name="Currency 2 7 3 2 7 2 2" xfId="8755" xr:uid="{00000000-0005-0000-0000-000033220000}"/>
    <cellStyle name="Currency 2 7 3 2 7 3" xfId="8756" xr:uid="{00000000-0005-0000-0000-000034220000}"/>
    <cellStyle name="Currency 2 7 3 2 8" xfId="8757" xr:uid="{00000000-0005-0000-0000-000035220000}"/>
    <cellStyle name="Currency 2 7 3 2 8 2" xfId="8758" xr:uid="{00000000-0005-0000-0000-000036220000}"/>
    <cellStyle name="Currency 2 7 3 2 8 2 2" xfId="8759" xr:uid="{00000000-0005-0000-0000-000037220000}"/>
    <cellStyle name="Currency 2 7 3 2 8 3" xfId="8760" xr:uid="{00000000-0005-0000-0000-000038220000}"/>
    <cellStyle name="Currency 2 7 3 3" xfId="8761" xr:uid="{00000000-0005-0000-0000-000039220000}"/>
    <cellStyle name="Currency 2 7 3 3 10" xfId="8762" xr:uid="{00000000-0005-0000-0000-00003A220000}"/>
    <cellStyle name="Currency 2 7 3 3 2" xfId="8763" xr:uid="{00000000-0005-0000-0000-00003B220000}"/>
    <cellStyle name="Currency 2 7 3 3 2 2" xfId="8764" xr:uid="{00000000-0005-0000-0000-00003C220000}"/>
    <cellStyle name="Currency 2 7 3 3 2 3" xfId="8765" xr:uid="{00000000-0005-0000-0000-00003D220000}"/>
    <cellStyle name="Currency 2 7 3 3 2 3 2" xfId="8766" xr:uid="{00000000-0005-0000-0000-00003E220000}"/>
    <cellStyle name="Currency 2 7 3 3 2 3 3" xfId="8767" xr:uid="{00000000-0005-0000-0000-00003F220000}"/>
    <cellStyle name="Currency 2 7 3 3 2 4" xfId="8768" xr:uid="{00000000-0005-0000-0000-000040220000}"/>
    <cellStyle name="Currency 2 7 3 3 2 4 2" xfId="8769" xr:uid="{00000000-0005-0000-0000-000041220000}"/>
    <cellStyle name="Currency 2 7 3 3 2 4 2 2" xfId="8770" xr:uid="{00000000-0005-0000-0000-000042220000}"/>
    <cellStyle name="Currency 2 7 3 3 2 4 3" xfId="8771" xr:uid="{00000000-0005-0000-0000-000043220000}"/>
    <cellStyle name="Currency 2 7 3 3 2 5" xfId="8772" xr:uid="{00000000-0005-0000-0000-000044220000}"/>
    <cellStyle name="Currency 2 7 3 3 2 5 2" xfId="8773" xr:uid="{00000000-0005-0000-0000-000045220000}"/>
    <cellStyle name="Currency 2 7 3 3 2 5 2 2" xfId="8774" xr:uid="{00000000-0005-0000-0000-000046220000}"/>
    <cellStyle name="Currency 2 7 3 3 2 5 3" xfId="8775" xr:uid="{00000000-0005-0000-0000-000047220000}"/>
    <cellStyle name="Currency 2 7 3 3 2 6" xfId="8776" xr:uid="{00000000-0005-0000-0000-000048220000}"/>
    <cellStyle name="Currency 2 7 3 3 2 6 2" xfId="8777" xr:uid="{00000000-0005-0000-0000-000049220000}"/>
    <cellStyle name="Currency 2 7 3 3 2 6 2 2" xfId="8778" xr:uid="{00000000-0005-0000-0000-00004A220000}"/>
    <cellStyle name="Currency 2 7 3 3 2 6 3" xfId="8779" xr:uid="{00000000-0005-0000-0000-00004B220000}"/>
    <cellStyle name="Currency 2 7 3 3 2 7" xfId="8780" xr:uid="{00000000-0005-0000-0000-00004C220000}"/>
    <cellStyle name="Currency 2 7 3 3 2 7 2" xfId="8781" xr:uid="{00000000-0005-0000-0000-00004D220000}"/>
    <cellStyle name="Currency 2 7 3 3 2 8" xfId="8782" xr:uid="{00000000-0005-0000-0000-00004E220000}"/>
    <cellStyle name="Currency 2 7 3 3 2 8 2" xfId="8783" xr:uid="{00000000-0005-0000-0000-00004F220000}"/>
    <cellStyle name="Currency 2 7 3 3 2 9" xfId="8784" xr:uid="{00000000-0005-0000-0000-000050220000}"/>
    <cellStyle name="Currency 2 7 3 3 3" xfId="8785" xr:uid="{00000000-0005-0000-0000-000051220000}"/>
    <cellStyle name="Currency 2 7 3 3 4" xfId="8786" xr:uid="{00000000-0005-0000-0000-000052220000}"/>
    <cellStyle name="Currency 2 7 3 3 4 2" xfId="8787" xr:uid="{00000000-0005-0000-0000-000053220000}"/>
    <cellStyle name="Currency 2 7 3 3 4 3" xfId="8788" xr:uid="{00000000-0005-0000-0000-000054220000}"/>
    <cellStyle name="Currency 2 7 3 3 5" xfId="8789" xr:uid="{00000000-0005-0000-0000-000055220000}"/>
    <cellStyle name="Currency 2 7 3 3 5 2" xfId="8790" xr:uid="{00000000-0005-0000-0000-000056220000}"/>
    <cellStyle name="Currency 2 7 3 3 5 2 2" xfId="8791" xr:uid="{00000000-0005-0000-0000-000057220000}"/>
    <cellStyle name="Currency 2 7 3 3 5 3" xfId="8792" xr:uid="{00000000-0005-0000-0000-000058220000}"/>
    <cellStyle name="Currency 2 7 3 3 6" xfId="8793" xr:uid="{00000000-0005-0000-0000-000059220000}"/>
    <cellStyle name="Currency 2 7 3 3 6 2" xfId="8794" xr:uid="{00000000-0005-0000-0000-00005A220000}"/>
    <cellStyle name="Currency 2 7 3 3 6 2 2" xfId="8795" xr:uid="{00000000-0005-0000-0000-00005B220000}"/>
    <cellStyle name="Currency 2 7 3 3 6 3" xfId="8796" xr:uid="{00000000-0005-0000-0000-00005C220000}"/>
    <cellStyle name="Currency 2 7 3 3 7" xfId="8797" xr:uid="{00000000-0005-0000-0000-00005D220000}"/>
    <cellStyle name="Currency 2 7 3 3 7 2" xfId="8798" xr:uid="{00000000-0005-0000-0000-00005E220000}"/>
    <cellStyle name="Currency 2 7 3 3 7 2 2" xfId="8799" xr:uid="{00000000-0005-0000-0000-00005F220000}"/>
    <cellStyle name="Currency 2 7 3 3 7 3" xfId="8800" xr:uid="{00000000-0005-0000-0000-000060220000}"/>
    <cellStyle name="Currency 2 7 3 3 8" xfId="8801" xr:uid="{00000000-0005-0000-0000-000061220000}"/>
    <cellStyle name="Currency 2 7 3 3 8 2" xfId="8802" xr:uid="{00000000-0005-0000-0000-000062220000}"/>
    <cellStyle name="Currency 2 7 3 3 9" xfId="8803" xr:uid="{00000000-0005-0000-0000-000063220000}"/>
    <cellStyle name="Currency 2 7 3 3 9 2" xfId="8804" xr:uid="{00000000-0005-0000-0000-000064220000}"/>
    <cellStyle name="Currency 2 7 3 4" xfId="8805" xr:uid="{00000000-0005-0000-0000-000065220000}"/>
    <cellStyle name="Currency 2 7 3 4 2" xfId="8806" xr:uid="{00000000-0005-0000-0000-000066220000}"/>
    <cellStyle name="Currency 2 7 3 4 2 10" xfId="8807" xr:uid="{00000000-0005-0000-0000-000067220000}"/>
    <cellStyle name="Currency 2 7 3 4 2 2" xfId="8808" xr:uid="{00000000-0005-0000-0000-000068220000}"/>
    <cellStyle name="Currency 2 7 3 4 2 3" xfId="8809" xr:uid="{00000000-0005-0000-0000-000069220000}"/>
    <cellStyle name="Currency 2 7 3 4 2 4" xfId="8810" xr:uid="{00000000-0005-0000-0000-00006A220000}"/>
    <cellStyle name="Currency 2 7 3 4 2 4 2" xfId="8811" xr:uid="{00000000-0005-0000-0000-00006B220000}"/>
    <cellStyle name="Currency 2 7 3 4 2 4 2 2" xfId="8812" xr:uid="{00000000-0005-0000-0000-00006C220000}"/>
    <cellStyle name="Currency 2 7 3 4 2 4 3" xfId="8813" xr:uid="{00000000-0005-0000-0000-00006D220000}"/>
    <cellStyle name="Currency 2 7 3 4 2 5" xfId="8814" xr:uid="{00000000-0005-0000-0000-00006E220000}"/>
    <cellStyle name="Currency 2 7 3 4 2 5 2" xfId="8815" xr:uid="{00000000-0005-0000-0000-00006F220000}"/>
    <cellStyle name="Currency 2 7 3 4 2 5 2 2" xfId="8816" xr:uid="{00000000-0005-0000-0000-000070220000}"/>
    <cellStyle name="Currency 2 7 3 4 2 5 3" xfId="8817" xr:uid="{00000000-0005-0000-0000-000071220000}"/>
    <cellStyle name="Currency 2 7 3 4 2 6" xfId="8818" xr:uid="{00000000-0005-0000-0000-000072220000}"/>
    <cellStyle name="Currency 2 7 3 4 2 6 2" xfId="8819" xr:uid="{00000000-0005-0000-0000-000073220000}"/>
    <cellStyle name="Currency 2 7 3 4 2 6 2 2" xfId="8820" xr:uid="{00000000-0005-0000-0000-000074220000}"/>
    <cellStyle name="Currency 2 7 3 4 2 6 3" xfId="8821" xr:uid="{00000000-0005-0000-0000-000075220000}"/>
    <cellStyle name="Currency 2 7 3 4 2 7" xfId="8822" xr:uid="{00000000-0005-0000-0000-000076220000}"/>
    <cellStyle name="Currency 2 7 3 4 2 7 2" xfId="8823" xr:uid="{00000000-0005-0000-0000-000077220000}"/>
    <cellStyle name="Currency 2 7 3 4 2 8" xfId="8824" xr:uid="{00000000-0005-0000-0000-000078220000}"/>
    <cellStyle name="Currency 2 7 3 4 2 8 2" xfId="8825" xr:uid="{00000000-0005-0000-0000-000079220000}"/>
    <cellStyle name="Currency 2 7 3 4 2 9" xfId="8826" xr:uid="{00000000-0005-0000-0000-00007A220000}"/>
    <cellStyle name="Currency 2 7 3 4 3" xfId="8827" xr:uid="{00000000-0005-0000-0000-00007B220000}"/>
    <cellStyle name="Currency 2 7 3 4 4" xfId="8828" xr:uid="{00000000-0005-0000-0000-00007C220000}"/>
    <cellStyle name="Currency 2 7 3 4 4 2" xfId="8829" xr:uid="{00000000-0005-0000-0000-00007D220000}"/>
    <cellStyle name="Currency 2 7 3 4 4 2 2" xfId="8830" xr:uid="{00000000-0005-0000-0000-00007E220000}"/>
    <cellStyle name="Currency 2 7 3 4 4 3" xfId="8831" xr:uid="{00000000-0005-0000-0000-00007F220000}"/>
    <cellStyle name="Currency 2 7 3 4 5" xfId="8832" xr:uid="{00000000-0005-0000-0000-000080220000}"/>
    <cellStyle name="Currency 2 7 3 4 5 2" xfId="8833" xr:uid="{00000000-0005-0000-0000-000081220000}"/>
    <cellStyle name="Currency 2 7 3 4 5 2 2" xfId="8834" xr:uid="{00000000-0005-0000-0000-000082220000}"/>
    <cellStyle name="Currency 2 7 3 4 5 3" xfId="8835" xr:uid="{00000000-0005-0000-0000-000083220000}"/>
    <cellStyle name="Currency 2 7 3 5" xfId="8836" xr:uid="{00000000-0005-0000-0000-000084220000}"/>
    <cellStyle name="Currency 2 7 3 5 2" xfId="8837" xr:uid="{00000000-0005-0000-0000-000085220000}"/>
    <cellStyle name="Currency 2 7 3 5 3" xfId="8838" xr:uid="{00000000-0005-0000-0000-000086220000}"/>
    <cellStyle name="Currency 2 7 3 5 3 2" xfId="8839" xr:uid="{00000000-0005-0000-0000-000087220000}"/>
    <cellStyle name="Currency 2 7 3 5 3 3" xfId="8840" xr:uid="{00000000-0005-0000-0000-000088220000}"/>
    <cellStyle name="Currency 2 7 3 5 4" xfId="8841" xr:uid="{00000000-0005-0000-0000-000089220000}"/>
    <cellStyle name="Currency 2 7 3 5 4 2" xfId="8842" xr:uid="{00000000-0005-0000-0000-00008A220000}"/>
    <cellStyle name="Currency 2 7 3 5 4 2 2" xfId="8843" xr:uid="{00000000-0005-0000-0000-00008B220000}"/>
    <cellStyle name="Currency 2 7 3 5 4 3" xfId="8844" xr:uid="{00000000-0005-0000-0000-00008C220000}"/>
    <cellStyle name="Currency 2 7 3 5 5" xfId="8845" xr:uid="{00000000-0005-0000-0000-00008D220000}"/>
    <cellStyle name="Currency 2 7 3 5 5 2" xfId="8846" xr:uid="{00000000-0005-0000-0000-00008E220000}"/>
    <cellStyle name="Currency 2 7 3 5 5 2 2" xfId="8847" xr:uid="{00000000-0005-0000-0000-00008F220000}"/>
    <cellStyle name="Currency 2 7 3 5 5 3" xfId="8848" xr:uid="{00000000-0005-0000-0000-000090220000}"/>
    <cellStyle name="Currency 2 7 3 5 6" xfId="8849" xr:uid="{00000000-0005-0000-0000-000091220000}"/>
    <cellStyle name="Currency 2 7 3 5 6 2" xfId="8850" xr:uid="{00000000-0005-0000-0000-000092220000}"/>
    <cellStyle name="Currency 2 7 3 5 6 2 2" xfId="8851" xr:uid="{00000000-0005-0000-0000-000093220000}"/>
    <cellStyle name="Currency 2 7 3 5 6 3" xfId="8852" xr:uid="{00000000-0005-0000-0000-000094220000}"/>
    <cellStyle name="Currency 2 7 3 5 7" xfId="8853" xr:uid="{00000000-0005-0000-0000-000095220000}"/>
    <cellStyle name="Currency 2 7 3 5 7 2" xfId="8854" xr:uid="{00000000-0005-0000-0000-000096220000}"/>
    <cellStyle name="Currency 2 7 3 5 8" xfId="8855" xr:uid="{00000000-0005-0000-0000-000097220000}"/>
    <cellStyle name="Currency 2 7 3 5 8 2" xfId="8856" xr:uid="{00000000-0005-0000-0000-000098220000}"/>
    <cellStyle name="Currency 2 7 3 5 9" xfId="8857" xr:uid="{00000000-0005-0000-0000-000099220000}"/>
    <cellStyle name="Currency 2 7 3 6" xfId="8858" xr:uid="{00000000-0005-0000-0000-00009A220000}"/>
    <cellStyle name="Currency 2 7 3 6 2" xfId="8859" xr:uid="{00000000-0005-0000-0000-00009B220000}"/>
    <cellStyle name="Currency 2 7 3 6 3" xfId="8860" xr:uid="{00000000-0005-0000-0000-00009C220000}"/>
    <cellStyle name="Currency 2 7 3 7" xfId="8861" xr:uid="{00000000-0005-0000-0000-00009D220000}"/>
    <cellStyle name="Currency 2 7 3 8" xfId="8862" xr:uid="{00000000-0005-0000-0000-00009E220000}"/>
    <cellStyle name="Currency 2 7 3 8 2" xfId="8863" xr:uid="{00000000-0005-0000-0000-00009F220000}"/>
    <cellStyle name="Currency 2 7 3 8 2 2" xfId="8864" xr:uid="{00000000-0005-0000-0000-0000A0220000}"/>
    <cellStyle name="Currency 2 7 3 8 3" xfId="8865" xr:uid="{00000000-0005-0000-0000-0000A1220000}"/>
    <cellStyle name="Currency 2 7 3 8 4" xfId="8866" xr:uid="{00000000-0005-0000-0000-0000A2220000}"/>
    <cellStyle name="Currency 2 7 3 9" xfId="8867" xr:uid="{00000000-0005-0000-0000-0000A3220000}"/>
    <cellStyle name="Currency 2 7 3 9 2" xfId="8868" xr:uid="{00000000-0005-0000-0000-0000A4220000}"/>
    <cellStyle name="Currency 2 7 3 9 2 2" xfId="8869" xr:uid="{00000000-0005-0000-0000-0000A5220000}"/>
    <cellStyle name="Currency 2 7 3 9 3" xfId="8870" xr:uid="{00000000-0005-0000-0000-0000A6220000}"/>
    <cellStyle name="Currency 2 7 4" xfId="8871" xr:uid="{00000000-0005-0000-0000-0000A7220000}"/>
    <cellStyle name="Currency 2 7 4 2" xfId="8872" xr:uid="{00000000-0005-0000-0000-0000A8220000}"/>
    <cellStyle name="Currency 2 7 4 2 2" xfId="8873" xr:uid="{00000000-0005-0000-0000-0000A9220000}"/>
    <cellStyle name="Currency 2 7 4 2 3" xfId="8874" xr:uid="{00000000-0005-0000-0000-0000AA220000}"/>
    <cellStyle name="Currency 2 7 4 2 3 2" xfId="8875" xr:uid="{00000000-0005-0000-0000-0000AB220000}"/>
    <cellStyle name="Currency 2 7 4 2 3 3" xfId="8876" xr:uid="{00000000-0005-0000-0000-0000AC220000}"/>
    <cellStyle name="Currency 2 7 4 2 4" xfId="8877" xr:uid="{00000000-0005-0000-0000-0000AD220000}"/>
    <cellStyle name="Currency 2 7 4 2 4 2" xfId="8878" xr:uid="{00000000-0005-0000-0000-0000AE220000}"/>
    <cellStyle name="Currency 2 7 4 2 4 2 2" xfId="8879" xr:uid="{00000000-0005-0000-0000-0000AF220000}"/>
    <cellStyle name="Currency 2 7 4 2 4 3" xfId="8880" xr:uid="{00000000-0005-0000-0000-0000B0220000}"/>
    <cellStyle name="Currency 2 7 4 2 5" xfId="8881" xr:uid="{00000000-0005-0000-0000-0000B1220000}"/>
    <cellStyle name="Currency 2 7 4 2 5 2" xfId="8882" xr:uid="{00000000-0005-0000-0000-0000B2220000}"/>
    <cellStyle name="Currency 2 7 4 2 5 2 2" xfId="8883" xr:uid="{00000000-0005-0000-0000-0000B3220000}"/>
    <cellStyle name="Currency 2 7 4 2 5 3" xfId="8884" xr:uid="{00000000-0005-0000-0000-0000B4220000}"/>
    <cellStyle name="Currency 2 7 4 2 6" xfId="8885" xr:uid="{00000000-0005-0000-0000-0000B5220000}"/>
    <cellStyle name="Currency 2 7 4 2 6 2" xfId="8886" xr:uid="{00000000-0005-0000-0000-0000B6220000}"/>
    <cellStyle name="Currency 2 7 4 2 6 2 2" xfId="8887" xr:uid="{00000000-0005-0000-0000-0000B7220000}"/>
    <cellStyle name="Currency 2 7 4 2 6 3" xfId="8888" xr:uid="{00000000-0005-0000-0000-0000B8220000}"/>
    <cellStyle name="Currency 2 7 4 2 7" xfId="8889" xr:uid="{00000000-0005-0000-0000-0000B9220000}"/>
    <cellStyle name="Currency 2 7 4 2 7 2" xfId="8890" xr:uid="{00000000-0005-0000-0000-0000BA220000}"/>
    <cellStyle name="Currency 2 7 4 2 8" xfId="8891" xr:uid="{00000000-0005-0000-0000-0000BB220000}"/>
    <cellStyle name="Currency 2 7 4 2 8 2" xfId="8892" xr:uid="{00000000-0005-0000-0000-0000BC220000}"/>
    <cellStyle name="Currency 2 7 4 2 9" xfId="8893" xr:uid="{00000000-0005-0000-0000-0000BD220000}"/>
    <cellStyle name="Currency 2 7 4 3" xfId="8894" xr:uid="{00000000-0005-0000-0000-0000BE220000}"/>
    <cellStyle name="Currency 2 7 4 3 2" xfId="8895" xr:uid="{00000000-0005-0000-0000-0000BF220000}"/>
    <cellStyle name="Currency 2 7 4 3 3" xfId="8896" xr:uid="{00000000-0005-0000-0000-0000C0220000}"/>
    <cellStyle name="Currency 2 7 4 3 3 2" xfId="8897" xr:uid="{00000000-0005-0000-0000-0000C1220000}"/>
    <cellStyle name="Currency 2 7 4 3 3 3" xfId="8898" xr:uid="{00000000-0005-0000-0000-0000C2220000}"/>
    <cellStyle name="Currency 2 7 4 3 4" xfId="8899" xr:uid="{00000000-0005-0000-0000-0000C3220000}"/>
    <cellStyle name="Currency 2 7 4 3 4 2" xfId="8900" xr:uid="{00000000-0005-0000-0000-0000C4220000}"/>
    <cellStyle name="Currency 2 7 4 3 4 2 2" xfId="8901" xr:uid="{00000000-0005-0000-0000-0000C5220000}"/>
    <cellStyle name="Currency 2 7 4 3 4 3" xfId="8902" xr:uid="{00000000-0005-0000-0000-0000C6220000}"/>
    <cellStyle name="Currency 2 7 4 3 5" xfId="8903" xr:uid="{00000000-0005-0000-0000-0000C7220000}"/>
    <cellStyle name="Currency 2 7 4 3 5 2" xfId="8904" xr:uid="{00000000-0005-0000-0000-0000C8220000}"/>
    <cellStyle name="Currency 2 7 4 3 5 2 2" xfId="8905" xr:uid="{00000000-0005-0000-0000-0000C9220000}"/>
    <cellStyle name="Currency 2 7 4 3 5 3" xfId="8906" xr:uid="{00000000-0005-0000-0000-0000CA220000}"/>
    <cellStyle name="Currency 2 7 4 3 6" xfId="8907" xr:uid="{00000000-0005-0000-0000-0000CB220000}"/>
    <cellStyle name="Currency 2 7 4 3 6 2" xfId="8908" xr:uid="{00000000-0005-0000-0000-0000CC220000}"/>
    <cellStyle name="Currency 2 7 4 3 6 2 2" xfId="8909" xr:uid="{00000000-0005-0000-0000-0000CD220000}"/>
    <cellStyle name="Currency 2 7 4 3 6 3" xfId="8910" xr:uid="{00000000-0005-0000-0000-0000CE220000}"/>
    <cellStyle name="Currency 2 7 4 3 7" xfId="8911" xr:uid="{00000000-0005-0000-0000-0000CF220000}"/>
    <cellStyle name="Currency 2 7 4 3 7 2" xfId="8912" xr:uid="{00000000-0005-0000-0000-0000D0220000}"/>
    <cellStyle name="Currency 2 7 4 3 8" xfId="8913" xr:uid="{00000000-0005-0000-0000-0000D1220000}"/>
    <cellStyle name="Currency 2 7 4 3 8 2" xfId="8914" xr:uid="{00000000-0005-0000-0000-0000D2220000}"/>
    <cellStyle name="Currency 2 7 4 3 9" xfId="8915" xr:uid="{00000000-0005-0000-0000-0000D3220000}"/>
    <cellStyle name="Currency 2 7 4 4" xfId="8916" xr:uid="{00000000-0005-0000-0000-0000D4220000}"/>
    <cellStyle name="Currency 2 7 4 4 2" xfId="8917" xr:uid="{00000000-0005-0000-0000-0000D5220000}"/>
    <cellStyle name="Currency 2 7 4 4 3" xfId="8918" xr:uid="{00000000-0005-0000-0000-0000D6220000}"/>
    <cellStyle name="Currency 2 7 4 4 3 2" xfId="8919" xr:uid="{00000000-0005-0000-0000-0000D7220000}"/>
    <cellStyle name="Currency 2 7 4 4 3 2 2" xfId="8920" xr:uid="{00000000-0005-0000-0000-0000D8220000}"/>
    <cellStyle name="Currency 2 7 4 4 3 3" xfId="8921" xr:uid="{00000000-0005-0000-0000-0000D9220000}"/>
    <cellStyle name="Currency 2 7 4 4 4" xfId="8922" xr:uid="{00000000-0005-0000-0000-0000DA220000}"/>
    <cellStyle name="Currency 2 7 4 4 4 2" xfId="8923" xr:uid="{00000000-0005-0000-0000-0000DB220000}"/>
    <cellStyle name="Currency 2 7 4 4 4 2 2" xfId="8924" xr:uid="{00000000-0005-0000-0000-0000DC220000}"/>
    <cellStyle name="Currency 2 7 4 4 4 3" xfId="8925" xr:uid="{00000000-0005-0000-0000-0000DD220000}"/>
    <cellStyle name="Currency 2 7 4 4 5" xfId="8926" xr:uid="{00000000-0005-0000-0000-0000DE220000}"/>
    <cellStyle name="Currency 2 7 4 4 5 2" xfId="8927" xr:uid="{00000000-0005-0000-0000-0000DF220000}"/>
    <cellStyle name="Currency 2 7 4 4 5 2 2" xfId="8928" xr:uid="{00000000-0005-0000-0000-0000E0220000}"/>
    <cellStyle name="Currency 2 7 4 4 5 3" xfId="8929" xr:uid="{00000000-0005-0000-0000-0000E1220000}"/>
    <cellStyle name="Currency 2 7 4 4 6" xfId="8930" xr:uid="{00000000-0005-0000-0000-0000E2220000}"/>
    <cellStyle name="Currency 2 7 4 4 6 2" xfId="8931" xr:uid="{00000000-0005-0000-0000-0000E3220000}"/>
    <cellStyle name="Currency 2 7 4 4 7" xfId="8932" xr:uid="{00000000-0005-0000-0000-0000E4220000}"/>
    <cellStyle name="Currency 2 7 4 4 7 2" xfId="8933" xr:uid="{00000000-0005-0000-0000-0000E5220000}"/>
    <cellStyle name="Currency 2 7 4 4 8" xfId="8934" xr:uid="{00000000-0005-0000-0000-0000E6220000}"/>
    <cellStyle name="Currency 2 7 4 4 9" xfId="8935" xr:uid="{00000000-0005-0000-0000-0000E7220000}"/>
    <cellStyle name="Currency 2 7 4 5" xfId="8936" xr:uid="{00000000-0005-0000-0000-0000E8220000}"/>
    <cellStyle name="Currency 2 7 4 5 2" xfId="8937" xr:uid="{00000000-0005-0000-0000-0000E9220000}"/>
    <cellStyle name="Currency 2 7 4 5 3" xfId="8938" xr:uid="{00000000-0005-0000-0000-0000EA220000}"/>
    <cellStyle name="Currency 2 7 4 6" xfId="8939" xr:uid="{00000000-0005-0000-0000-0000EB220000}"/>
    <cellStyle name="Currency 2 7 4 6 2" xfId="8940" xr:uid="{00000000-0005-0000-0000-0000EC220000}"/>
    <cellStyle name="Currency 2 7 4 6 2 2" xfId="8941" xr:uid="{00000000-0005-0000-0000-0000ED220000}"/>
    <cellStyle name="Currency 2 7 4 6 2 2 2" xfId="8942" xr:uid="{00000000-0005-0000-0000-0000EE220000}"/>
    <cellStyle name="Currency 2 7 4 6 2 3" xfId="8943" xr:uid="{00000000-0005-0000-0000-0000EF220000}"/>
    <cellStyle name="Currency 2 7 4 6 3" xfId="8944" xr:uid="{00000000-0005-0000-0000-0000F0220000}"/>
    <cellStyle name="Currency 2 7 4 6 3 2" xfId="8945" xr:uid="{00000000-0005-0000-0000-0000F1220000}"/>
    <cellStyle name="Currency 2 7 4 6 3 2 2" xfId="8946" xr:uid="{00000000-0005-0000-0000-0000F2220000}"/>
    <cellStyle name="Currency 2 7 4 6 3 3" xfId="8947" xr:uid="{00000000-0005-0000-0000-0000F3220000}"/>
    <cellStyle name="Currency 2 7 4 6 4" xfId="8948" xr:uid="{00000000-0005-0000-0000-0000F4220000}"/>
    <cellStyle name="Currency 2 7 4 6 4 2" xfId="8949" xr:uid="{00000000-0005-0000-0000-0000F5220000}"/>
    <cellStyle name="Currency 2 7 4 6 4 2 2" xfId="8950" xr:uid="{00000000-0005-0000-0000-0000F6220000}"/>
    <cellStyle name="Currency 2 7 4 6 4 3" xfId="8951" xr:uid="{00000000-0005-0000-0000-0000F7220000}"/>
    <cellStyle name="Currency 2 7 4 6 5" xfId="8952" xr:uid="{00000000-0005-0000-0000-0000F8220000}"/>
    <cellStyle name="Currency 2 7 4 6 5 2" xfId="8953" xr:uid="{00000000-0005-0000-0000-0000F9220000}"/>
    <cellStyle name="Currency 2 7 4 6 6" xfId="8954" xr:uid="{00000000-0005-0000-0000-0000FA220000}"/>
    <cellStyle name="Currency 2 7 4 6 6 2" xfId="8955" xr:uid="{00000000-0005-0000-0000-0000FB220000}"/>
    <cellStyle name="Currency 2 7 4 6 7" xfId="8956" xr:uid="{00000000-0005-0000-0000-0000FC220000}"/>
    <cellStyle name="Currency 2 7 4 7" xfId="8957" xr:uid="{00000000-0005-0000-0000-0000FD220000}"/>
    <cellStyle name="Currency 2 7 4 7 2" xfId="8958" xr:uid="{00000000-0005-0000-0000-0000FE220000}"/>
    <cellStyle name="Currency 2 7 4 7 2 2" xfId="8959" xr:uid="{00000000-0005-0000-0000-0000FF220000}"/>
    <cellStyle name="Currency 2 7 4 7 3" xfId="8960" xr:uid="{00000000-0005-0000-0000-000000230000}"/>
    <cellStyle name="Currency 2 7 4 8" xfId="8961" xr:uid="{00000000-0005-0000-0000-000001230000}"/>
    <cellStyle name="Currency 2 7 4 8 2" xfId="8962" xr:uid="{00000000-0005-0000-0000-000002230000}"/>
    <cellStyle name="Currency 2 7 4 8 2 2" xfId="8963" xr:uid="{00000000-0005-0000-0000-000003230000}"/>
    <cellStyle name="Currency 2 7 4 8 3" xfId="8964" xr:uid="{00000000-0005-0000-0000-000004230000}"/>
    <cellStyle name="Currency 2 7 5" xfId="8965" xr:uid="{00000000-0005-0000-0000-000005230000}"/>
    <cellStyle name="Currency 2 7 5 10" xfId="8966" xr:uid="{00000000-0005-0000-0000-000006230000}"/>
    <cellStyle name="Currency 2 7 5 2" xfId="8967" xr:uid="{00000000-0005-0000-0000-000007230000}"/>
    <cellStyle name="Currency 2 7 5 2 2" xfId="8968" xr:uid="{00000000-0005-0000-0000-000008230000}"/>
    <cellStyle name="Currency 2 7 5 2 3" xfId="8969" xr:uid="{00000000-0005-0000-0000-000009230000}"/>
    <cellStyle name="Currency 2 7 5 2 3 2" xfId="8970" xr:uid="{00000000-0005-0000-0000-00000A230000}"/>
    <cellStyle name="Currency 2 7 5 2 3 3" xfId="8971" xr:uid="{00000000-0005-0000-0000-00000B230000}"/>
    <cellStyle name="Currency 2 7 5 2 4" xfId="8972" xr:uid="{00000000-0005-0000-0000-00000C230000}"/>
    <cellStyle name="Currency 2 7 5 2 4 2" xfId="8973" xr:uid="{00000000-0005-0000-0000-00000D230000}"/>
    <cellStyle name="Currency 2 7 5 2 4 2 2" xfId="8974" xr:uid="{00000000-0005-0000-0000-00000E230000}"/>
    <cellStyle name="Currency 2 7 5 2 4 3" xfId="8975" xr:uid="{00000000-0005-0000-0000-00000F230000}"/>
    <cellStyle name="Currency 2 7 5 2 5" xfId="8976" xr:uid="{00000000-0005-0000-0000-000010230000}"/>
    <cellStyle name="Currency 2 7 5 2 5 2" xfId="8977" xr:uid="{00000000-0005-0000-0000-000011230000}"/>
    <cellStyle name="Currency 2 7 5 2 5 2 2" xfId="8978" xr:uid="{00000000-0005-0000-0000-000012230000}"/>
    <cellStyle name="Currency 2 7 5 2 5 3" xfId="8979" xr:uid="{00000000-0005-0000-0000-000013230000}"/>
    <cellStyle name="Currency 2 7 5 2 6" xfId="8980" xr:uid="{00000000-0005-0000-0000-000014230000}"/>
    <cellStyle name="Currency 2 7 5 2 6 2" xfId="8981" xr:uid="{00000000-0005-0000-0000-000015230000}"/>
    <cellStyle name="Currency 2 7 5 2 6 2 2" xfId="8982" xr:uid="{00000000-0005-0000-0000-000016230000}"/>
    <cellStyle name="Currency 2 7 5 2 6 3" xfId="8983" xr:uid="{00000000-0005-0000-0000-000017230000}"/>
    <cellStyle name="Currency 2 7 5 2 7" xfId="8984" xr:uid="{00000000-0005-0000-0000-000018230000}"/>
    <cellStyle name="Currency 2 7 5 2 7 2" xfId="8985" xr:uid="{00000000-0005-0000-0000-000019230000}"/>
    <cellStyle name="Currency 2 7 5 2 8" xfId="8986" xr:uid="{00000000-0005-0000-0000-00001A230000}"/>
    <cellStyle name="Currency 2 7 5 2 8 2" xfId="8987" xr:uid="{00000000-0005-0000-0000-00001B230000}"/>
    <cellStyle name="Currency 2 7 5 2 9" xfId="8988" xr:uid="{00000000-0005-0000-0000-00001C230000}"/>
    <cellStyle name="Currency 2 7 5 3" xfId="8989" xr:uid="{00000000-0005-0000-0000-00001D230000}"/>
    <cellStyle name="Currency 2 7 5 4" xfId="8990" xr:uid="{00000000-0005-0000-0000-00001E230000}"/>
    <cellStyle name="Currency 2 7 5 4 2" xfId="8991" xr:uid="{00000000-0005-0000-0000-00001F230000}"/>
    <cellStyle name="Currency 2 7 5 4 3" xfId="8992" xr:uid="{00000000-0005-0000-0000-000020230000}"/>
    <cellStyle name="Currency 2 7 5 5" xfId="8993" xr:uid="{00000000-0005-0000-0000-000021230000}"/>
    <cellStyle name="Currency 2 7 5 5 2" xfId="8994" xr:uid="{00000000-0005-0000-0000-000022230000}"/>
    <cellStyle name="Currency 2 7 5 5 2 2" xfId="8995" xr:uid="{00000000-0005-0000-0000-000023230000}"/>
    <cellStyle name="Currency 2 7 5 5 3" xfId="8996" xr:uid="{00000000-0005-0000-0000-000024230000}"/>
    <cellStyle name="Currency 2 7 5 6" xfId="8997" xr:uid="{00000000-0005-0000-0000-000025230000}"/>
    <cellStyle name="Currency 2 7 5 6 2" xfId="8998" xr:uid="{00000000-0005-0000-0000-000026230000}"/>
    <cellStyle name="Currency 2 7 5 6 2 2" xfId="8999" xr:uid="{00000000-0005-0000-0000-000027230000}"/>
    <cellStyle name="Currency 2 7 5 6 3" xfId="9000" xr:uid="{00000000-0005-0000-0000-000028230000}"/>
    <cellStyle name="Currency 2 7 5 7" xfId="9001" xr:uid="{00000000-0005-0000-0000-000029230000}"/>
    <cellStyle name="Currency 2 7 5 7 2" xfId="9002" xr:uid="{00000000-0005-0000-0000-00002A230000}"/>
    <cellStyle name="Currency 2 7 5 7 2 2" xfId="9003" xr:uid="{00000000-0005-0000-0000-00002B230000}"/>
    <cellStyle name="Currency 2 7 5 7 3" xfId="9004" xr:uid="{00000000-0005-0000-0000-00002C230000}"/>
    <cellStyle name="Currency 2 7 5 8" xfId="9005" xr:uid="{00000000-0005-0000-0000-00002D230000}"/>
    <cellStyle name="Currency 2 7 5 8 2" xfId="9006" xr:uid="{00000000-0005-0000-0000-00002E230000}"/>
    <cellStyle name="Currency 2 7 5 9" xfId="9007" xr:uid="{00000000-0005-0000-0000-00002F230000}"/>
    <cellStyle name="Currency 2 7 5 9 2" xfId="9008" xr:uid="{00000000-0005-0000-0000-000030230000}"/>
    <cellStyle name="Currency 2 7 6" xfId="9009" xr:uid="{00000000-0005-0000-0000-000031230000}"/>
    <cellStyle name="Currency 2 7 6 2" xfId="9010" xr:uid="{00000000-0005-0000-0000-000032230000}"/>
    <cellStyle name="Currency 2 7 6 2 10" xfId="9011" xr:uid="{00000000-0005-0000-0000-000033230000}"/>
    <cellStyle name="Currency 2 7 6 2 2" xfId="9012" xr:uid="{00000000-0005-0000-0000-000034230000}"/>
    <cellStyle name="Currency 2 7 6 2 3" xfId="9013" xr:uid="{00000000-0005-0000-0000-000035230000}"/>
    <cellStyle name="Currency 2 7 6 2 4" xfId="9014" xr:uid="{00000000-0005-0000-0000-000036230000}"/>
    <cellStyle name="Currency 2 7 6 2 4 2" xfId="9015" xr:uid="{00000000-0005-0000-0000-000037230000}"/>
    <cellStyle name="Currency 2 7 6 2 4 2 2" xfId="9016" xr:uid="{00000000-0005-0000-0000-000038230000}"/>
    <cellStyle name="Currency 2 7 6 2 4 3" xfId="9017" xr:uid="{00000000-0005-0000-0000-000039230000}"/>
    <cellStyle name="Currency 2 7 6 2 5" xfId="9018" xr:uid="{00000000-0005-0000-0000-00003A230000}"/>
    <cellStyle name="Currency 2 7 6 2 5 2" xfId="9019" xr:uid="{00000000-0005-0000-0000-00003B230000}"/>
    <cellStyle name="Currency 2 7 6 2 5 2 2" xfId="9020" xr:uid="{00000000-0005-0000-0000-00003C230000}"/>
    <cellStyle name="Currency 2 7 6 2 5 3" xfId="9021" xr:uid="{00000000-0005-0000-0000-00003D230000}"/>
    <cellStyle name="Currency 2 7 6 2 6" xfId="9022" xr:uid="{00000000-0005-0000-0000-00003E230000}"/>
    <cellStyle name="Currency 2 7 6 2 6 2" xfId="9023" xr:uid="{00000000-0005-0000-0000-00003F230000}"/>
    <cellStyle name="Currency 2 7 6 2 6 2 2" xfId="9024" xr:uid="{00000000-0005-0000-0000-000040230000}"/>
    <cellStyle name="Currency 2 7 6 2 6 3" xfId="9025" xr:uid="{00000000-0005-0000-0000-000041230000}"/>
    <cellStyle name="Currency 2 7 6 2 7" xfId="9026" xr:uid="{00000000-0005-0000-0000-000042230000}"/>
    <cellStyle name="Currency 2 7 6 2 7 2" xfId="9027" xr:uid="{00000000-0005-0000-0000-000043230000}"/>
    <cellStyle name="Currency 2 7 6 2 8" xfId="9028" xr:uid="{00000000-0005-0000-0000-000044230000}"/>
    <cellStyle name="Currency 2 7 6 2 8 2" xfId="9029" xr:uid="{00000000-0005-0000-0000-000045230000}"/>
    <cellStyle name="Currency 2 7 6 2 9" xfId="9030" xr:uid="{00000000-0005-0000-0000-000046230000}"/>
    <cellStyle name="Currency 2 7 6 3" xfId="9031" xr:uid="{00000000-0005-0000-0000-000047230000}"/>
    <cellStyle name="Currency 2 7 6 4" xfId="9032" xr:uid="{00000000-0005-0000-0000-000048230000}"/>
    <cellStyle name="Currency 2 7 6 4 2" xfId="9033" xr:uid="{00000000-0005-0000-0000-000049230000}"/>
    <cellStyle name="Currency 2 7 6 4 2 2" xfId="9034" xr:uid="{00000000-0005-0000-0000-00004A230000}"/>
    <cellStyle name="Currency 2 7 6 4 3" xfId="9035" xr:uid="{00000000-0005-0000-0000-00004B230000}"/>
    <cellStyle name="Currency 2 7 6 5" xfId="9036" xr:uid="{00000000-0005-0000-0000-00004C230000}"/>
    <cellStyle name="Currency 2 7 6 5 2" xfId="9037" xr:uid="{00000000-0005-0000-0000-00004D230000}"/>
    <cellStyle name="Currency 2 7 6 5 2 2" xfId="9038" xr:uid="{00000000-0005-0000-0000-00004E230000}"/>
    <cellStyle name="Currency 2 7 6 5 3" xfId="9039" xr:uid="{00000000-0005-0000-0000-00004F230000}"/>
    <cellStyle name="Currency 2 7 7" xfId="9040" xr:uid="{00000000-0005-0000-0000-000050230000}"/>
    <cellStyle name="Currency 2 7 7 2" xfId="9041" xr:uid="{00000000-0005-0000-0000-000051230000}"/>
    <cellStyle name="Currency 2 7 7 3" xfId="9042" xr:uid="{00000000-0005-0000-0000-000052230000}"/>
    <cellStyle name="Currency 2 7 7 3 2" xfId="9043" xr:uid="{00000000-0005-0000-0000-000053230000}"/>
    <cellStyle name="Currency 2 7 7 3 3" xfId="9044" xr:uid="{00000000-0005-0000-0000-000054230000}"/>
    <cellStyle name="Currency 2 7 7 4" xfId="9045" xr:uid="{00000000-0005-0000-0000-000055230000}"/>
    <cellStyle name="Currency 2 7 7 4 2" xfId="9046" xr:uid="{00000000-0005-0000-0000-000056230000}"/>
    <cellStyle name="Currency 2 7 7 4 2 2" xfId="9047" xr:uid="{00000000-0005-0000-0000-000057230000}"/>
    <cellStyle name="Currency 2 7 7 4 3" xfId="9048" xr:uid="{00000000-0005-0000-0000-000058230000}"/>
    <cellStyle name="Currency 2 7 7 5" xfId="9049" xr:uid="{00000000-0005-0000-0000-000059230000}"/>
    <cellStyle name="Currency 2 7 7 5 2" xfId="9050" xr:uid="{00000000-0005-0000-0000-00005A230000}"/>
    <cellStyle name="Currency 2 7 7 5 2 2" xfId="9051" xr:uid="{00000000-0005-0000-0000-00005B230000}"/>
    <cellStyle name="Currency 2 7 7 5 3" xfId="9052" xr:uid="{00000000-0005-0000-0000-00005C230000}"/>
    <cellStyle name="Currency 2 7 7 6" xfId="9053" xr:uid="{00000000-0005-0000-0000-00005D230000}"/>
    <cellStyle name="Currency 2 7 7 6 2" xfId="9054" xr:uid="{00000000-0005-0000-0000-00005E230000}"/>
    <cellStyle name="Currency 2 7 7 6 2 2" xfId="9055" xr:uid="{00000000-0005-0000-0000-00005F230000}"/>
    <cellStyle name="Currency 2 7 7 6 3" xfId="9056" xr:uid="{00000000-0005-0000-0000-000060230000}"/>
    <cellStyle name="Currency 2 7 7 7" xfId="9057" xr:uid="{00000000-0005-0000-0000-000061230000}"/>
    <cellStyle name="Currency 2 7 7 7 2" xfId="9058" xr:uid="{00000000-0005-0000-0000-000062230000}"/>
    <cellStyle name="Currency 2 7 7 8" xfId="9059" xr:uid="{00000000-0005-0000-0000-000063230000}"/>
    <cellStyle name="Currency 2 7 7 8 2" xfId="9060" xr:uid="{00000000-0005-0000-0000-000064230000}"/>
    <cellStyle name="Currency 2 7 7 9" xfId="9061" xr:uid="{00000000-0005-0000-0000-000065230000}"/>
    <cellStyle name="Currency 2 7 8" xfId="9062" xr:uid="{00000000-0005-0000-0000-000066230000}"/>
    <cellStyle name="Currency 2 7 8 2" xfId="9063" xr:uid="{00000000-0005-0000-0000-000067230000}"/>
    <cellStyle name="Currency 2 7 8 3" xfId="9064" xr:uid="{00000000-0005-0000-0000-000068230000}"/>
    <cellStyle name="Currency 2 7 9" xfId="9065" xr:uid="{00000000-0005-0000-0000-000069230000}"/>
    <cellStyle name="Currency 2 8" xfId="9066" xr:uid="{00000000-0005-0000-0000-00006A230000}"/>
    <cellStyle name="Currency 2 8 2" xfId="9067" xr:uid="{00000000-0005-0000-0000-00006B230000}"/>
    <cellStyle name="Currency 2 8 2 2" xfId="9068" xr:uid="{00000000-0005-0000-0000-00006C230000}"/>
    <cellStyle name="Currency 2 8 2 2 2" xfId="9069" xr:uid="{00000000-0005-0000-0000-00006D230000}"/>
    <cellStyle name="Currency 2 8 2 3" xfId="9070" xr:uid="{00000000-0005-0000-0000-00006E230000}"/>
    <cellStyle name="Currency 2 8 2 4" xfId="9071" xr:uid="{00000000-0005-0000-0000-00006F230000}"/>
    <cellStyle name="Currency 2 8 3" xfId="9072" xr:uid="{00000000-0005-0000-0000-000070230000}"/>
    <cellStyle name="Currency 2 8 3 2" xfId="9073" xr:uid="{00000000-0005-0000-0000-000071230000}"/>
    <cellStyle name="Currency 2 8 3 2 2" xfId="9074" xr:uid="{00000000-0005-0000-0000-000072230000}"/>
    <cellStyle name="Currency 2 8 3 3" xfId="9075" xr:uid="{00000000-0005-0000-0000-000073230000}"/>
    <cellStyle name="Currency 2 8 3 3 2" xfId="9076" xr:uid="{00000000-0005-0000-0000-000074230000}"/>
    <cellStyle name="Currency 2 8 3 4" xfId="9077" xr:uid="{00000000-0005-0000-0000-000075230000}"/>
    <cellStyle name="Currency 2 8 3 5" xfId="9078" xr:uid="{00000000-0005-0000-0000-000076230000}"/>
    <cellStyle name="Currency 2 8 4" xfId="9079" xr:uid="{00000000-0005-0000-0000-000077230000}"/>
    <cellStyle name="Currency 2 8 4 2" xfId="9080" xr:uid="{00000000-0005-0000-0000-000078230000}"/>
    <cellStyle name="Currency 2 8 4 3" xfId="9081" xr:uid="{00000000-0005-0000-0000-000079230000}"/>
    <cellStyle name="Currency 2 8 5" xfId="9082" xr:uid="{00000000-0005-0000-0000-00007A230000}"/>
    <cellStyle name="Currency 2 8 5 2" xfId="9083" xr:uid="{00000000-0005-0000-0000-00007B230000}"/>
    <cellStyle name="Currency 2 8 6" xfId="9084" xr:uid="{00000000-0005-0000-0000-00007C230000}"/>
    <cellStyle name="Currency 2 8 6 2" xfId="9085" xr:uid="{00000000-0005-0000-0000-00007D230000}"/>
    <cellStyle name="Currency 2 9" xfId="9086" xr:uid="{00000000-0005-0000-0000-00007E230000}"/>
    <cellStyle name="Currency 2 9 10" xfId="9087" xr:uid="{00000000-0005-0000-0000-00007F230000}"/>
    <cellStyle name="Currency 2 9 10 2" xfId="9088" xr:uid="{00000000-0005-0000-0000-000080230000}"/>
    <cellStyle name="Currency 2 9 10 2 2" xfId="9089" xr:uid="{00000000-0005-0000-0000-000081230000}"/>
    <cellStyle name="Currency 2 9 10 3" xfId="9090" xr:uid="{00000000-0005-0000-0000-000082230000}"/>
    <cellStyle name="Currency 2 9 11" xfId="9091" xr:uid="{00000000-0005-0000-0000-000083230000}"/>
    <cellStyle name="Currency 2 9 11 2" xfId="9092" xr:uid="{00000000-0005-0000-0000-000084230000}"/>
    <cellStyle name="Currency 2 9 12" xfId="9093" xr:uid="{00000000-0005-0000-0000-000085230000}"/>
    <cellStyle name="Currency 2 9 12 2" xfId="9094" xr:uid="{00000000-0005-0000-0000-000086230000}"/>
    <cellStyle name="Currency 2 9 13" xfId="9095" xr:uid="{00000000-0005-0000-0000-000087230000}"/>
    <cellStyle name="Currency 2 9 14" xfId="9096" xr:uid="{00000000-0005-0000-0000-000088230000}"/>
    <cellStyle name="Currency 2 9 15" xfId="9097" xr:uid="{00000000-0005-0000-0000-000089230000}"/>
    <cellStyle name="Currency 2 9 2" xfId="9098" xr:uid="{00000000-0005-0000-0000-00008A230000}"/>
    <cellStyle name="Currency 2 9 2 2" xfId="9099" xr:uid="{00000000-0005-0000-0000-00008B230000}"/>
    <cellStyle name="Currency 2 9 2 2 2" xfId="9100" xr:uid="{00000000-0005-0000-0000-00008C230000}"/>
    <cellStyle name="Currency 2 9 2 2 3" xfId="9101" xr:uid="{00000000-0005-0000-0000-00008D230000}"/>
    <cellStyle name="Currency 2 9 2 2 3 2" xfId="9102" xr:uid="{00000000-0005-0000-0000-00008E230000}"/>
    <cellStyle name="Currency 2 9 2 2 3 3" xfId="9103" xr:uid="{00000000-0005-0000-0000-00008F230000}"/>
    <cellStyle name="Currency 2 9 2 2 4" xfId="9104" xr:uid="{00000000-0005-0000-0000-000090230000}"/>
    <cellStyle name="Currency 2 9 2 2 4 2" xfId="9105" xr:uid="{00000000-0005-0000-0000-000091230000}"/>
    <cellStyle name="Currency 2 9 2 2 4 2 2" xfId="9106" xr:uid="{00000000-0005-0000-0000-000092230000}"/>
    <cellStyle name="Currency 2 9 2 2 4 3" xfId="9107" xr:uid="{00000000-0005-0000-0000-000093230000}"/>
    <cellStyle name="Currency 2 9 2 2 5" xfId="9108" xr:uid="{00000000-0005-0000-0000-000094230000}"/>
    <cellStyle name="Currency 2 9 2 2 5 2" xfId="9109" xr:uid="{00000000-0005-0000-0000-000095230000}"/>
    <cellStyle name="Currency 2 9 2 2 5 2 2" xfId="9110" xr:uid="{00000000-0005-0000-0000-000096230000}"/>
    <cellStyle name="Currency 2 9 2 2 5 3" xfId="9111" xr:uid="{00000000-0005-0000-0000-000097230000}"/>
    <cellStyle name="Currency 2 9 2 2 6" xfId="9112" xr:uid="{00000000-0005-0000-0000-000098230000}"/>
    <cellStyle name="Currency 2 9 2 2 6 2" xfId="9113" xr:uid="{00000000-0005-0000-0000-000099230000}"/>
    <cellStyle name="Currency 2 9 2 2 6 2 2" xfId="9114" xr:uid="{00000000-0005-0000-0000-00009A230000}"/>
    <cellStyle name="Currency 2 9 2 2 6 3" xfId="9115" xr:uid="{00000000-0005-0000-0000-00009B230000}"/>
    <cellStyle name="Currency 2 9 2 2 7" xfId="9116" xr:uid="{00000000-0005-0000-0000-00009C230000}"/>
    <cellStyle name="Currency 2 9 2 2 7 2" xfId="9117" xr:uid="{00000000-0005-0000-0000-00009D230000}"/>
    <cellStyle name="Currency 2 9 2 2 8" xfId="9118" xr:uid="{00000000-0005-0000-0000-00009E230000}"/>
    <cellStyle name="Currency 2 9 2 2 8 2" xfId="9119" xr:uid="{00000000-0005-0000-0000-00009F230000}"/>
    <cellStyle name="Currency 2 9 2 2 9" xfId="9120" xr:uid="{00000000-0005-0000-0000-0000A0230000}"/>
    <cellStyle name="Currency 2 9 2 3" xfId="9121" xr:uid="{00000000-0005-0000-0000-0000A1230000}"/>
    <cellStyle name="Currency 2 9 2 3 2" xfId="9122" xr:uid="{00000000-0005-0000-0000-0000A2230000}"/>
    <cellStyle name="Currency 2 9 2 3 3" xfId="9123" xr:uid="{00000000-0005-0000-0000-0000A3230000}"/>
    <cellStyle name="Currency 2 9 2 3 3 2" xfId="9124" xr:uid="{00000000-0005-0000-0000-0000A4230000}"/>
    <cellStyle name="Currency 2 9 2 3 3 3" xfId="9125" xr:uid="{00000000-0005-0000-0000-0000A5230000}"/>
    <cellStyle name="Currency 2 9 2 3 4" xfId="9126" xr:uid="{00000000-0005-0000-0000-0000A6230000}"/>
    <cellStyle name="Currency 2 9 2 3 4 2" xfId="9127" xr:uid="{00000000-0005-0000-0000-0000A7230000}"/>
    <cellStyle name="Currency 2 9 2 3 4 2 2" xfId="9128" xr:uid="{00000000-0005-0000-0000-0000A8230000}"/>
    <cellStyle name="Currency 2 9 2 3 4 3" xfId="9129" xr:uid="{00000000-0005-0000-0000-0000A9230000}"/>
    <cellStyle name="Currency 2 9 2 3 5" xfId="9130" xr:uid="{00000000-0005-0000-0000-0000AA230000}"/>
    <cellStyle name="Currency 2 9 2 3 5 2" xfId="9131" xr:uid="{00000000-0005-0000-0000-0000AB230000}"/>
    <cellStyle name="Currency 2 9 2 3 5 2 2" xfId="9132" xr:uid="{00000000-0005-0000-0000-0000AC230000}"/>
    <cellStyle name="Currency 2 9 2 3 5 3" xfId="9133" xr:uid="{00000000-0005-0000-0000-0000AD230000}"/>
    <cellStyle name="Currency 2 9 2 3 6" xfId="9134" xr:uid="{00000000-0005-0000-0000-0000AE230000}"/>
    <cellStyle name="Currency 2 9 2 3 6 2" xfId="9135" xr:uid="{00000000-0005-0000-0000-0000AF230000}"/>
    <cellStyle name="Currency 2 9 2 3 6 2 2" xfId="9136" xr:uid="{00000000-0005-0000-0000-0000B0230000}"/>
    <cellStyle name="Currency 2 9 2 3 6 3" xfId="9137" xr:uid="{00000000-0005-0000-0000-0000B1230000}"/>
    <cellStyle name="Currency 2 9 2 3 7" xfId="9138" xr:uid="{00000000-0005-0000-0000-0000B2230000}"/>
    <cellStyle name="Currency 2 9 2 3 7 2" xfId="9139" xr:uid="{00000000-0005-0000-0000-0000B3230000}"/>
    <cellStyle name="Currency 2 9 2 3 8" xfId="9140" xr:uid="{00000000-0005-0000-0000-0000B4230000}"/>
    <cellStyle name="Currency 2 9 2 3 8 2" xfId="9141" xr:uid="{00000000-0005-0000-0000-0000B5230000}"/>
    <cellStyle name="Currency 2 9 2 3 9" xfId="9142" xr:uid="{00000000-0005-0000-0000-0000B6230000}"/>
    <cellStyle name="Currency 2 9 2 4" xfId="9143" xr:uid="{00000000-0005-0000-0000-0000B7230000}"/>
    <cellStyle name="Currency 2 9 2 4 2" xfId="9144" xr:uid="{00000000-0005-0000-0000-0000B8230000}"/>
    <cellStyle name="Currency 2 9 2 4 3" xfId="9145" xr:uid="{00000000-0005-0000-0000-0000B9230000}"/>
    <cellStyle name="Currency 2 9 2 4 3 2" xfId="9146" xr:uid="{00000000-0005-0000-0000-0000BA230000}"/>
    <cellStyle name="Currency 2 9 2 4 3 2 2" xfId="9147" xr:uid="{00000000-0005-0000-0000-0000BB230000}"/>
    <cellStyle name="Currency 2 9 2 4 3 3" xfId="9148" xr:uid="{00000000-0005-0000-0000-0000BC230000}"/>
    <cellStyle name="Currency 2 9 2 4 4" xfId="9149" xr:uid="{00000000-0005-0000-0000-0000BD230000}"/>
    <cellStyle name="Currency 2 9 2 4 4 2" xfId="9150" xr:uid="{00000000-0005-0000-0000-0000BE230000}"/>
    <cellStyle name="Currency 2 9 2 4 4 2 2" xfId="9151" xr:uid="{00000000-0005-0000-0000-0000BF230000}"/>
    <cellStyle name="Currency 2 9 2 4 4 3" xfId="9152" xr:uid="{00000000-0005-0000-0000-0000C0230000}"/>
    <cellStyle name="Currency 2 9 2 4 5" xfId="9153" xr:uid="{00000000-0005-0000-0000-0000C1230000}"/>
    <cellStyle name="Currency 2 9 2 4 5 2" xfId="9154" xr:uid="{00000000-0005-0000-0000-0000C2230000}"/>
    <cellStyle name="Currency 2 9 2 4 5 2 2" xfId="9155" xr:uid="{00000000-0005-0000-0000-0000C3230000}"/>
    <cellStyle name="Currency 2 9 2 4 5 3" xfId="9156" xr:uid="{00000000-0005-0000-0000-0000C4230000}"/>
    <cellStyle name="Currency 2 9 2 4 6" xfId="9157" xr:uid="{00000000-0005-0000-0000-0000C5230000}"/>
    <cellStyle name="Currency 2 9 2 4 6 2" xfId="9158" xr:uid="{00000000-0005-0000-0000-0000C6230000}"/>
    <cellStyle name="Currency 2 9 2 4 7" xfId="9159" xr:uid="{00000000-0005-0000-0000-0000C7230000}"/>
    <cellStyle name="Currency 2 9 2 4 7 2" xfId="9160" xr:uid="{00000000-0005-0000-0000-0000C8230000}"/>
    <cellStyle name="Currency 2 9 2 4 8" xfId="9161" xr:uid="{00000000-0005-0000-0000-0000C9230000}"/>
    <cellStyle name="Currency 2 9 2 4 9" xfId="9162" xr:uid="{00000000-0005-0000-0000-0000CA230000}"/>
    <cellStyle name="Currency 2 9 2 5" xfId="9163" xr:uid="{00000000-0005-0000-0000-0000CB230000}"/>
    <cellStyle name="Currency 2 9 2 5 2" xfId="9164" xr:uid="{00000000-0005-0000-0000-0000CC230000}"/>
    <cellStyle name="Currency 2 9 2 5 3" xfId="9165" xr:uid="{00000000-0005-0000-0000-0000CD230000}"/>
    <cellStyle name="Currency 2 9 2 6" xfId="9166" xr:uid="{00000000-0005-0000-0000-0000CE230000}"/>
    <cellStyle name="Currency 2 9 2 6 2" xfId="9167" xr:uid="{00000000-0005-0000-0000-0000CF230000}"/>
    <cellStyle name="Currency 2 9 2 6 2 2" xfId="9168" xr:uid="{00000000-0005-0000-0000-0000D0230000}"/>
    <cellStyle name="Currency 2 9 2 6 2 2 2" xfId="9169" xr:uid="{00000000-0005-0000-0000-0000D1230000}"/>
    <cellStyle name="Currency 2 9 2 6 2 3" xfId="9170" xr:uid="{00000000-0005-0000-0000-0000D2230000}"/>
    <cellStyle name="Currency 2 9 2 6 3" xfId="9171" xr:uid="{00000000-0005-0000-0000-0000D3230000}"/>
    <cellStyle name="Currency 2 9 2 6 3 2" xfId="9172" xr:uid="{00000000-0005-0000-0000-0000D4230000}"/>
    <cellStyle name="Currency 2 9 2 6 3 2 2" xfId="9173" xr:uid="{00000000-0005-0000-0000-0000D5230000}"/>
    <cellStyle name="Currency 2 9 2 6 3 3" xfId="9174" xr:uid="{00000000-0005-0000-0000-0000D6230000}"/>
    <cellStyle name="Currency 2 9 2 6 4" xfId="9175" xr:uid="{00000000-0005-0000-0000-0000D7230000}"/>
    <cellStyle name="Currency 2 9 2 6 4 2" xfId="9176" xr:uid="{00000000-0005-0000-0000-0000D8230000}"/>
    <cellStyle name="Currency 2 9 2 6 4 2 2" xfId="9177" xr:uid="{00000000-0005-0000-0000-0000D9230000}"/>
    <cellStyle name="Currency 2 9 2 6 4 3" xfId="9178" xr:uid="{00000000-0005-0000-0000-0000DA230000}"/>
    <cellStyle name="Currency 2 9 2 6 5" xfId="9179" xr:uid="{00000000-0005-0000-0000-0000DB230000}"/>
    <cellStyle name="Currency 2 9 2 6 5 2" xfId="9180" xr:uid="{00000000-0005-0000-0000-0000DC230000}"/>
    <cellStyle name="Currency 2 9 2 6 6" xfId="9181" xr:uid="{00000000-0005-0000-0000-0000DD230000}"/>
    <cellStyle name="Currency 2 9 2 6 6 2" xfId="9182" xr:uid="{00000000-0005-0000-0000-0000DE230000}"/>
    <cellStyle name="Currency 2 9 2 6 7" xfId="9183" xr:uid="{00000000-0005-0000-0000-0000DF230000}"/>
    <cellStyle name="Currency 2 9 2 7" xfId="9184" xr:uid="{00000000-0005-0000-0000-0000E0230000}"/>
    <cellStyle name="Currency 2 9 2 7 2" xfId="9185" xr:uid="{00000000-0005-0000-0000-0000E1230000}"/>
    <cellStyle name="Currency 2 9 2 7 2 2" xfId="9186" xr:uid="{00000000-0005-0000-0000-0000E2230000}"/>
    <cellStyle name="Currency 2 9 2 7 3" xfId="9187" xr:uid="{00000000-0005-0000-0000-0000E3230000}"/>
    <cellStyle name="Currency 2 9 2 8" xfId="9188" xr:uid="{00000000-0005-0000-0000-0000E4230000}"/>
    <cellStyle name="Currency 2 9 2 8 2" xfId="9189" xr:uid="{00000000-0005-0000-0000-0000E5230000}"/>
    <cellStyle name="Currency 2 9 2 8 2 2" xfId="9190" xr:uid="{00000000-0005-0000-0000-0000E6230000}"/>
    <cellStyle name="Currency 2 9 2 8 3" xfId="9191" xr:uid="{00000000-0005-0000-0000-0000E7230000}"/>
    <cellStyle name="Currency 2 9 3" xfId="9192" xr:uid="{00000000-0005-0000-0000-0000E8230000}"/>
    <cellStyle name="Currency 2 9 3 10" xfId="9193" xr:uid="{00000000-0005-0000-0000-0000E9230000}"/>
    <cellStyle name="Currency 2 9 3 2" xfId="9194" xr:uid="{00000000-0005-0000-0000-0000EA230000}"/>
    <cellStyle name="Currency 2 9 3 2 2" xfId="9195" xr:uid="{00000000-0005-0000-0000-0000EB230000}"/>
    <cellStyle name="Currency 2 9 3 2 3" xfId="9196" xr:uid="{00000000-0005-0000-0000-0000EC230000}"/>
    <cellStyle name="Currency 2 9 3 2 3 2" xfId="9197" xr:uid="{00000000-0005-0000-0000-0000ED230000}"/>
    <cellStyle name="Currency 2 9 3 2 3 3" xfId="9198" xr:uid="{00000000-0005-0000-0000-0000EE230000}"/>
    <cellStyle name="Currency 2 9 3 2 4" xfId="9199" xr:uid="{00000000-0005-0000-0000-0000EF230000}"/>
    <cellStyle name="Currency 2 9 3 2 4 2" xfId="9200" xr:uid="{00000000-0005-0000-0000-0000F0230000}"/>
    <cellStyle name="Currency 2 9 3 2 4 2 2" xfId="9201" xr:uid="{00000000-0005-0000-0000-0000F1230000}"/>
    <cellStyle name="Currency 2 9 3 2 4 3" xfId="9202" xr:uid="{00000000-0005-0000-0000-0000F2230000}"/>
    <cellStyle name="Currency 2 9 3 2 5" xfId="9203" xr:uid="{00000000-0005-0000-0000-0000F3230000}"/>
    <cellStyle name="Currency 2 9 3 2 5 2" xfId="9204" xr:uid="{00000000-0005-0000-0000-0000F4230000}"/>
    <cellStyle name="Currency 2 9 3 2 5 2 2" xfId="9205" xr:uid="{00000000-0005-0000-0000-0000F5230000}"/>
    <cellStyle name="Currency 2 9 3 2 5 3" xfId="9206" xr:uid="{00000000-0005-0000-0000-0000F6230000}"/>
    <cellStyle name="Currency 2 9 3 2 6" xfId="9207" xr:uid="{00000000-0005-0000-0000-0000F7230000}"/>
    <cellStyle name="Currency 2 9 3 2 6 2" xfId="9208" xr:uid="{00000000-0005-0000-0000-0000F8230000}"/>
    <cellStyle name="Currency 2 9 3 2 6 2 2" xfId="9209" xr:uid="{00000000-0005-0000-0000-0000F9230000}"/>
    <cellStyle name="Currency 2 9 3 2 6 3" xfId="9210" xr:uid="{00000000-0005-0000-0000-0000FA230000}"/>
    <cellStyle name="Currency 2 9 3 2 7" xfId="9211" xr:uid="{00000000-0005-0000-0000-0000FB230000}"/>
    <cellStyle name="Currency 2 9 3 2 7 2" xfId="9212" xr:uid="{00000000-0005-0000-0000-0000FC230000}"/>
    <cellStyle name="Currency 2 9 3 2 8" xfId="9213" xr:uid="{00000000-0005-0000-0000-0000FD230000}"/>
    <cellStyle name="Currency 2 9 3 2 8 2" xfId="9214" xr:uid="{00000000-0005-0000-0000-0000FE230000}"/>
    <cellStyle name="Currency 2 9 3 2 9" xfId="9215" xr:uid="{00000000-0005-0000-0000-0000FF230000}"/>
    <cellStyle name="Currency 2 9 3 3" xfId="9216" xr:uid="{00000000-0005-0000-0000-000000240000}"/>
    <cellStyle name="Currency 2 9 3 4" xfId="9217" xr:uid="{00000000-0005-0000-0000-000001240000}"/>
    <cellStyle name="Currency 2 9 3 4 2" xfId="9218" xr:uid="{00000000-0005-0000-0000-000002240000}"/>
    <cellStyle name="Currency 2 9 3 4 3" xfId="9219" xr:uid="{00000000-0005-0000-0000-000003240000}"/>
    <cellStyle name="Currency 2 9 3 5" xfId="9220" xr:uid="{00000000-0005-0000-0000-000004240000}"/>
    <cellStyle name="Currency 2 9 3 5 2" xfId="9221" xr:uid="{00000000-0005-0000-0000-000005240000}"/>
    <cellStyle name="Currency 2 9 3 5 2 2" xfId="9222" xr:uid="{00000000-0005-0000-0000-000006240000}"/>
    <cellStyle name="Currency 2 9 3 5 3" xfId="9223" xr:uid="{00000000-0005-0000-0000-000007240000}"/>
    <cellStyle name="Currency 2 9 3 6" xfId="9224" xr:uid="{00000000-0005-0000-0000-000008240000}"/>
    <cellStyle name="Currency 2 9 3 6 2" xfId="9225" xr:uid="{00000000-0005-0000-0000-000009240000}"/>
    <cellStyle name="Currency 2 9 3 6 2 2" xfId="9226" xr:uid="{00000000-0005-0000-0000-00000A240000}"/>
    <cellStyle name="Currency 2 9 3 6 3" xfId="9227" xr:uid="{00000000-0005-0000-0000-00000B240000}"/>
    <cellStyle name="Currency 2 9 3 7" xfId="9228" xr:uid="{00000000-0005-0000-0000-00000C240000}"/>
    <cellStyle name="Currency 2 9 3 7 2" xfId="9229" xr:uid="{00000000-0005-0000-0000-00000D240000}"/>
    <cellStyle name="Currency 2 9 3 7 2 2" xfId="9230" xr:uid="{00000000-0005-0000-0000-00000E240000}"/>
    <cellStyle name="Currency 2 9 3 7 3" xfId="9231" xr:uid="{00000000-0005-0000-0000-00000F240000}"/>
    <cellStyle name="Currency 2 9 3 8" xfId="9232" xr:uid="{00000000-0005-0000-0000-000010240000}"/>
    <cellStyle name="Currency 2 9 3 8 2" xfId="9233" xr:uid="{00000000-0005-0000-0000-000011240000}"/>
    <cellStyle name="Currency 2 9 3 9" xfId="9234" xr:uid="{00000000-0005-0000-0000-000012240000}"/>
    <cellStyle name="Currency 2 9 3 9 2" xfId="9235" xr:uid="{00000000-0005-0000-0000-000013240000}"/>
    <cellStyle name="Currency 2 9 4" xfId="9236" xr:uid="{00000000-0005-0000-0000-000014240000}"/>
    <cellStyle name="Currency 2 9 4 2" xfId="9237" xr:uid="{00000000-0005-0000-0000-000015240000}"/>
    <cellStyle name="Currency 2 9 4 2 10" xfId="9238" xr:uid="{00000000-0005-0000-0000-000016240000}"/>
    <cellStyle name="Currency 2 9 4 2 2" xfId="9239" xr:uid="{00000000-0005-0000-0000-000017240000}"/>
    <cellStyle name="Currency 2 9 4 2 3" xfId="9240" xr:uid="{00000000-0005-0000-0000-000018240000}"/>
    <cellStyle name="Currency 2 9 4 2 4" xfId="9241" xr:uid="{00000000-0005-0000-0000-000019240000}"/>
    <cellStyle name="Currency 2 9 4 2 4 2" xfId="9242" xr:uid="{00000000-0005-0000-0000-00001A240000}"/>
    <cellStyle name="Currency 2 9 4 2 4 2 2" xfId="9243" xr:uid="{00000000-0005-0000-0000-00001B240000}"/>
    <cellStyle name="Currency 2 9 4 2 4 3" xfId="9244" xr:uid="{00000000-0005-0000-0000-00001C240000}"/>
    <cellStyle name="Currency 2 9 4 2 5" xfId="9245" xr:uid="{00000000-0005-0000-0000-00001D240000}"/>
    <cellStyle name="Currency 2 9 4 2 5 2" xfId="9246" xr:uid="{00000000-0005-0000-0000-00001E240000}"/>
    <cellStyle name="Currency 2 9 4 2 5 2 2" xfId="9247" xr:uid="{00000000-0005-0000-0000-00001F240000}"/>
    <cellStyle name="Currency 2 9 4 2 5 3" xfId="9248" xr:uid="{00000000-0005-0000-0000-000020240000}"/>
    <cellStyle name="Currency 2 9 4 2 6" xfId="9249" xr:uid="{00000000-0005-0000-0000-000021240000}"/>
    <cellStyle name="Currency 2 9 4 2 6 2" xfId="9250" xr:uid="{00000000-0005-0000-0000-000022240000}"/>
    <cellStyle name="Currency 2 9 4 2 6 2 2" xfId="9251" xr:uid="{00000000-0005-0000-0000-000023240000}"/>
    <cellStyle name="Currency 2 9 4 2 6 3" xfId="9252" xr:uid="{00000000-0005-0000-0000-000024240000}"/>
    <cellStyle name="Currency 2 9 4 2 7" xfId="9253" xr:uid="{00000000-0005-0000-0000-000025240000}"/>
    <cellStyle name="Currency 2 9 4 2 7 2" xfId="9254" xr:uid="{00000000-0005-0000-0000-000026240000}"/>
    <cellStyle name="Currency 2 9 4 2 8" xfId="9255" xr:uid="{00000000-0005-0000-0000-000027240000}"/>
    <cellStyle name="Currency 2 9 4 2 8 2" xfId="9256" xr:uid="{00000000-0005-0000-0000-000028240000}"/>
    <cellStyle name="Currency 2 9 4 2 9" xfId="9257" xr:uid="{00000000-0005-0000-0000-000029240000}"/>
    <cellStyle name="Currency 2 9 4 3" xfId="9258" xr:uid="{00000000-0005-0000-0000-00002A240000}"/>
    <cellStyle name="Currency 2 9 4 4" xfId="9259" xr:uid="{00000000-0005-0000-0000-00002B240000}"/>
    <cellStyle name="Currency 2 9 4 4 2" xfId="9260" xr:uid="{00000000-0005-0000-0000-00002C240000}"/>
    <cellStyle name="Currency 2 9 4 4 2 2" xfId="9261" xr:uid="{00000000-0005-0000-0000-00002D240000}"/>
    <cellStyle name="Currency 2 9 4 4 3" xfId="9262" xr:uid="{00000000-0005-0000-0000-00002E240000}"/>
    <cellStyle name="Currency 2 9 4 5" xfId="9263" xr:uid="{00000000-0005-0000-0000-00002F240000}"/>
    <cellStyle name="Currency 2 9 4 5 2" xfId="9264" xr:uid="{00000000-0005-0000-0000-000030240000}"/>
    <cellStyle name="Currency 2 9 4 5 2 2" xfId="9265" xr:uid="{00000000-0005-0000-0000-000031240000}"/>
    <cellStyle name="Currency 2 9 4 5 3" xfId="9266" xr:uid="{00000000-0005-0000-0000-000032240000}"/>
    <cellStyle name="Currency 2 9 5" xfId="9267" xr:uid="{00000000-0005-0000-0000-000033240000}"/>
    <cellStyle name="Currency 2 9 5 2" xfId="9268" xr:uid="{00000000-0005-0000-0000-000034240000}"/>
    <cellStyle name="Currency 2 9 5 3" xfId="9269" xr:uid="{00000000-0005-0000-0000-000035240000}"/>
    <cellStyle name="Currency 2 9 5 3 2" xfId="9270" xr:uid="{00000000-0005-0000-0000-000036240000}"/>
    <cellStyle name="Currency 2 9 5 3 3" xfId="9271" xr:uid="{00000000-0005-0000-0000-000037240000}"/>
    <cellStyle name="Currency 2 9 5 4" xfId="9272" xr:uid="{00000000-0005-0000-0000-000038240000}"/>
    <cellStyle name="Currency 2 9 5 4 2" xfId="9273" xr:uid="{00000000-0005-0000-0000-000039240000}"/>
    <cellStyle name="Currency 2 9 5 4 2 2" xfId="9274" xr:uid="{00000000-0005-0000-0000-00003A240000}"/>
    <cellStyle name="Currency 2 9 5 4 3" xfId="9275" xr:uid="{00000000-0005-0000-0000-00003B240000}"/>
    <cellStyle name="Currency 2 9 5 5" xfId="9276" xr:uid="{00000000-0005-0000-0000-00003C240000}"/>
    <cellStyle name="Currency 2 9 5 5 2" xfId="9277" xr:uid="{00000000-0005-0000-0000-00003D240000}"/>
    <cellStyle name="Currency 2 9 5 5 2 2" xfId="9278" xr:uid="{00000000-0005-0000-0000-00003E240000}"/>
    <cellStyle name="Currency 2 9 5 5 3" xfId="9279" xr:uid="{00000000-0005-0000-0000-00003F240000}"/>
    <cellStyle name="Currency 2 9 5 6" xfId="9280" xr:uid="{00000000-0005-0000-0000-000040240000}"/>
    <cellStyle name="Currency 2 9 5 6 2" xfId="9281" xr:uid="{00000000-0005-0000-0000-000041240000}"/>
    <cellStyle name="Currency 2 9 5 6 2 2" xfId="9282" xr:uid="{00000000-0005-0000-0000-000042240000}"/>
    <cellStyle name="Currency 2 9 5 6 3" xfId="9283" xr:uid="{00000000-0005-0000-0000-000043240000}"/>
    <cellStyle name="Currency 2 9 5 7" xfId="9284" xr:uid="{00000000-0005-0000-0000-000044240000}"/>
    <cellStyle name="Currency 2 9 5 7 2" xfId="9285" xr:uid="{00000000-0005-0000-0000-000045240000}"/>
    <cellStyle name="Currency 2 9 5 8" xfId="9286" xr:uid="{00000000-0005-0000-0000-000046240000}"/>
    <cellStyle name="Currency 2 9 5 8 2" xfId="9287" xr:uid="{00000000-0005-0000-0000-000047240000}"/>
    <cellStyle name="Currency 2 9 5 9" xfId="9288" xr:uid="{00000000-0005-0000-0000-000048240000}"/>
    <cellStyle name="Currency 2 9 6" xfId="9289" xr:uid="{00000000-0005-0000-0000-000049240000}"/>
    <cellStyle name="Currency 2 9 6 2" xfId="9290" xr:uid="{00000000-0005-0000-0000-00004A240000}"/>
    <cellStyle name="Currency 2 9 6 3" xfId="9291" xr:uid="{00000000-0005-0000-0000-00004B240000}"/>
    <cellStyle name="Currency 2 9 7" xfId="9292" xr:uid="{00000000-0005-0000-0000-00004C240000}"/>
    <cellStyle name="Currency 2 9 8" xfId="9293" xr:uid="{00000000-0005-0000-0000-00004D240000}"/>
    <cellStyle name="Currency 2 9 8 2" xfId="9294" xr:uid="{00000000-0005-0000-0000-00004E240000}"/>
    <cellStyle name="Currency 2 9 8 2 2" xfId="9295" xr:uid="{00000000-0005-0000-0000-00004F240000}"/>
    <cellStyle name="Currency 2 9 8 3" xfId="9296" xr:uid="{00000000-0005-0000-0000-000050240000}"/>
    <cellStyle name="Currency 2 9 8 4" xfId="9297" xr:uid="{00000000-0005-0000-0000-000051240000}"/>
    <cellStyle name="Currency 2 9 9" xfId="9298" xr:uid="{00000000-0005-0000-0000-000052240000}"/>
    <cellStyle name="Currency 2 9 9 2" xfId="9299" xr:uid="{00000000-0005-0000-0000-000053240000}"/>
    <cellStyle name="Currency 2 9 9 2 2" xfId="9300" xr:uid="{00000000-0005-0000-0000-000054240000}"/>
    <cellStyle name="Currency 2 9 9 3" xfId="9301" xr:uid="{00000000-0005-0000-0000-000055240000}"/>
    <cellStyle name="Currency 3" xfId="9302" xr:uid="{00000000-0005-0000-0000-000056240000}"/>
    <cellStyle name="Currency 3 2" xfId="9303" xr:uid="{00000000-0005-0000-0000-000057240000}"/>
    <cellStyle name="Currency 3 2 2" xfId="9304" xr:uid="{00000000-0005-0000-0000-000058240000}"/>
    <cellStyle name="Currency 3 2 2 2" xfId="9305" xr:uid="{00000000-0005-0000-0000-000059240000}"/>
    <cellStyle name="Currency 3 2 2 2 2" xfId="9306" xr:uid="{00000000-0005-0000-0000-00005A240000}"/>
    <cellStyle name="Currency 3 2 2 2 2 2" xfId="9307" xr:uid="{00000000-0005-0000-0000-00005B240000}"/>
    <cellStyle name="Currency 3 2 2 2 2 3" xfId="9308" xr:uid="{00000000-0005-0000-0000-00005C240000}"/>
    <cellStyle name="Currency 3 2 2 2 3" xfId="9309" xr:uid="{00000000-0005-0000-0000-00005D240000}"/>
    <cellStyle name="Currency 3 2 2 2 4" xfId="9310" xr:uid="{00000000-0005-0000-0000-00005E240000}"/>
    <cellStyle name="Currency 3 2 2 3" xfId="9311" xr:uid="{00000000-0005-0000-0000-00005F240000}"/>
    <cellStyle name="Currency 3 2 2 3 2" xfId="9312" xr:uid="{00000000-0005-0000-0000-000060240000}"/>
    <cellStyle name="Currency 3 2 2 3 3" xfId="9313" xr:uid="{00000000-0005-0000-0000-000061240000}"/>
    <cellStyle name="Currency 3 2 2 4" xfId="9314" xr:uid="{00000000-0005-0000-0000-000062240000}"/>
    <cellStyle name="Currency 3 2 2 4 2" xfId="9315" xr:uid="{00000000-0005-0000-0000-000063240000}"/>
    <cellStyle name="Currency 3 2 2 4 3" xfId="9316" xr:uid="{00000000-0005-0000-0000-000064240000}"/>
    <cellStyle name="Currency 3 2 2 4 4" xfId="9317" xr:uid="{00000000-0005-0000-0000-000065240000}"/>
    <cellStyle name="Currency 3 2 3" xfId="9318" xr:uid="{00000000-0005-0000-0000-000066240000}"/>
    <cellStyle name="Currency 3 2 3 2" xfId="9319" xr:uid="{00000000-0005-0000-0000-000067240000}"/>
    <cellStyle name="Currency 3 2 3 2 2" xfId="9320" xr:uid="{00000000-0005-0000-0000-000068240000}"/>
    <cellStyle name="Currency 3 2 3 2 2 2" xfId="9321" xr:uid="{00000000-0005-0000-0000-000069240000}"/>
    <cellStyle name="Currency 3 2 3 2 2 3" xfId="9322" xr:uid="{00000000-0005-0000-0000-00006A240000}"/>
    <cellStyle name="Currency 3 2 3 2 3" xfId="9323" xr:uid="{00000000-0005-0000-0000-00006B240000}"/>
    <cellStyle name="Currency 3 2 3 3" xfId="9324" xr:uid="{00000000-0005-0000-0000-00006C240000}"/>
    <cellStyle name="Currency 3 2 3 3 2" xfId="9325" xr:uid="{00000000-0005-0000-0000-00006D240000}"/>
    <cellStyle name="Currency 3 2 3 3 2 2" xfId="9326" xr:uid="{00000000-0005-0000-0000-00006E240000}"/>
    <cellStyle name="Currency 3 2 3 3 2 3" xfId="9327" xr:uid="{00000000-0005-0000-0000-00006F240000}"/>
    <cellStyle name="Currency 3 2 3 3 3" xfId="9328" xr:uid="{00000000-0005-0000-0000-000070240000}"/>
    <cellStyle name="Currency 3 2 3 3 3 2" xfId="9329" xr:uid="{00000000-0005-0000-0000-000071240000}"/>
    <cellStyle name="Currency 3 2 3 3 3 3" xfId="9330" xr:uid="{00000000-0005-0000-0000-000072240000}"/>
    <cellStyle name="Currency 3 2 3 3 4" xfId="9331" xr:uid="{00000000-0005-0000-0000-000073240000}"/>
    <cellStyle name="Currency 3 2 3 4" xfId="9332" xr:uid="{00000000-0005-0000-0000-000074240000}"/>
    <cellStyle name="Currency 3 2 3 4 2" xfId="9333" xr:uid="{00000000-0005-0000-0000-000075240000}"/>
    <cellStyle name="Currency 3 2 3 4 3" xfId="9334" xr:uid="{00000000-0005-0000-0000-000076240000}"/>
    <cellStyle name="Currency 3 2 3 5" xfId="9335" xr:uid="{00000000-0005-0000-0000-000077240000}"/>
    <cellStyle name="Currency 3 2 3 6" xfId="9336" xr:uid="{00000000-0005-0000-0000-000078240000}"/>
    <cellStyle name="Currency 3 2 3 7" xfId="9337" xr:uid="{00000000-0005-0000-0000-000079240000}"/>
    <cellStyle name="Currency 3 2 4" xfId="9338" xr:uid="{00000000-0005-0000-0000-00007A240000}"/>
    <cellStyle name="Currency 3 2 4 2" xfId="9339" xr:uid="{00000000-0005-0000-0000-00007B240000}"/>
    <cellStyle name="Currency 3 2 4 3" xfId="9340" xr:uid="{00000000-0005-0000-0000-00007C240000}"/>
    <cellStyle name="Currency 3 2 4 4" xfId="9341" xr:uid="{00000000-0005-0000-0000-00007D240000}"/>
    <cellStyle name="Currency 3 2 5" xfId="9342" xr:uid="{00000000-0005-0000-0000-00007E240000}"/>
    <cellStyle name="Currency 3 2 5 2" xfId="9343" xr:uid="{00000000-0005-0000-0000-00007F240000}"/>
    <cellStyle name="Currency 3 2 5 3" xfId="9344" xr:uid="{00000000-0005-0000-0000-000080240000}"/>
    <cellStyle name="Currency 3 2 5 4" xfId="9345" xr:uid="{00000000-0005-0000-0000-000081240000}"/>
    <cellStyle name="Currency 3 2 6" xfId="9346" xr:uid="{00000000-0005-0000-0000-000082240000}"/>
    <cellStyle name="Currency 3 2 7" xfId="9347" xr:uid="{00000000-0005-0000-0000-000083240000}"/>
    <cellStyle name="Currency 3 2 8" xfId="9348" xr:uid="{00000000-0005-0000-0000-000084240000}"/>
    <cellStyle name="Currency 3 3" xfId="9349" xr:uid="{00000000-0005-0000-0000-000085240000}"/>
    <cellStyle name="Currency 3 3 2" xfId="9350" xr:uid="{00000000-0005-0000-0000-000086240000}"/>
    <cellStyle name="Currency 3 4" xfId="9351" xr:uid="{00000000-0005-0000-0000-000087240000}"/>
    <cellStyle name="Currency 4" xfId="9352" xr:uid="{00000000-0005-0000-0000-000088240000}"/>
    <cellStyle name="Currency 4 2" xfId="9353" xr:uid="{00000000-0005-0000-0000-000089240000}"/>
    <cellStyle name="Currency 4 2 2" xfId="9354" xr:uid="{00000000-0005-0000-0000-00008A240000}"/>
    <cellStyle name="Currency 4 3" xfId="9355" xr:uid="{00000000-0005-0000-0000-00008B240000}"/>
    <cellStyle name="Currency 5" xfId="9356" xr:uid="{00000000-0005-0000-0000-00008C240000}"/>
    <cellStyle name="Currency 5 2" xfId="9357" xr:uid="{00000000-0005-0000-0000-00008D240000}"/>
    <cellStyle name="Currency 6" xfId="9358" xr:uid="{00000000-0005-0000-0000-00008E240000}"/>
    <cellStyle name="Currency 6 2" xfId="9359" xr:uid="{00000000-0005-0000-0000-00008F240000}"/>
    <cellStyle name="Currency 6 2 2" xfId="9360" xr:uid="{00000000-0005-0000-0000-000090240000}"/>
    <cellStyle name="Currency 6 3" xfId="9361" xr:uid="{00000000-0005-0000-0000-000091240000}"/>
    <cellStyle name="Currency 7" xfId="9362" xr:uid="{00000000-0005-0000-0000-000092240000}"/>
    <cellStyle name="Currency 7 2" xfId="9363" xr:uid="{00000000-0005-0000-0000-000093240000}"/>
    <cellStyle name="Currency 7 2 2" xfId="9364" xr:uid="{00000000-0005-0000-0000-000094240000}"/>
    <cellStyle name="Currency 7 2 2 2" xfId="9365" xr:uid="{00000000-0005-0000-0000-000095240000}"/>
    <cellStyle name="Currency 7 2 2 2 2" xfId="9366" xr:uid="{00000000-0005-0000-0000-000096240000}"/>
    <cellStyle name="Currency 7 2 2 2 3" xfId="9367" xr:uid="{00000000-0005-0000-0000-000097240000}"/>
    <cellStyle name="Currency 7 2 2 3" xfId="9368" xr:uid="{00000000-0005-0000-0000-000098240000}"/>
    <cellStyle name="Currency 7 2 2 4" xfId="9369" xr:uid="{00000000-0005-0000-0000-000099240000}"/>
    <cellStyle name="Currency 7 2 3" xfId="9370" xr:uid="{00000000-0005-0000-0000-00009A240000}"/>
    <cellStyle name="Currency 7 2 3 2" xfId="9371" xr:uid="{00000000-0005-0000-0000-00009B240000}"/>
    <cellStyle name="Currency 7 2 3 3" xfId="9372" xr:uid="{00000000-0005-0000-0000-00009C240000}"/>
    <cellStyle name="Currency 7 2 4" xfId="9373" xr:uid="{00000000-0005-0000-0000-00009D240000}"/>
    <cellStyle name="Currency 7 2 5" xfId="9374" xr:uid="{00000000-0005-0000-0000-00009E240000}"/>
    <cellStyle name="Currency 7 3" xfId="9375" xr:uid="{00000000-0005-0000-0000-00009F240000}"/>
    <cellStyle name="Currency 7 3 2" xfId="9376" xr:uid="{00000000-0005-0000-0000-0000A0240000}"/>
    <cellStyle name="Currency 7 3 3" xfId="9377" xr:uid="{00000000-0005-0000-0000-0000A1240000}"/>
    <cellStyle name="Currency 7 4" xfId="9378" xr:uid="{00000000-0005-0000-0000-0000A2240000}"/>
    <cellStyle name="Currency 7 5" xfId="9379" xr:uid="{00000000-0005-0000-0000-0000A3240000}"/>
    <cellStyle name="Currency 8" xfId="9380" xr:uid="{00000000-0005-0000-0000-0000A4240000}"/>
    <cellStyle name="Currency 8 2" xfId="9381" xr:uid="{00000000-0005-0000-0000-0000A5240000}"/>
    <cellStyle name="Currency 8 2 2" xfId="9382" xr:uid="{00000000-0005-0000-0000-0000A6240000}"/>
    <cellStyle name="Currency 8 3" xfId="9383" xr:uid="{00000000-0005-0000-0000-0000A7240000}"/>
    <cellStyle name="Currency 9" xfId="9384" xr:uid="{00000000-0005-0000-0000-0000A8240000}"/>
    <cellStyle name="Currency 9 2" xfId="9385" xr:uid="{00000000-0005-0000-0000-0000A9240000}"/>
    <cellStyle name="Currency 9 2 2" xfId="9386" xr:uid="{00000000-0005-0000-0000-0000AA240000}"/>
    <cellStyle name="Currency 9 2 3" xfId="9387" xr:uid="{00000000-0005-0000-0000-0000AB240000}"/>
    <cellStyle name="Currency 9 3" xfId="9388" xr:uid="{00000000-0005-0000-0000-0000AC240000}"/>
    <cellStyle name="Currency 9 4" xfId="9389" xr:uid="{00000000-0005-0000-0000-0000AD240000}"/>
    <cellStyle name="Explanatory Text 2" xfId="9390" xr:uid="{00000000-0005-0000-0000-0000AE240000}"/>
    <cellStyle name="Good 2" xfId="9391" xr:uid="{00000000-0005-0000-0000-0000AF240000}"/>
    <cellStyle name="hl tb" xfId="9392" xr:uid="{00000000-0005-0000-0000-0000B0240000}"/>
    <cellStyle name="hl tb 2" xfId="9393" xr:uid="{00000000-0005-0000-0000-0000B1240000}"/>
    <cellStyle name="hl tl" xfId="9394" xr:uid="{00000000-0005-0000-0000-0000B2240000}"/>
    <cellStyle name="hl tl 2" xfId="9395" xr:uid="{00000000-0005-0000-0000-0000B3240000}"/>
    <cellStyle name="Input 2" xfId="9396" xr:uid="{00000000-0005-0000-0000-0000B4240000}"/>
    <cellStyle name="Linked Cell 2" xfId="9397" xr:uid="{00000000-0005-0000-0000-0000B5240000}"/>
    <cellStyle name="Milliers 2" xfId="9398" xr:uid="{00000000-0005-0000-0000-0000B6240000}"/>
    <cellStyle name="Milliers 2 2" xfId="9399" xr:uid="{00000000-0005-0000-0000-0000B7240000}"/>
    <cellStyle name="Milliers 2 2 2" xfId="9400" xr:uid="{00000000-0005-0000-0000-0000B8240000}"/>
    <cellStyle name="Milliers 2 3" xfId="9401" xr:uid="{00000000-0005-0000-0000-0000B9240000}"/>
    <cellStyle name="Neutral 2" xfId="9402" xr:uid="{00000000-0005-0000-0000-0000BA240000}"/>
    <cellStyle name="Normal" xfId="0" builtinId="0"/>
    <cellStyle name="Normal 10" xfId="9403" xr:uid="{00000000-0005-0000-0000-0000BC240000}"/>
    <cellStyle name="Normal 10 2" xfId="9404" xr:uid="{00000000-0005-0000-0000-0000BD240000}"/>
    <cellStyle name="Normal 10 4" xfId="9405" xr:uid="{00000000-0005-0000-0000-0000BE240000}"/>
    <cellStyle name="Normal 100" xfId="9406" xr:uid="{00000000-0005-0000-0000-0000BF240000}"/>
    <cellStyle name="Normal 100 2" xfId="9407" xr:uid="{00000000-0005-0000-0000-0000C0240000}"/>
    <cellStyle name="Normal 100 2 2" xfId="9408" xr:uid="{00000000-0005-0000-0000-0000C1240000}"/>
    <cellStyle name="Normal 100 3" xfId="9409" xr:uid="{00000000-0005-0000-0000-0000C2240000}"/>
    <cellStyle name="Normal 101" xfId="9410" xr:uid="{00000000-0005-0000-0000-0000C3240000}"/>
    <cellStyle name="Normal 101 2" xfId="9411" xr:uid="{00000000-0005-0000-0000-0000C4240000}"/>
    <cellStyle name="Normal 101 2 2" xfId="9412" xr:uid="{00000000-0005-0000-0000-0000C5240000}"/>
    <cellStyle name="Normal 101 3" xfId="9413" xr:uid="{00000000-0005-0000-0000-0000C6240000}"/>
    <cellStyle name="Normal 102" xfId="9414" xr:uid="{00000000-0005-0000-0000-0000C7240000}"/>
    <cellStyle name="Normal 102 2" xfId="9415" xr:uid="{00000000-0005-0000-0000-0000C8240000}"/>
    <cellStyle name="Normal 103" xfId="9416" xr:uid="{00000000-0005-0000-0000-0000C9240000}"/>
    <cellStyle name="Normal 103 2" xfId="9417" xr:uid="{00000000-0005-0000-0000-0000CA240000}"/>
    <cellStyle name="Normal 104" xfId="9418" xr:uid="{00000000-0005-0000-0000-0000CB240000}"/>
    <cellStyle name="Normal 105" xfId="9419" xr:uid="{00000000-0005-0000-0000-0000CC240000}"/>
    <cellStyle name="Normal 106" xfId="9420" xr:uid="{00000000-0005-0000-0000-0000CD240000}"/>
    <cellStyle name="Normal 107" xfId="9421" xr:uid="{00000000-0005-0000-0000-0000CE240000}"/>
    <cellStyle name="Normal 11" xfId="9422" xr:uid="{00000000-0005-0000-0000-0000CF240000}"/>
    <cellStyle name="Normal 11 2" xfId="9423" xr:uid="{00000000-0005-0000-0000-0000D0240000}"/>
    <cellStyle name="Normal 12" xfId="9424" xr:uid="{00000000-0005-0000-0000-0000D1240000}"/>
    <cellStyle name="Normal 13" xfId="9425" xr:uid="{00000000-0005-0000-0000-0000D2240000}"/>
    <cellStyle name="Normal 14" xfId="9426" xr:uid="{00000000-0005-0000-0000-0000D3240000}"/>
    <cellStyle name="Normal 15" xfId="9427" xr:uid="{00000000-0005-0000-0000-0000D4240000}"/>
    <cellStyle name="Normal 15 10" xfId="9428" xr:uid="{00000000-0005-0000-0000-0000D5240000}"/>
    <cellStyle name="Normal 15 10 2" xfId="9429" xr:uid="{00000000-0005-0000-0000-0000D6240000}"/>
    <cellStyle name="Normal 15 10 2 2" xfId="9430" xr:uid="{00000000-0005-0000-0000-0000D7240000}"/>
    <cellStyle name="Normal 15 10 2 2 2" xfId="9431" xr:uid="{00000000-0005-0000-0000-0000D8240000}"/>
    <cellStyle name="Normal 15 10 2 3" xfId="9432" xr:uid="{00000000-0005-0000-0000-0000D9240000}"/>
    <cellStyle name="Normal 15 10 3" xfId="9433" xr:uid="{00000000-0005-0000-0000-0000DA240000}"/>
    <cellStyle name="Normal 15 10 3 2" xfId="9434" xr:uid="{00000000-0005-0000-0000-0000DB240000}"/>
    <cellStyle name="Normal 15 10 3 2 2" xfId="9435" xr:uid="{00000000-0005-0000-0000-0000DC240000}"/>
    <cellStyle name="Normal 15 10 3 3" xfId="9436" xr:uid="{00000000-0005-0000-0000-0000DD240000}"/>
    <cellStyle name="Normal 15 10 4" xfId="9437" xr:uid="{00000000-0005-0000-0000-0000DE240000}"/>
    <cellStyle name="Normal 15 10 4 2" xfId="9438" xr:uid="{00000000-0005-0000-0000-0000DF240000}"/>
    <cellStyle name="Normal 15 10 4 2 2" xfId="9439" xr:uid="{00000000-0005-0000-0000-0000E0240000}"/>
    <cellStyle name="Normal 15 10 4 3" xfId="9440" xr:uid="{00000000-0005-0000-0000-0000E1240000}"/>
    <cellStyle name="Normal 15 10 5" xfId="9441" xr:uid="{00000000-0005-0000-0000-0000E2240000}"/>
    <cellStyle name="Normal 15 10 5 2" xfId="9442" xr:uid="{00000000-0005-0000-0000-0000E3240000}"/>
    <cellStyle name="Normal 15 10 6" xfId="9443" xr:uid="{00000000-0005-0000-0000-0000E4240000}"/>
    <cellStyle name="Normal 15 10 6 2" xfId="9444" xr:uid="{00000000-0005-0000-0000-0000E5240000}"/>
    <cellStyle name="Normal 15 10 7" xfId="9445" xr:uid="{00000000-0005-0000-0000-0000E6240000}"/>
    <cellStyle name="Normal 15 11" xfId="9446" xr:uid="{00000000-0005-0000-0000-0000E7240000}"/>
    <cellStyle name="Normal 15 11 2" xfId="9447" xr:uid="{00000000-0005-0000-0000-0000E8240000}"/>
    <cellStyle name="Normal 15 11 2 2" xfId="9448" xr:uid="{00000000-0005-0000-0000-0000E9240000}"/>
    <cellStyle name="Normal 15 11 3" xfId="9449" xr:uid="{00000000-0005-0000-0000-0000EA240000}"/>
    <cellStyle name="Normal 15 12" xfId="9450" xr:uid="{00000000-0005-0000-0000-0000EB240000}"/>
    <cellStyle name="Normal 15 12 2" xfId="9451" xr:uid="{00000000-0005-0000-0000-0000EC240000}"/>
    <cellStyle name="Normal 15 12 2 2" xfId="9452" xr:uid="{00000000-0005-0000-0000-0000ED240000}"/>
    <cellStyle name="Normal 15 12 3" xfId="9453" xr:uid="{00000000-0005-0000-0000-0000EE240000}"/>
    <cellStyle name="Normal 15 13" xfId="9454" xr:uid="{00000000-0005-0000-0000-0000EF240000}"/>
    <cellStyle name="Normal 15 13 2" xfId="9455" xr:uid="{00000000-0005-0000-0000-0000F0240000}"/>
    <cellStyle name="Normal 15 13 2 2" xfId="9456" xr:uid="{00000000-0005-0000-0000-0000F1240000}"/>
    <cellStyle name="Normal 15 13 3" xfId="9457" xr:uid="{00000000-0005-0000-0000-0000F2240000}"/>
    <cellStyle name="Normal 15 14" xfId="9458" xr:uid="{00000000-0005-0000-0000-0000F3240000}"/>
    <cellStyle name="Normal 15 14 2" xfId="9459" xr:uid="{00000000-0005-0000-0000-0000F4240000}"/>
    <cellStyle name="Normal 15 15" xfId="9460" xr:uid="{00000000-0005-0000-0000-0000F5240000}"/>
    <cellStyle name="Normal 15 15 2" xfId="9461" xr:uid="{00000000-0005-0000-0000-0000F6240000}"/>
    <cellStyle name="Normal 15 16" xfId="9462" xr:uid="{00000000-0005-0000-0000-0000F7240000}"/>
    <cellStyle name="Normal 15 2" xfId="9463" xr:uid="{00000000-0005-0000-0000-0000F8240000}"/>
    <cellStyle name="Normal 15 2 10" xfId="9464" xr:uid="{00000000-0005-0000-0000-0000F9240000}"/>
    <cellStyle name="Normal 15 2 10 2" xfId="9465" xr:uid="{00000000-0005-0000-0000-0000FA240000}"/>
    <cellStyle name="Normal 15 2 10 2 2" xfId="9466" xr:uid="{00000000-0005-0000-0000-0000FB240000}"/>
    <cellStyle name="Normal 15 2 10 3" xfId="9467" xr:uid="{00000000-0005-0000-0000-0000FC240000}"/>
    <cellStyle name="Normal 15 2 11" xfId="9468" xr:uid="{00000000-0005-0000-0000-0000FD240000}"/>
    <cellStyle name="Normal 15 2 11 2" xfId="9469" xr:uid="{00000000-0005-0000-0000-0000FE240000}"/>
    <cellStyle name="Normal 15 2 11 2 2" xfId="9470" xr:uid="{00000000-0005-0000-0000-0000FF240000}"/>
    <cellStyle name="Normal 15 2 11 3" xfId="9471" xr:uid="{00000000-0005-0000-0000-000000250000}"/>
    <cellStyle name="Normal 15 2 12" xfId="9472" xr:uid="{00000000-0005-0000-0000-000001250000}"/>
    <cellStyle name="Normal 15 2 12 2" xfId="9473" xr:uid="{00000000-0005-0000-0000-000002250000}"/>
    <cellStyle name="Normal 15 2 13" xfId="9474" xr:uid="{00000000-0005-0000-0000-000003250000}"/>
    <cellStyle name="Normal 15 2 13 2" xfId="9475" xr:uid="{00000000-0005-0000-0000-000004250000}"/>
    <cellStyle name="Normal 15 2 14" xfId="9476" xr:uid="{00000000-0005-0000-0000-000005250000}"/>
    <cellStyle name="Normal 15 2 2" xfId="9477" xr:uid="{00000000-0005-0000-0000-000006250000}"/>
    <cellStyle name="Normal 15 2 2 10" xfId="9478" xr:uid="{00000000-0005-0000-0000-000007250000}"/>
    <cellStyle name="Normal 15 2 2 10 2" xfId="9479" xr:uid="{00000000-0005-0000-0000-000008250000}"/>
    <cellStyle name="Normal 15 2 2 11" xfId="9480" xr:uid="{00000000-0005-0000-0000-000009250000}"/>
    <cellStyle name="Normal 15 2 2 11 2" xfId="9481" xr:uid="{00000000-0005-0000-0000-00000A250000}"/>
    <cellStyle name="Normal 15 2 2 12" xfId="9482" xr:uid="{00000000-0005-0000-0000-00000B250000}"/>
    <cellStyle name="Normal 15 2 2 2" xfId="9483" xr:uid="{00000000-0005-0000-0000-00000C250000}"/>
    <cellStyle name="Normal 15 2 2 2 10" xfId="9484" xr:uid="{00000000-0005-0000-0000-00000D250000}"/>
    <cellStyle name="Normal 15 2 2 2 2" xfId="9485" xr:uid="{00000000-0005-0000-0000-00000E250000}"/>
    <cellStyle name="Normal 15 2 2 2 2 2" xfId="9486" xr:uid="{00000000-0005-0000-0000-00000F250000}"/>
    <cellStyle name="Normal 15 2 2 2 2 2 2" xfId="9487" xr:uid="{00000000-0005-0000-0000-000010250000}"/>
    <cellStyle name="Normal 15 2 2 2 2 2 2 2" xfId="9488" xr:uid="{00000000-0005-0000-0000-000011250000}"/>
    <cellStyle name="Normal 15 2 2 2 2 2 2 2 2" xfId="9489" xr:uid="{00000000-0005-0000-0000-000012250000}"/>
    <cellStyle name="Normal 15 2 2 2 2 2 2 3" xfId="9490" xr:uid="{00000000-0005-0000-0000-000013250000}"/>
    <cellStyle name="Normal 15 2 2 2 2 2 3" xfId="9491" xr:uid="{00000000-0005-0000-0000-000014250000}"/>
    <cellStyle name="Normal 15 2 2 2 2 2 3 2" xfId="9492" xr:uid="{00000000-0005-0000-0000-000015250000}"/>
    <cellStyle name="Normal 15 2 2 2 2 2 3 2 2" xfId="9493" xr:uid="{00000000-0005-0000-0000-000016250000}"/>
    <cellStyle name="Normal 15 2 2 2 2 2 3 3" xfId="9494" xr:uid="{00000000-0005-0000-0000-000017250000}"/>
    <cellStyle name="Normal 15 2 2 2 2 2 4" xfId="9495" xr:uid="{00000000-0005-0000-0000-000018250000}"/>
    <cellStyle name="Normal 15 2 2 2 2 2 4 2" xfId="9496" xr:uid="{00000000-0005-0000-0000-000019250000}"/>
    <cellStyle name="Normal 15 2 2 2 2 2 4 2 2" xfId="9497" xr:uid="{00000000-0005-0000-0000-00001A250000}"/>
    <cellStyle name="Normal 15 2 2 2 2 2 4 3" xfId="9498" xr:uid="{00000000-0005-0000-0000-00001B250000}"/>
    <cellStyle name="Normal 15 2 2 2 2 2 5" xfId="9499" xr:uid="{00000000-0005-0000-0000-00001C250000}"/>
    <cellStyle name="Normal 15 2 2 2 2 2 5 2" xfId="9500" xr:uid="{00000000-0005-0000-0000-00001D250000}"/>
    <cellStyle name="Normal 15 2 2 2 2 2 6" xfId="9501" xr:uid="{00000000-0005-0000-0000-00001E250000}"/>
    <cellStyle name="Normal 15 2 2 2 2 2 6 2" xfId="9502" xr:uid="{00000000-0005-0000-0000-00001F250000}"/>
    <cellStyle name="Normal 15 2 2 2 2 2 7" xfId="9503" xr:uid="{00000000-0005-0000-0000-000020250000}"/>
    <cellStyle name="Normal 15 2 2 2 2 3" xfId="9504" xr:uid="{00000000-0005-0000-0000-000021250000}"/>
    <cellStyle name="Normal 15 2 2 2 2 3 2" xfId="9505" xr:uid="{00000000-0005-0000-0000-000022250000}"/>
    <cellStyle name="Normal 15 2 2 2 2 3 2 2" xfId="9506" xr:uid="{00000000-0005-0000-0000-000023250000}"/>
    <cellStyle name="Normal 15 2 2 2 2 3 2 2 2" xfId="9507" xr:uid="{00000000-0005-0000-0000-000024250000}"/>
    <cellStyle name="Normal 15 2 2 2 2 3 2 3" xfId="9508" xr:uid="{00000000-0005-0000-0000-000025250000}"/>
    <cellStyle name="Normal 15 2 2 2 2 3 3" xfId="9509" xr:uid="{00000000-0005-0000-0000-000026250000}"/>
    <cellStyle name="Normal 15 2 2 2 2 3 3 2" xfId="9510" xr:uid="{00000000-0005-0000-0000-000027250000}"/>
    <cellStyle name="Normal 15 2 2 2 2 3 3 2 2" xfId="9511" xr:uid="{00000000-0005-0000-0000-000028250000}"/>
    <cellStyle name="Normal 15 2 2 2 2 3 3 3" xfId="9512" xr:uid="{00000000-0005-0000-0000-000029250000}"/>
    <cellStyle name="Normal 15 2 2 2 2 3 4" xfId="9513" xr:uid="{00000000-0005-0000-0000-00002A250000}"/>
    <cellStyle name="Normal 15 2 2 2 2 3 4 2" xfId="9514" xr:uid="{00000000-0005-0000-0000-00002B250000}"/>
    <cellStyle name="Normal 15 2 2 2 2 3 4 2 2" xfId="9515" xr:uid="{00000000-0005-0000-0000-00002C250000}"/>
    <cellStyle name="Normal 15 2 2 2 2 3 4 3" xfId="9516" xr:uid="{00000000-0005-0000-0000-00002D250000}"/>
    <cellStyle name="Normal 15 2 2 2 2 3 5" xfId="9517" xr:uid="{00000000-0005-0000-0000-00002E250000}"/>
    <cellStyle name="Normal 15 2 2 2 2 3 5 2" xfId="9518" xr:uid="{00000000-0005-0000-0000-00002F250000}"/>
    <cellStyle name="Normal 15 2 2 2 2 3 6" xfId="9519" xr:uid="{00000000-0005-0000-0000-000030250000}"/>
    <cellStyle name="Normal 15 2 2 2 2 3 6 2" xfId="9520" xr:uid="{00000000-0005-0000-0000-000031250000}"/>
    <cellStyle name="Normal 15 2 2 2 2 3 7" xfId="9521" xr:uid="{00000000-0005-0000-0000-000032250000}"/>
    <cellStyle name="Normal 15 2 2 2 2 4" xfId="9522" xr:uid="{00000000-0005-0000-0000-000033250000}"/>
    <cellStyle name="Normal 15 2 2 2 2 4 2" xfId="9523" xr:uid="{00000000-0005-0000-0000-000034250000}"/>
    <cellStyle name="Normal 15 2 2 2 2 4 2 2" xfId="9524" xr:uid="{00000000-0005-0000-0000-000035250000}"/>
    <cellStyle name="Normal 15 2 2 2 2 4 3" xfId="9525" xr:uid="{00000000-0005-0000-0000-000036250000}"/>
    <cellStyle name="Normal 15 2 2 2 2 5" xfId="9526" xr:uid="{00000000-0005-0000-0000-000037250000}"/>
    <cellStyle name="Normal 15 2 2 2 2 5 2" xfId="9527" xr:uid="{00000000-0005-0000-0000-000038250000}"/>
    <cellStyle name="Normal 15 2 2 2 2 5 2 2" xfId="9528" xr:uid="{00000000-0005-0000-0000-000039250000}"/>
    <cellStyle name="Normal 15 2 2 2 2 5 3" xfId="9529" xr:uid="{00000000-0005-0000-0000-00003A250000}"/>
    <cellStyle name="Normal 15 2 2 2 2 6" xfId="9530" xr:uid="{00000000-0005-0000-0000-00003B250000}"/>
    <cellStyle name="Normal 15 2 2 2 2 6 2" xfId="9531" xr:uid="{00000000-0005-0000-0000-00003C250000}"/>
    <cellStyle name="Normal 15 2 2 2 2 6 2 2" xfId="9532" xr:uid="{00000000-0005-0000-0000-00003D250000}"/>
    <cellStyle name="Normal 15 2 2 2 2 6 3" xfId="9533" xr:uid="{00000000-0005-0000-0000-00003E250000}"/>
    <cellStyle name="Normal 15 2 2 2 2 7" xfId="9534" xr:uid="{00000000-0005-0000-0000-00003F250000}"/>
    <cellStyle name="Normal 15 2 2 2 2 7 2" xfId="9535" xr:uid="{00000000-0005-0000-0000-000040250000}"/>
    <cellStyle name="Normal 15 2 2 2 2 8" xfId="9536" xr:uid="{00000000-0005-0000-0000-000041250000}"/>
    <cellStyle name="Normal 15 2 2 2 2 8 2" xfId="9537" xr:uid="{00000000-0005-0000-0000-000042250000}"/>
    <cellStyle name="Normal 15 2 2 2 2 9" xfId="9538" xr:uid="{00000000-0005-0000-0000-000043250000}"/>
    <cellStyle name="Normal 15 2 2 2 3" xfId="9539" xr:uid="{00000000-0005-0000-0000-000044250000}"/>
    <cellStyle name="Normal 15 2 2 2 3 2" xfId="9540" xr:uid="{00000000-0005-0000-0000-000045250000}"/>
    <cellStyle name="Normal 15 2 2 2 3 2 2" xfId="9541" xr:uid="{00000000-0005-0000-0000-000046250000}"/>
    <cellStyle name="Normal 15 2 2 2 3 2 2 2" xfId="9542" xr:uid="{00000000-0005-0000-0000-000047250000}"/>
    <cellStyle name="Normal 15 2 2 2 3 2 3" xfId="9543" xr:uid="{00000000-0005-0000-0000-000048250000}"/>
    <cellStyle name="Normal 15 2 2 2 3 3" xfId="9544" xr:uid="{00000000-0005-0000-0000-000049250000}"/>
    <cellStyle name="Normal 15 2 2 2 3 3 2" xfId="9545" xr:uid="{00000000-0005-0000-0000-00004A250000}"/>
    <cellStyle name="Normal 15 2 2 2 3 3 2 2" xfId="9546" xr:uid="{00000000-0005-0000-0000-00004B250000}"/>
    <cellStyle name="Normal 15 2 2 2 3 3 3" xfId="9547" xr:uid="{00000000-0005-0000-0000-00004C250000}"/>
    <cellStyle name="Normal 15 2 2 2 3 4" xfId="9548" xr:uid="{00000000-0005-0000-0000-00004D250000}"/>
    <cellStyle name="Normal 15 2 2 2 3 4 2" xfId="9549" xr:uid="{00000000-0005-0000-0000-00004E250000}"/>
    <cellStyle name="Normal 15 2 2 2 3 4 2 2" xfId="9550" xr:uid="{00000000-0005-0000-0000-00004F250000}"/>
    <cellStyle name="Normal 15 2 2 2 3 4 3" xfId="9551" xr:uid="{00000000-0005-0000-0000-000050250000}"/>
    <cellStyle name="Normal 15 2 2 2 3 5" xfId="9552" xr:uid="{00000000-0005-0000-0000-000051250000}"/>
    <cellStyle name="Normal 15 2 2 2 3 5 2" xfId="9553" xr:uid="{00000000-0005-0000-0000-000052250000}"/>
    <cellStyle name="Normal 15 2 2 2 3 6" xfId="9554" xr:uid="{00000000-0005-0000-0000-000053250000}"/>
    <cellStyle name="Normal 15 2 2 2 3 6 2" xfId="9555" xr:uid="{00000000-0005-0000-0000-000054250000}"/>
    <cellStyle name="Normal 15 2 2 2 3 7" xfId="9556" xr:uid="{00000000-0005-0000-0000-000055250000}"/>
    <cellStyle name="Normal 15 2 2 2 4" xfId="9557" xr:uid="{00000000-0005-0000-0000-000056250000}"/>
    <cellStyle name="Normal 15 2 2 2 4 2" xfId="9558" xr:uid="{00000000-0005-0000-0000-000057250000}"/>
    <cellStyle name="Normal 15 2 2 2 4 2 2" xfId="9559" xr:uid="{00000000-0005-0000-0000-000058250000}"/>
    <cellStyle name="Normal 15 2 2 2 4 2 2 2" xfId="9560" xr:uid="{00000000-0005-0000-0000-000059250000}"/>
    <cellStyle name="Normal 15 2 2 2 4 2 3" xfId="9561" xr:uid="{00000000-0005-0000-0000-00005A250000}"/>
    <cellStyle name="Normal 15 2 2 2 4 3" xfId="9562" xr:uid="{00000000-0005-0000-0000-00005B250000}"/>
    <cellStyle name="Normal 15 2 2 2 4 3 2" xfId="9563" xr:uid="{00000000-0005-0000-0000-00005C250000}"/>
    <cellStyle name="Normal 15 2 2 2 4 3 2 2" xfId="9564" xr:uid="{00000000-0005-0000-0000-00005D250000}"/>
    <cellStyle name="Normal 15 2 2 2 4 3 3" xfId="9565" xr:uid="{00000000-0005-0000-0000-00005E250000}"/>
    <cellStyle name="Normal 15 2 2 2 4 4" xfId="9566" xr:uid="{00000000-0005-0000-0000-00005F250000}"/>
    <cellStyle name="Normal 15 2 2 2 4 4 2" xfId="9567" xr:uid="{00000000-0005-0000-0000-000060250000}"/>
    <cellStyle name="Normal 15 2 2 2 4 4 2 2" xfId="9568" xr:uid="{00000000-0005-0000-0000-000061250000}"/>
    <cellStyle name="Normal 15 2 2 2 4 4 3" xfId="9569" xr:uid="{00000000-0005-0000-0000-000062250000}"/>
    <cellStyle name="Normal 15 2 2 2 4 5" xfId="9570" xr:uid="{00000000-0005-0000-0000-000063250000}"/>
    <cellStyle name="Normal 15 2 2 2 4 5 2" xfId="9571" xr:uid="{00000000-0005-0000-0000-000064250000}"/>
    <cellStyle name="Normal 15 2 2 2 4 6" xfId="9572" xr:uid="{00000000-0005-0000-0000-000065250000}"/>
    <cellStyle name="Normal 15 2 2 2 4 6 2" xfId="9573" xr:uid="{00000000-0005-0000-0000-000066250000}"/>
    <cellStyle name="Normal 15 2 2 2 4 7" xfId="9574" xr:uid="{00000000-0005-0000-0000-000067250000}"/>
    <cellStyle name="Normal 15 2 2 2 5" xfId="9575" xr:uid="{00000000-0005-0000-0000-000068250000}"/>
    <cellStyle name="Normal 15 2 2 2 5 2" xfId="9576" xr:uid="{00000000-0005-0000-0000-000069250000}"/>
    <cellStyle name="Normal 15 2 2 2 5 2 2" xfId="9577" xr:uid="{00000000-0005-0000-0000-00006A250000}"/>
    <cellStyle name="Normal 15 2 2 2 5 3" xfId="9578" xr:uid="{00000000-0005-0000-0000-00006B250000}"/>
    <cellStyle name="Normal 15 2 2 2 6" xfId="9579" xr:uid="{00000000-0005-0000-0000-00006C250000}"/>
    <cellStyle name="Normal 15 2 2 2 6 2" xfId="9580" xr:uid="{00000000-0005-0000-0000-00006D250000}"/>
    <cellStyle name="Normal 15 2 2 2 6 2 2" xfId="9581" xr:uid="{00000000-0005-0000-0000-00006E250000}"/>
    <cellStyle name="Normal 15 2 2 2 6 3" xfId="9582" xr:uid="{00000000-0005-0000-0000-00006F250000}"/>
    <cellStyle name="Normal 15 2 2 2 7" xfId="9583" xr:uid="{00000000-0005-0000-0000-000070250000}"/>
    <cellStyle name="Normal 15 2 2 2 7 2" xfId="9584" xr:uid="{00000000-0005-0000-0000-000071250000}"/>
    <cellStyle name="Normal 15 2 2 2 7 2 2" xfId="9585" xr:uid="{00000000-0005-0000-0000-000072250000}"/>
    <cellStyle name="Normal 15 2 2 2 7 3" xfId="9586" xr:uid="{00000000-0005-0000-0000-000073250000}"/>
    <cellStyle name="Normal 15 2 2 2 8" xfId="9587" xr:uid="{00000000-0005-0000-0000-000074250000}"/>
    <cellStyle name="Normal 15 2 2 2 8 2" xfId="9588" xr:uid="{00000000-0005-0000-0000-000075250000}"/>
    <cellStyle name="Normal 15 2 2 2 9" xfId="9589" xr:uid="{00000000-0005-0000-0000-000076250000}"/>
    <cellStyle name="Normal 15 2 2 2 9 2" xfId="9590" xr:uid="{00000000-0005-0000-0000-000077250000}"/>
    <cellStyle name="Normal 15 2 2 3" xfId="9591" xr:uid="{00000000-0005-0000-0000-000078250000}"/>
    <cellStyle name="Normal 15 2 2 3 10" xfId="9592" xr:uid="{00000000-0005-0000-0000-000079250000}"/>
    <cellStyle name="Normal 15 2 2 3 10 2" xfId="9593" xr:uid="{00000000-0005-0000-0000-00007A250000}"/>
    <cellStyle name="Normal 15 2 2 3 11" xfId="9594" xr:uid="{00000000-0005-0000-0000-00007B250000}"/>
    <cellStyle name="Normal 15 2 2 3 2" xfId="9595" xr:uid="{00000000-0005-0000-0000-00007C250000}"/>
    <cellStyle name="Normal 15 2 2 3 2 2" xfId="9596" xr:uid="{00000000-0005-0000-0000-00007D250000}"/>
    <cellStyle name="Normal 15 2 2 3 2 2 2" xfId="9597" xr:uid="{00000000-0005-0000-0000-00007E250000}"/>
    <cellStyle name="Normal 15 2 2 3 2 2 2 2" xfId="9598" xr:uid="{00000000-0005-0000-0000-00007F250000}"/>
    <cellStyle name="Normal 15 2 2 3 2 2 2 2 2" xfId="9599" xr:uid="{00000000-0005-0000-0000-000080250000}"/>
    <cellStyle name="Normal 15 2 2 3 2 2 2 3" xfId="9600" xr:uid="{00000000-0005-0000-0000-000081250000}"/>
    <cellStyle name="Normal 15 2 2 3 2 2 3" xfId="9601" xr:uid="{00000000-0005-0000-0000-000082250000}"/>
    <cellStyle name="Normal 15 2 2 3 2 2 3 2" xfId="9602" xr:uid="{00000000-0005-0000-0000-000083250000}"/>
    <cellStyle name="Normal 15 2 2 3 2 2 3 2 2" xfId="9603" xr:uid="{00000000-0005-0000-0000-000084250000}"/>
    <cellStyle name="Normal 15 2 2 3 2 2 3 3" xfId="9604" xr:uid="{00000000-0005-0000-0000-000085250000}"/>
    <cellStyle name="Normal 15 2 2 3 2 2 4" xfId="9605" xr:uid="{00000000-0005-0000-0000-000086250000}"/>
    <cellStyle name="Normal 15 2 2 3 2 2 4 2" xfId="9606" xr:uid="{00000000-0005-0000-0000-000087250000}"/>
    <cellStyle name="Normal 15 2 2 3 2 2 4 2 2" xfId="9607" xr:uid="{00000000-0005-0000-0000-000088250000}"/>
    <cellStyle name="Normal 15 2 2 3 2 2 4 3" xfId="9608" xr:uid="{00000000-0005-0000-0000-000089250000}"/>
    <cellStyle name="Normal 15 2 2 3 2 2 5" xfId="9609" xr:uid="{00000000-0005-0000-0000-00008A250000}"/>
    <cellStyle name="Normal 15 2 2 3 2 2 5 2" xfId="9610" xr:uid="{00000000-0005-0000-0000-00008B250000}"/>
    <cellStyle name="Normal 15 2 2 3 2 2 6" xfId="9611" xr:uid="{00000000-0005-0000-0000-00008C250000}"/>
    <cellStyle name="Normal 15 2 2 3 2 2 6 2" xfId="9612" xr:uid="{00000000-0005-0000-0000-00008D250000}"/>
    <cellStyle name="Normal 15 2 2 3 2 2 7" xfId="9613" xr:uid="{00000000-0005-0000-0000-00008E250000}"/>
    <cellStyle name="Normal 15 2 2 3 2 3" xfId="9614" xr:uid="{00000000-0005-0000-0000-00008F250000}"/>
    <cellStyle name="Normal 15 2 2 3 2 3 2" xfId="9615" xr:uid="{00000000-0005-0000-0000-000090250000}"/>
    <cellStyle name="Normal 15 2 2 3 2 3 2 2" xfId="9616" xr:uid="{00000000-0005-0000-0000-000091250000}"/>
    <cellStyle name="Normal 15 2 2 3 2 3 2 2 2" xfId="9617" xr:uid="{00000000-0005-0000-0000-000092250000}"/>
    <cellStyle name="Normal 15 2 2 3 2 3 2 3" xfId="9618" xr:uid="{00000000-0005-0000-0000-000093250000}"/>
    <cellStyle name="Normal 15 2 2 3 2 3 3" xfId="9619" xr:uid="{00000000-0005-0000-0000-000094250000}"/>
    <cellStyle name="Normal 15 2 2 3 2 3 3 2" xfId="9620" xr:uid="{00000000-0005-0000-0000-000095250000}"/>
    <cellStyle name="Normal 15 2 2 3 2 3 3 2 2" xfId="9621" xr:uid="{00000000-0005-0000-0000-000096250000}"/>
    <cellStyle name="Normal 15 2 2 3 2 3 3 3" xfId="9622" xr:uid="{00000000-0005-0000-0000-000097250000}"/>
    <cellStyle name="Normal 15 2 2 3 2 3 4" xfId="9623" xr:uid="{00000000-0005-0000-0000-000098250000}"/>
    <cellStyle name="Normal 15 2 2 3 2 3 4 2" xfId="9624" xr:uid="{00000000-0005-0000-0000-000099250000}"/>
    <cellStyle name="Normal 15 2 2 3 2 3 4 2 2" xfId="9625" xr:uid="{00000000-0005-0000-0000-00009A250000}"/>
    <cellStyle name="Normal 15 2 2 3 2 3 4 3" xfId="9626" xr:uid="{00000000-0005-0000-0000-00009B250000}"/>
    <cellStyle name="Normal 15 2 2 3 2 3 5" xfId="9627" xr:uid="{00000000-0005-0000-0000-00009C250000}"/>
    <cellStyle name="Normal 15 2 2 3 2 3 5 2" xfId="9628" xr:uid="{00000000-0005-0000-0000-00009D250000}"/>
    <cellStyle name="Normal 15 2 2 3 2 3 6" xfId="9629" xr:uid="{00000000-0005-0000-0000-00009E250000}"/>
    <cellStyle name="Normal 15 2 2 3 2 3 6 2" xfId="9630" xr:uid="{00000000-0005-0000-0000-00009F250000}"/>
    <cellStyle name="Normal 15 2 2 3 2 3 7" xfId="9631" xr:uid="{00000000-0005-0000-0000-0000A0250000}"/>
    <cellStyle name="Normal 15 2 2 3 2 4" xfId="9632" xr:uid="{00000000-0005-0000-0000-0000A1250000}"/>
    <cellStyle name="Normal 15 2 2 3 2 4 2" xfId="9633" xr:uid="{00000000-0005-0000-0000-0000A2250000}"/>
    <cellStyle name="Normal 15 2 2 3 2 4 2 2" xfId="9634" xr:uid="{00000000-0005-0000-0000-0000A3250000}"/>
    <cellStyle name="Normal 15 2 2 3 2 4 3" xfId="9635" xr:uid="{00000000-0005-0000-0000-0000A4250000}"/>
    <cellStyle name="Normal 15 2 2 3 2 5" xfId="9636" xr:uid="{00000000-0005-0000-0000-0000A5250000}"/>
    <cellStyle name="Normal 15 2 2 3 2 5 2" xfId="9637" xr:uid="{00000000-0005-0000-0000-0000A6250000}"/>
    <cellStyle name="Normal 15 2 2 3 2 5 2 2" xfId="9638" xr:uid="{00000000-0005-0000-0000-0000A7250000}"/>
    <cellStyle name="Normal 15 2 2 3 2 5 3" xfId="9639" xr:uid="{00000000-0005-0000-0000-0000A8250000}"/>
    <cellStyle name="Normal 15 2 2 3 2 6" xfId="9640" xr:uid="{00000000-0005-0000-0000-0000A9250000}"/>
    <cellStyle name="Normal 15 2 2 3 2 6 2" xfId="9641" xr:uid="{00000000-0005-0000-0000-0000AA250000}"/>
    <cellStyle name="Normal 15 2 2 3 2 6 2 2" xfId="9642" xr:uid="{00000000-0005-0000-0000-0000AB250000}"/>
    <cellStyle name="Normal 15 2 2 3 2 6 3" xfId="9643" xr:uid="{00000000-0005-0000-0000-0000AC250000}"/>
    <cellStyle name="Normal 15 2 2 3 2 7" xfId="9644" xr:uid="{00000000-0005-0000-0000-0000AD250000}"/>
    <cellStyle name="Normal 15 2 2 3 2 7 2" xfId="9645" xr:uid="{00000000-0005-0000-0000-0000AE250000}"/>
    <cellStyle name="Normal 15 2 2 3 2 8" xfId="9646" xr:uid="{00000000-0005-0000-0000-0000AF250000}"/>
    <cellStyle name="Normal 15 2 2 3 2 8 2" xfId="9647" xr:uid="{00000000-0005-0000-0000-0000B0250000}"/>
    <cellStyle name="Normal 15 2 2 3 2 9" xfId="9648" xr:uid="{00000000-0005-0000-0000-0000B1250000}"/>
    <cellStyle name="Normal 15 2 2 3 3" xfId="9649" xr:uid="{00000000-0005-0000-0000-0000B2250000}"/>
    <cellStyle name="Normal 15 2 2 3 3 2" xfId="9650" xr:uid="{00000000-0005-0000-0000-0000B3250000}"/>
    <cellStyle name="Normal 15 2 2 3 3 2 2" xfId="9651" xr:uid="{00000000-0005-0000-0000-0000B4250000}"/>
    <cellStyle name="Normal 15 2 2 3 3 2 2 2" xfId="9652" xr:uid="{00000000-0005-0000-0000-0000B5250000}"/>
    <cellStyle name="Normal 15 2 2 3 3 2 2 2 2" xfId="9653" xr:uid="{00000000-0005-0000-0000-0000B6250000}"/>
    <cellStyle name="Normal 15 2 2 3 3 2 2 3" xfId="9654" xr:uid="{00000000-0005-0000-0000-0000B7250000}"/>
    <cellStyle name="Normal 15 2 2 3 3 2 3" xfId="9655" xr:uid="{00000000-0005-0000-0000-0000B8250000}"/>
    <cellStyle name="Normal 15 2 2 3 3 2 3 2" xfId="9656" xr:uid="{00000000-0005-0000-0000-0000B9250000}"/>
    <cellStyle name="Normal 15 2 2 3 3 2 3 2 2" xfId="9657" xr:uid="{00000000-0005-0000-0000-0000BA250000}"/>
    <cellStyle name="Normal 15 2 2 3 3 2 3 3" xfId="9658" xr:uid="{00000000-0005-0000-0000-0000BB250000}"/>
    <cellStyle name="Normal 15 2 2 3 3 2 4" xfId="9659" xr:uid="{00000000-0005-0000-0000-0000BC250000}"/>
    <cellStyle name="Normal 15 2 2 3 3 2 4 2" xfId="9660" xr:uid="{00000000-0005-0000-0000-0000BD250000}"/>
    <cellStyle name="Normal 15 2 2 3 3 2 4 2 2" xfId="9661" xr:uid="{00000000-0005-0000-0000-0000BE250000}"/>
    <cellStyle name="Normal 15 2 2 3 3 2 4 3" xfId="9662" xr:uid="{00000000-0005-0000-0000-0000BF250000}"/>
    <cellStyle name="Normal 15 2 2 3 3 2 5" xfId="9663" xr:uid="{00000000-0005-0000-0000-0000C0250000}"/>
    <cellStyle name="Normal 15 2 2 3 3 2 5 2" xfId="9664" xr:uid="{00000000-0005-0000-0000-0000C1250000}"/>
    <cellStyle name="Normal 15 2 2 3 3 2 6" xfId="9665" xr:uid="{00000000-0005-0000-0000-0000C2250000}"/>
    <cellStyle name="Normal 15 2 2 3 3 2 6 2" xfId="9666" xr:uid="{00000000-0005-0000-0000-0000C3250000}"/>
    <cellStyle name="Normal 15 2 2 3 3 2 7" xfId="9667" xr:uid="{00000000-0005-0000-0000-0000C4250000}"/>
    <cellStyle name="Normal 15 2 2 3 3 3" xfId="9668" xr:uid="{00000000-0005-0000-0000-0000C5250000}"/>
    <cellStyle name="Normal 15 2 2 3 3 3 2" xfId="9669" xr:uid="{00000000-0005-0000-0000-0000C6250000}"/>
    <cellStyle name="Normal 15 2 2 3 3 3 2 2" xfId="9670" xr:uid="{00000000-0005-0000-0000-0000C7250000}"/>
    <cellStyle name="Normal 15 2 2 3 3 3 3" xfId="9671" xr:uid="{00000000-0005-0000-0000-0000C8250000}"/>
    <cellStyle name="Normal 15 2 2 3 3 4" xfId="9672" xr:uid="{00000000-0005-0000-0000-0000C9250000}"/>
    <cellStyle name="Normal 15 2 2 3 3 4 2" xfId="9673" xr:uid="{00000000-0005-0000-0000-0000CA250000}"/>
    <cellStyle name="Normal 15 2 2 3 3 4 2 2" xfId="9674" xr:uid="{00000000-0005-0000-0000-0000CB250000}"/>
    <cellStyle name="Normal 15 2 2 3 3 4 3" xfId="9675" xr:uid="{00000000-0005-0000-0000-0000CC250000}"/>
    <cellStyle name="Normal 15 2 2 3 3 5" xfId="9676" xr:uid="{00000000-0005-0000-0000-0000CD250000}"/>
    <cellStyle name="Normal 15 2 2 3 3 5 2" xfId="9677" xr:uid="{00000000-0005-0000-0000-0000CE250000}"/>
    <cellStyle name="Normal 15 2 2 3 3 5 2 2" xfId="9678" xr:uid="{00000000-0005-0000-0000-0000CF250000}"/>
    <cellStyle name="Normal 15 2 2 3 3 5 3" xfId="9679" xr:uid="{00000000-0005-0000-0000-0000D0250000}"/>
    <cellStyle name="Normal 15 2 2 3 3 6" xfId="9680" xr:uid="{00000000-0005-0000-0000-0000D1250000}"/>
    <cellStyle name="Normal 15 2 2 3 3 6 2" xfId="9681" xr:uid="{00000000-0005-0000-0000-0000D2250000}"/>
    <cellStyle name="Normal 15 2 2 3 3 7" xfId="9682" xr:uid="{00000000-0005-0000-0000-0000D3250000}"/>
    <cellStyle name="Normal 15 2 2 3 3 7 2" xfId="9683" xr:uid="{00000000-0005-0000-0000-0000D4250000}"/>
    <cellStyle name="Normal 15 2 2 3 3 8" xfId="9684" xr:uid="{00000000-0005-0000-0000-0000D5250000}"/>
    <cellStyle name="Normal 15 2 2 3 4" xfId="9685" xr:uid="{00000000-0005-0000-0000-0000D6250000}"/>
    <cellStyle name="Normal 15 2 2 3 4 2" xfId="9686" xr:uid="{00000000-0005-0000-0000-0000D7250000}"/>
    <cellStyle name="Normal 15 2 2 3 4 2 2" xfId="9687" xr:uid="{00000000-0005-0000-0000-0000D8250000}"/>
    <cellStyle name="Normal 15 2 2 3 4 2 2 2" xfId="9688" xr:uid="{00000000-0005-0000-0000-0000D9250000}"/>
    <cellStyle name="Normal 15 2 2 3 4 2 3" xfId="9689" xr:uid="{00000000-0005-0000-0000-0000DA250000}"/>
    <cellStyle name="Normal 15 2 2 3 4 3" xfId="9690" xr:uid="{00000000-0005-0000-0000-0000DB250000}"/>
    <cellStyle name="Normal 15 2 2 3 4 3 2" xfId="9691" xr:uid="{00000000-0005-0000-0000-0000DC250000}"/>
    <cellStyle name="Normal 15 2 2 3 4 3 2 2" xfId="9692" xr:uid="{00000000-0005-0000-0000-0000DD250000}"/>
    <cellStyle name="Normal 15 2 2 3 4 3 3" xfId="9693" xr:uid="{00000000-0005-0000-0000-0000DE250000}"/>
    <cellStyle name="Normal 15 2 2 3 4 4" xfId="9694" xr:uid="{00000000-0005-0000-0000-0000DF250000}"/>
    <cellStyle name="Normal 15 2 2 3 4 4 2" xfId="9695" xr:uid="{00000000-0005-0000-0000-0000E0250000}"/>
    <cellStyle name="Normal 15 2 2 3 4 4 2 2" xfId="9696" xr:uid="{00000000-0005-0000-0000-0000E1250000}"/>
    <cellStyle name="Normal 15 2 2 3 4 4 3" xfId="9697" xr:uid="{00000000-0005-0000-0000-0000E2250000}"/>
    <cellStyle name="Normal 15 2 2 3 4 5" xfId="9698" xr:uid="{00000000-0005-0000-0000-0000E3250000}"/>
    <cellStyle name="Normal 15 2 2 3 4 5 2" xfId="9699" xr:uid="{00000000-0005-0000-0000-0000E4250000}"/>
    <cellStyle name="Normal 15 2 2 3 4 6" xfId="9700" xr:uid="{00000000-0005-0000-0000-0000E5250000}"/>
    <cellStyle name="Normal 15 2 2 3 4 6 2" xfId="9701" xr:uid="{00000000-0005-0000-0000-0000E6250000}"/>
    <cellStyle name="Normal 15 2 2 3 4 7" xfId="9702" xr:uid="{00000000-0005-0000-0000-0000E7250000}"/>
    <cellStyle name="Normal 15 2 2 3 5" xfId="9703" xr:uid="{00000000-0005-0000-0000-0000E8250000}"/>
    <cellStyle name="Normal 15 2 2 3 5 2" xfId="9704" xr:uid="{00000000-0005-0000-0000-0000E9250000}"/>
    <cellStyle name="Normal 15 2 2 3 5 2 2" xfId="9705" xr:uid="{00000000-0005-0000-0000-0000EA250000}"/>
    <cellStyle name="Normal 15 2 2 3 5 2 2 2" xfId="9706" xr:uid="{00000000-0005-0000-0000-0000EB250000}"/>
    <cellStyle name="Normal 15 2 2 3 5 2 3" xfId="9707" xr:uid="{00000000-0005-0000-0000-0000EC250000}"/>
    <cellStyle name="Normal 15 2 2 3 5 3" xfId="9708" xr:uid="{00000000-0005-0000-0000-0000ED250000}"/>
    <cellStyle name="Normal 15 2 2 3 5 3 2" xfId="9709" xr:uid="{00000000-0005-0000-0000-0000EE250000}"/>
    <cellStyle name="Normal 15 2 2 3 5 3 2 2" xfId="9710" xr:uid="{00000000-0005-0000-0000-0000EF250000}"/>
    <cellStyle name="Normal 15 2 2 3 5 3 3" xfId="9711" xr:uid="{00000000-0005-0000-0000-0000F0250000}"/>
    <cellStyle name="Normal 15 2 2 3 5 4" xfId="9712" xr:uid="{00000000-0005-0000-0000-0000F1250000}"/>
    <cellStyle name="Normal 15 2 2 3 5 4 2" xfId="9713" xr:uid="{00000000-0005-0000-0000-0000F2250000}"/>
    <cellStyle name="Normal 15 2 2 3 5 4 2 2" xfId="9714" xr:uid="{00000000-0005-0000-0000-0000F3250000}"/>
    <cellStyle name="Normal 15 2 2 3 5 4 3" xfId="9715" xr:uid="{00000000-0005-0000-0000-0000F4250000}"/>
    <cellStyle name="Normal 15 2 2 3 5 5" xfId="9716" xr:uid="{00000000-0005-0000-0000-0000F5250000}"/>
    <cellStyle name="Normal 15 2 2 3 5 5 2" xfId="9717" xr:uid="{00000000-0005-0000-0000-0000F6250000}"/>
    <cellStyle name="Normal 15 2 2 3 5 6" xfId="9718" xr:uid="{00000000-0005-0000-0000-0000F7250000}"/>
    <cellStyle name="Normal 15 2 2 3 5 6 2" xfId="9719" xr:uid="{00000000-0005-0000-0000-0000F8250000}"/>
    <cellStyle name="Normal 15 2 2 3 5 7" xfId="9720" xr:uid="{00000000-0005-0000-0000-0000F9250000}"/>
    <cellStyle name="Normal 15 2 2 3 6" xfId="9721" xr:uid="{00000000-0005-0000-0000-0000FA250000}"/>
    <cellStyle name="Normal 15 2 2 3 6 2" xfId="9722" xr:uid="{00000000-0005-0000-0000-0000FB250000}"/>
    <cellStyle name="Normal 15 2 2 3 6 2 2" xfId="9723" xr:uid="{00000000-0005-0000-0000-0000FC250000}"/>
    <cellStyle name="Normal 15 2 2 3 6 3" xfId="9724" xr:uid="{00000000-0005-0000-0000-0000FD250000}"/>
    <cellStyle name="Normal 15 2 2 3 7" xfId="9725" xr:uid="{00000000-0005-0000-0000-0000FE250000}"/>
    <cellStyle name="Normal 15 2 2 3 7 2" xfId="9726" xr:uid="{00000000-0005-0000-0000-0000FF250000}"/>
    <cellStyle name="Normal 15 2 2 3 7 2 2" xfId="9727" xr:uid="{00000000-0005-0000-0000-000000260000}"/>
    <cellStyle name="Normal 15 2 2 3 7 3" xfId="9728" xr:uid="{00000000-0005-0000-0000-000001260000}"/>
    <cellStyle name="Normal 15 2 2 3 8" xfId="9729" xr:uid="{00000000-0005-0000-0000-000002260000}"/>
    <cellStyle name="Normal 15 2 2 3 8 2" xfId="9730" xr:uid="{00000000-0005-0000-0000-000003260000}"/>
    <cellStyle name="Normal 15 2 2 3 8 2 2" xfId="9731" xr:uid="{00000000-0005-0000-0000-000004260000}"/>
    <cellStyle name="Normal 15 2 2 3 8 3" xfId="9732" xr:uid="{00000000-0005-0000-0000-000005260000}"/>
    <cellStyle name="Normal 15 2 2 3 9" xfId="9733" xr:uid="{00000000-0005-0000-0000-000006260000}"/>
    <cellStyle name="Normal 15 2 2 3 9 2" xfId="9734" xr:uid="{00000000-0005-0000-0000-000007260000}"/>
    <cellStyle name="Normal 15 2 2 4" xfId="9735" xr:uid="{00000000-0005-0000-0000-000008260000}"/>
    <cellStyle name="Normal 15 2 2 4 2" xfId="9736" xr:uid="{00000000-0005-0000-0000-000009260000}"/>
    <cellStyle name="Normal 15 2 2 4 2 2" xfId="9737" xr:uid="{00000000-0005-0000-0000-00000A260000}"/>
    <cellStyle name="Normal 15 2 2 4 2 2 2" xfId="9738" xr:uid="{00000000-0005-0000-0000-00000B260000}"/>
    <cellStyle name="Normal 15 2 2 4 2 2 2 2" xfId="9739" xr:uid="{00000000-0005-0000-0000-00000C260000}"/>
    <cellStyle name="Normal 15 2 2 4 2 2 3" xfId="9740" xr:uid="{00000000-0005-0000-0000-00000D260000}"/>
    <cellStyle name="Normal 15 2 2 4 2 3" xfId="9741" xr:uid="{00000000-0005-0000-0000-00000E260000}"/>
    <cellStyle name="Normal 15 2 2 4 2 3 2" xfId="9742" xr:uid="{00000000-0005-0000-0000-00000F260000}"/>
    <cellStyle name="Normal 15 2 2 4 2 3 2 2" xfId="9743" xr:uid="{00000000-0005-0000-0000-000010260000}"/>
    <cellStyle name="Normal 15 2 2 4 2 3 3" xfId="9744" xr:uid="{00000000-0005-0000-0000-000011260000}"/>
    <cellStyle name="Normal 15 2 2 4 2 4" xfId="9745" xr:uid="{00000000-0005-0000-0000-000012260000}"/>
    <cellStyle name="Normal 15 2 2 4 2 4 2" xfId="9746" xr:uid="{00000000-0005-0000-0000-000013260000}"/>
    <cellStyle name="Normal 15 2 2 4 2 4 2 2" xfId="9747" xr:uid="{00000000-0005-0000-0000-000014260000}"/>
    <cellStyle name="Normal 15 2 2 4 2 4 3" xfId="9748" xr:uid="{00000000-0005-0000-0000-000015260000}"/>
    <cellStyle name="Normal 15 2 2 4 2 5" xfId="9749" xr:uid="{00000000-0005-0000-0000-000016260000}"/>
    <cellStyle name="Normal 15 2 2 4 2 5 2" xfId="9750" xr:uid="{00000000-0005-0000-0000-000017260000}"/>
    <cellStyle name="Normal 15 2 2 4 2 6" xfId="9751" xr:uid="{00000000-0005-0000-0000-000018260000}"/>
    <cellStyle name="Normal 15 2 2 4 2 6 2" xfId="9752" xr:uid="{00000000-0005-0000-0000-000019260000}"/>
    <cellStyle name="Normal 15 2 2 4 2 7" xfId="9753" xr:uid="{00000000-0005-0000-0000-00001A260000}"/>
    <cellStyle name="Normal 15 2 2 4 3" xfId="9754" xr:uid="{00000000-0005-0000-0000-00001B260000}"/>
    <cellStyle name="Normal 15 2 2 4 3 2" xfId="9755" xr:uid="{00000000-0005-0000-0000-00001C260000}"/>
    <cellStyle name="Normal 15 2 2 4 3 2 2" xfId="9756" xr:uid="{00000000-0005-0000-0000-00001D260000}"/>
    <cellStyle name="Normal 15 2 2 4 3 2 2 2" xfId="9757" xr:uid="{00000000-0005-0000-0000-00001E260000}"/>
    <cellStyle name="Normal 15 2 2 4 3 2 3" xfId="9758" xr:uid="{00000000-0005-0000-0000-00001F260000}"/>
    <cellStyle name="Normal 15 2 2 4 3 3" xfId="9759" xr:uid="{00000000-0005-0000-0000-000020260000}"/>
    <cellStyle name="Normal 15 2 2 4 3 3 2" xfId="9760" xr:uid="{00000000-0005-0000-0000-000021260000}"/>
    <cellStyle name="Normal 15 2 2 4 3 3 2 2" xfId="9761" xr:uid="{00000000-0005-0000-0000-000022260000}"/>
    <cellStyle name="Normal 15 2 2 4 3 3 3" xfId="9762" xr:uid="{00000000-0005-0000-0000-000023260000}"/>
    <cellStyle name="Normal 15 2 2 4 3 4" xfId="9763" xr:uid="{00000000-0005-0000-0000-000024260000}"/>
    <cellStyle name="Normal 15 2 2 4 3 4 2" xfId="9764" xr:uid="{00000000-0005-0000-0000-000025260000}"/>
    <cellStyle name="Normal 15 2 2 4 3 4 2 2" xfId="9765" xr:uid="{00000000-0005-0000-0000-000026260000}"/>
    <cellStyle name="Normal 15 2 2 4 3 4 3" xfId="9766" xr:uid="{00000000-0005-0000-0000-000027260000}"/>
    <cellStyle name="Normal 15 2 2 4 3 5" xfId="9767" xr:uid="{00000000-0005-0000-0000-000028260000}"/>
    <cellStyle name="Normal 15 2 2 4 3 5 2" xfId="9768" xr:uid="{00000000-0005-0000-0000-000029260000}"/>
    <cellStyle name="Normal 15 2 2 4 3 6" xfId="9769" xr:uid="{00000000-0005-0000-0000-00002A260000}"/>
    <cellStyle name="Normal 15 2 2 4 3 6 2" xfId="9770" xr:uid="{00000000-0005-0000-0000-00002B260000}"/>
    <cellStyle name="Normal 15 2 2 4 3 7" xfId="9771" xr:uid="{00000000-0005-0000-0000-00002C260000}"/>
    <cellStyle name="Normal 15 2 2 4 4" xfId="9772" xr:uid="{00000000-0005-0000-0000-00002D260000}"/>
    <cellStyle name="Normal 15 2 2 4 4 2" xfId="9773" xr:uid="{00000000-0005-0000-0000-00002E260000}"/>
    <cellStyle name="Normal 15 2 2 4 4 2 2" xfId="9774" xr:uid="{00000000-0005-0000-0000-00002F260000}"/>
    <cellStyle name="Normal 15 2 2 4 4 3" xfId="9775" xr:uid="{00000000-0005-0000-0000-000030260000}"/>
    <cellStyle name="Normal 15 2 2 4 5" xfId="9776" xr:uid="{00000000-0005-0000-0000-000031260000}"/>
    <cellStyle name="Normal 15 2 2 4 5 2" xfId="9777" xr:uid="{00000000-0005-0000-0000-000032260000}"/>
    <cellStyle name="Normal 15 2 2 4 5 2 2" xfId="9778" xr:uid="{00000000-0005-0000-0000-000033260000}"/>
    <cellStyle name="Normal 15 2 2 4 5 3" xfId="9779" xr:uid="{00000000-0005-0000-0000-000034260000}"/>
    <cellStyle name="Normal 15 2 2 4 6" xfId="9780" xr:uid="{00000000-0005-0000-0000-000035260000}"/>
    <cellStyle name="Normal 15 2 2 4 6 2" xfId="9781" xr:uid="{00000000-0005-0000-0000-000036260000}"/>
    <cellStyle name="Normal 15 2 2 4 6 2 2" xfId="9782" xr:uid="{00000000-0005-0000-0000-000037260000}"/>
    <cellStyle name="Normal 15 2 2 4 6 3" xfId="9783" xr:uid="{00000000-0005-0000-0000-000038260000}"/>
    <cellStyle name="Normal 15 2 2 4 7" xfId="9784" xr:uid="{00000000-0005-0000-0000-000039260000}"/>
    <cellStyle name="Normal 15 2 2 4 7 2" xfId="9785" xr:uid="{00000000-0005-0000-0000-00003A260000}"/>
    <cellStyle name="Normal 15 2 2 4 8" xfId="9786" xr:uid="{00000000-0005-0000-0000-00003B260000}"/>
    <cellStyle name="Normal 15 2 2 4 8 2" xfId="9787" xr:uid="{00000000-0005-0000-0000-00003C260000}"/>
    <cellStyle name="Normal 15 2 2 4 9" xfId="9788" xr:uid="{00000000-0005-0000-0000-00003D260000}"/>
    <cellStyle name="Normal 15 2 2 5" xfId="9789" xr:uid="{00000000-0005-0000-0000-00003E260000}"/>
    <cellStyle name="Normal 15 2 2 5 2" xfId="9790" xr:uid="{00000000-0005-0000-0000-00003F260000}"/>
    <cellStyle name="Normal 15 2 2 5 2 2" xfId="9791" xr:uid="{00000000-0005-0000-0000-000040260000}"/>
    <cellStyle name="Normal 15 2 2 5 2 2 2" xfId="9792" xr:uid="{00000000-0005-0000-0000-000041260000}"/>
    <cellStyle name="Normal 15 2 2 5 2 3" xfId="9793" xr:uid="{00000000-0005-0000-0000-000042260000}"/>
    <cellStyle name="Normal 15 2 2 5 3" xfId="9794" xr:uid="{00000000-0005-0000-0000-000043260000}"/>
    <cellStyle name="Normal 15 2 2 5 3 2" xfId="9795" xr:uid="{00000000-0005-0000-0000-000044260000}"/>
    <cellStyle name="Normal 15 2 2 5 3 2 2" xfId="9796" xr:uid="{00000000-0005-0000-0000-000045260000}"/>
    <cellStyle name="Normal 15 2 2 5 3 3" xfId="9797" xr:uid="{00000000-0005-0000-0000-000046260000}"/>
    <cellStyle name="Normal 15 2 2 5 4" xfId="9798" xr:uid="{00000000-0005-0000-0000-000047260000}"/>
    <cellStyle name="Normal 15 2 2 5 4 2" xfId="9799" xr:uid="{00000000-0005-0000-0000-000048260000}"/>
    <cellStyle name="Normal 15 2 2 5 4 2 2" xfId="9800" xr:uid="{00000000-0005-0000-0000-000049260000}"/>
    <cellStyle name="Normal 15 2 2 5 4 3" xfId="9801" xr:uid="{00000000-0005-0000-0000-00004A260000}"/>
    <cellStyle name="Normal 15 2 2 5 5" xfId="9802" xr:uid="{00000000-0005-0000-0000-00004B260000}"/>
    <cellStyle name="Normal 15 2 2 5 5 2" xfId="9803" xr:uid="{00000000-0005-0000-0000-00004C260000}"/>
    <cellStyle name="Normal 15 2 2 5 6" xfId="9804" xr:uid="{00000000-0005-0000-0000-00004D260000}"/>
    <cellStyle name="Normal 15 2 2 5 6 2" xfId="9805" xr:uid="{00000000-0005-0000-0000-00004E260000}"/>
    <cellStyle name="Normal 15 2 2 5 7" xfId="9806" xr:uid="{00000000-0005-0000-0000-00004F260000}"/>
    <cellStyle name="Normal 15 2 2 6" xfId="9807" xr:uid="{00000000-0005-0000-0000-000050260000}"/>
    <cellStyle name="Normal 15 2 2 6 2" xfId="9808" xr:uid="{00000000-0005-0000-0000-000051260000}"/>
    <cellStyle name="Normal 15 2 2 6 2 2" xfId="9809" xr:uid="{00000000-0005-0000-0000-000052260000}"/>
    <cellStyle name="Normal 15 2 2 6 2 2 2" xfId="9810" xr:uid="{00000000-0005-0000-0000-000053260000}"/>
    <cellStyle name="Normal 15 2 2 6 2 3" xfId="9811" xr:uid="{00000000-0005-0000-0000-000054260000}"/>
    <cellStyle name="Normal 15 2 2 6 3" xfId="9812" xr:uid="{00000000-0005-0000-0000-000055260000}"/>
    <cellStyle name="Normal 15 2 2 6 3 2" xfId="9813" xr:uid="{00000000-0005-0000-0000-000056260000}"/>
    <cellStyle name="Normal 15 2 2 6 3 2 2" xfId="9814" xr:uid="{00000000-0005-0000-0000-000057260000}"/>
    <cellStyle name="Normal 15 2 2 6 3 3" xfId="9815" xr:uid="{00000000-0005-0000-0000-000058260000}"/>
    <cellStyle name="Normal 15 2 2 6 4" xfId="9816" xr:uid="{00000000-0005-0000-0000-000059260000}"/>
    <cellStyle name="Normal 15 2 2 6 4 2" xfId="9817" xr:uid="{00000000-0005-0000-0000-00005A260000}"/>
    <cellStyle name="Normal 15 2 2 6 4 2 2" xfId="9818" xr:uid="{00000000-0005-0000-0000-00005B260000}"/>
    <cellStyle name="Normal 15 2 2 6 4 3" xfId="9819" xr:uid="{00000000-0005-0000-0000-00005C260000}"/>
    <cellStyle name="Normal 15 2 2 6 5" xfId="9820" xr:uid="{00000000-0005-0000-0000-00005D260000}"/>
    <cellStyle name="Normal 15 2 2 6 5 2" xfId="9821" xr:uid="{00000000-0005-0000-0000-00005E260000}"/>
    <cellStyle name="Normal 15 2 2 6 6" xfId="9822" xr:uid="{00000000-0005-0000-0000-00005F260000}"/>
    <cellStyle name="Normal 15 2 2 6 6 2" xfId="9823" xr:uid="{00000000-0005-0000-0000-000060260000}"/>
    <cellStyle name="Normal 15 2 2 6 7" xfId="9824" xr:uid="{00000000-0005-0000-0000-000061260000}"/>
    <cellStyle name="Normal 15 2 2 7" xfId="9825" xr:uid="{00000000-0005-0000-0000-000062260000}"/>
    <cellStyle name="Normal 15 2 2 7 2" xfId="9826" xr:uid="{00000000-0005-0000-0000-000063260000}"/>
    <cellStyle name="Normal 15 2 2 7 2 2" xfId="9827" xr:uid="{00000000-0005-0000-0000-000064260000}"/>
    <cellStyle name="Normal 15 2 2 7 3" xfId="9828" xr:uid="{00000000-0005-0000-0000-000065260000}"/>
    <cellStyle name="Normal 15 2 2 8" xfId="9829" xr:uid="{00000000-0005-0000-0000-000066260000}"/>
    <cellStyle name="Normal 15 2 2 8 2" xfId="9830" xr:uid="{00000000-0005-0000-0000-000067260000}"/>
    <cellStyle name="Normal 15 2 2 8 2 2" xfId="9831" xr:uid="{00000000-0005-0000-0000-000068260000}"/>
    <cellStyle name="Normal 15 2 2 8 3" xfId="9832" xr:uid="{00000000-0005-0000-0000-000069260000}"/>
    <cellStyle name="Normal 15 2 2 9" xfId="9833" xr:uid="{00000000-0005-0000-0000-00006A260000}"/>
    <cellStyle name="Normal 15 2 2 9 2" xfId="9834" xr:uid="{00000000-0005-0000-0000-00006B260000}"/>
    <cellStyle name="Normal 15 2 2 9 2 2" xfId="9835" xr:uid="{00000000-0005-0000-0000-00006C260000}"/>
    <cellStyle name="Normal 15 2 2 9 3" xfId="9836" xr:uid="{00000000-0005-0000-0000-00006D260000}"/>
    <cellStyle name="Normal 15 2 2_Confidential Information" xfId="9837" xr:uid="{00000000-0005-0000-0000-00006E260000}"/>
    <cellStyle name="Normal 15 2 3" xfId="9838" xr:uid="{00000000-0005-0000-0000-00006F260000}"/>
    <cellStyle name="Normal 15 2 3 10" xfId="9839" xr:uid="{00000000-0005-0000-0000-000070260000}"/>
    <cellStyle name="Normal 15 2 3 10 2" xfId="9840" xr:uid="{00000000-0005-0000-0000-000071260000}"/>
    <cellStyle name="Normal 15 2 3 10 2 2" xfId="9841" xr:uid="{00000000-0005-0000-0000-000072260000}"/>
    <cellStyle name="Normal 15 2 3 10 3" xfId="9842" xr:uid="{00000000-0005-0000-0000-000073260000}"/>
    <cellStyle name="Normal 15 2 3 11" xfId="9843" xr:uid="{00000000-0005-0000-0000-000074260000}"/>
    <cellStyle name="Normal 15 2 3 11 2" xfId="9844" xr:uid="{00000000-0005-0000-0000-000075260000}"/>
    <cellStyle name="Normal 15 2 3 12" xfId="9845" xr:uid="{00000000-0005-0000-0000-000076260000}"/>
    <cellStyle name="Normal 15 2 3 12 2" xfId="9846" xr:uid="{00000000-0005-0000-0000-000077260000}"/>
    <cellStyle name="Normal 15 2 3 13" xfId="9847" xr:uid="{00000000-0005-0000-0000-000078260000}"/>
    <cellStyle name="Normal 15 2 3 2" xfId="9848" xr:uid="{00000000-0005-0000-0000-000079260000}"/>
    <cellStyle name="Normal 15 2 3 2 10" xfId="9849" xr:uid="{00000000-0005-0000-0000-00007A260000}"/>
    <cellStyle name="Normal 15 2 3 2 10 2" xfId="9850" xr:uid="{00000000-0005-0000-0000-00007B260000}"/>
    <cellStyle name="Normal 15 2 3 2 11" xfId="9851" xr:uid="{00000000-0005-0000-0000-00007C260000}"/>
    <cellStyle name="Normal 15 2 3 2 2" xfId="9852" xr:uid="{00000000-0005-0000-0000-00007D260000}"/>
    <cellStyle name="Normal 15 2 3 2 2 2" xfId="9853" xr:uid="{00000000-0005-0000-0000-00007E260000}"/>
    <cellStyle name="Normal 15 2 3 2 2 2 2" xfId="9854" xr:uid="{00000000-0005-0000-0000-00007F260000}"/>
    <cellStyle name="Normal 15 2 3 2 2 2 2 2" xfId="9855" xr:uid="{00000000-0005-0000-0000-000080260000}"/>
    <cellStyle name="Normal 15 2 3 2 2 2 2 2 2" xfId="9856" xr:uid="{00000000-0005-0000-0000-000081260000}"/>
    <cellStyle name="Normal 15 2 3 2 2 2 2 3" xfId="9857" xr:uid="{00000000-0005-0000-0000-000082260000}"/>
    <cellStyle name="Normal 15 2 3 2 2 2 3" xfId="9858" xr:uid="{00000000-0005-0000-0000-000083260000}"/>
    <cellStyle name="Normal 15 2 3 2 2 2 3 2" xfId="9859" xr:uid="{00000000-0005-0000-0000-000084260000}"/>
    <cellStyle name="Normal 15 2 3 2 2 2 3 2 2" xfId="9860" xr:uid="{00000000-0005-0000-0000-000085260000}"/>
    <cellStyle name="Normal 15 2 3 2 2 2 3 3" xfId="9861" xr:uid="{00000000-0005-0000-0000-000086260000}"/>
    <cellStyle name="Normal 15 2 3 2 2 2 4" xfId="9862" xr:uid="{00000000-0005-0000-0000-000087260000}"/>
    <cellStyle name="Normal 15 2 3 2 2 2 4 2" xfId="9863" xr:uid="{00000000-0005-0000-0000-000088260000}"/>
    <cellStyle name="Normal 15 2 3 2 2 2 4 2 2" xfId="9864" xr:uid="{00000000-0005-0000-0000-000089260000}"/>
    <cellStyle name="Normal 15 2 3 2 2 2 4 3" xfId="9865" xr:uid="{00000000-0005-0000-0000-00008A260000}"/>
    <cellStyle name="Normal 15 2 3 2 2 2 5" xfId="9866" xr:uid="{00000000-0005-0000-0000-00008B260000}"/>
    <cellStyle name="Normal 15 2 3 2 2 2 5 2" xfId="9867" xr:uid="{00000000-0005-0000-0000-00008C260000}"/>
    <cellStyle name="Normal 15 2 3 2 2 2 6" xfId="9868" xr:uid="{00000000-0005-0000-0000-00008D260000}"/>
    <cellStyle name="Normal 15 2 3 2 2 2 6 2" xfId="9869" xr:uid="{00000000-0005-0000-0000-00008E260000}"/>
    <cellStyle name="Normal 15 2 3 2 2 2 7" xfId="9870" xr:uid="{00000000-0005-0000-0000-00008F260000}"/>
    <cellStyle name="Normal 15 2 3 2 2 3" xfId="9871" xr:uid="{00000000-0005-0000-0000-000090260000}"/>
    <cellStyle name="Normal 15 2 3 2 2 3 2" xfId="9872" xr:uid="{00000000-0005-0000-0000-000091260000}"/>
    <cellStyle name="Normal 15 2 3 2 2 3 2 2" xfId="9873" xr:uid="{00000000-0005-0000-0000-000092260000}"/>
    <cellStyle name="Normal 15 2 3 2 2 3 2 2 2" xfId="9874" xr:uid="{00000000-0005-0000-0000-000093260000}"/>
    <cellStyle name="Normal 15 2 3 2 2 3 2 3" xfId="9875" xr:uid="{00000000-0005-0000-0000-000094260000}"/>
    <cellStyle name="Normal 15 2 3 2 2 3 3" xfId="9876" xr:uid="{00000000-0005-0000-0000-000095260000}"/>
    <cellStyle name="Normal 15 2 3 2 2 3 3 2" xfId="9877" xr:uid="{00000000-0005-0000-0000-000096260000}"/>
    <cellStyle name="Normal 15 2 3 2 2 3 3 2 2" xfId="9878" xr:uid="{00000000-0005-0000-0000-000097260000}"/>
    <cellStyle name="Normal 15 2 3 2 2 3 3 3" xfId="9879" xr:uid="{00000000-0005-0000-0000-000098260000}"/>
    <cellStyle name="Normal 15 2 3 2 2 3 4" xfId="9880" xr:uid="{00000000-0005-0000-0000-000099260000}"/>
    <cellStyle name="Normal 15 2 3 2 2 3 4 2" xfId="9881" xr:uid="{00000000-0005-0000-0000-00009A260000}"/>
    <cellStyle name="Normal 15 2 3 2 2 3 4 2 2" xfId="9882" xr:uid="{00000000-0005-0000-0000-00009B260000}"/>
    <cellStyle name="Normal 15 2 3 2 2 3 4 3" xfId="9883" xr:uid="{00000000-0005-0000-0000-00009C260000}"/>
    <cellStyle name="Normal 15 2 3 2 2 3 5" xfId="9884" xr:uid="{00000000-0005-0000-0000-00009D260000}"/>
    <cellStyle name="Normal 15 2 3 2 2 3 5 2" xfId="9885" xr:uid="{00000000-0005-0000-0000-00009E260000}"/>
    <cellStyle name="Normal 15 2 3 2 2 3 6" xfId="9886" xr:uid="{00000000-0005-0000-0000-00009F260000}"/>
    <cellStyle name="Normal 15 2 3 2 2 3 6 2" xfId="9887" xr:uid="{00000000-0005-0000-0000-0000A0260000}"/>
    <cellStyle name="Normal 15 2 3 2 2 3 7" xfId="9888" xr:uid="{00000000-0005-0000-0000-0000A1260000}"/>
    <cellStyle name="Normal 15 2 3 2 2 4" xfId="9889" xr:uid="{00000000-0005-0000-0000-0000A2260000}"/>
    <cellStyle name="Normal 15 2 3 2 2 4 2" xfId="9890" xr:uid="{00000000-0005-0000-0000-0000A3260000}"/>
    <cellStyle name="Normal 15 2 3 2 2 4 2 2" xfId="9891" xr:uid="{00000000-0005-0000-0000-0000A4260000}"/>
    <cellStyle name="Normal 15 2 3 2 2 4 3" xfId="9892" xr:uid="{00000000-0005-0000-0000-0000A5260000}"/>
    <cellStyle name="Normal 15 2 3 2 2 5" xfId="9893" xr:uid="{00000000-0005-0000-0000-0000A6260000}"/>
    <cellStyle name="Normal 15 2 3 2 2 5 2" xfId="9894" xr:uid="{00000000-0005-0000-0000-0000A7260000}"/>
    <cellStyle name="Normal 15 2 3 2 2 5 2 2" xfId="9895" xr:uid="{00000000-0005-0000-0000-0000A8260000}"/>
    <cellStyle name="Normal 15 2 3 2 2 5 3" xfId="9896" xr:uid="{00000000-0005-0000-0000-0000A9260000}"/>
    <cellStyle name="Normal 15 2 3 2 2 6" xfId="9897" xr:uid="{00000000-0005-0000-0000-0000AA260000}"/>
    <cellStyle name="Normal 15 2 3 2 2 6 2" xfId="9898" xr:uid="{00000000-0005-0000-0000-0000AB260000}"/>
    <cellStyle name="Normal 15 2 3 2 2 6 2 2" xfId="9899" xr:uid="{00000000-0005-0000-0000-0000AC260000}"/>
    <cellStyle name="Normal 15 2 3 2 2 6 3" xfId="9900" xr:uid="{00000000-0005-0000-0000-0000AD260000}"/>
    <cellStyle name="Normal 15 2 3 2 2 7" xfId="9901" xr:uid="{00000000-0005-0000-0000-0000AE260000}"/>
    <cellStyle name="Normal 15 2 3 2 2 7 2" xfId="9902" xr:uid="{00000000-0005-0000-0000-0000AF260000}"/>
    <cellStyle name="Normal 15 2 3 2 2 8" xfId="9903" xr:uid="{00000000-0005-0000-0000-0000B0260000}"/>
    <cellStyle name="Normal 15 2 3 2 2 8 2" xfId="9904" xr:uid="{00000000-0005-0000-0000-0000B1260000}"/>
    <cellStyle name="Normal 15 2 3 2 2 9" xfId="9905" xr:uid="{00000000-0005-0000-0000-0000B2260000}"/>
    <cellStyle name="Normal 15 2 3 2 3" xfId="9906" xr:uid="{00000000-0005-0000-0000-0000B3260000}"/>
    <cellStyle name="Normal 15 2 3 2 3 2" xfId="9907" xr:uid="{00000000-0005-0000-0000-0000B4260000}"/>
    <cellStyle name="Normal 15 2 3 2 3 2 2" xfId="9908" xr:uid="{00000000-0005-0000-0000-0000B5260000}"/>
    <cellStyle name="Normal 15 2 3 2 3 2 2 2" xfId="9909" xr:uid="{00000000-0005-0000-0000-0000B6260000}"/>
    <cellStyle name="Normal 15 2 3 2 3 2 2 2 2" xfId="9910" xr:uid="{00000000-0005-0000-0000-0000B7260000}"/>
    <cellStyle name="Normal 15 2 3 2 3 2 2 3" xfId="9911" xr:uid="{00000000-0005-0000-0000-0000B8260000}"/>
    <cellStyle name="Normal 15 2 3 2 3 2 3" xfId="9912" xr:uid="{00000000-0005-0000-0000-0000B9260000}"/>
    <cellStyle name="Normal 15 2 3 2 3 2 3 2" xfId="9913" xr:uid="{00000000-0005-0000-0000-0000BA260000}"/>
    <cellStyle name="Normal 15 2 3 2 3 2 3 2 2" xfId="9914" xr:uid="{00000000-0005-0000-0000-0000BB260000}"/>
    <cellStyle name="Normal 15 2 3 2 3 2 3 3" xfId="9915" xr:uid="{00000000-0005-0000-0000-0000BC260000}"/>
    <cellStyle name="Normal 15 2 3 2 3 2 4" xfId="9916" xr:uid="{00000000-0005-0000-0000-0000BD260000}"/>
    <cellStyle name="Normal 15 2 3 2 3 2 4 2" xfId="9917" xr:uid="{00000000-0005-0000-0000-0000BE260000}"/>
    <cellStyle name="Normal 15 2 3 2 3 2 4 2 2" xfId="9918" xr:uid="{00000000-0005-0000-0000-0000BF260000}"/>
    <cellStyle name="Normal 15 2 3 2 3 2 4 3" xfId="9919" xr:uid="{00000000-0005-0000-0000-0000C0260000}"/>
    <cellStyle name="Normal 15 2 3 2 3 2 5" xfId="9920" xr:uid="{00000000-0005-0000-0000-0000C1260000}"/>
    <cellStyle name="Normal 15 2 3 2 3 2 5 2" xfId="9921" xr:uid="{00000000-0005-0000-0000-0000C2260000}"/>
    <cellStyle name="Normal 15 2 3 2 3 2 6" xfId="9922" xr:uid="{00000000-0005-0000-0000-0000C3260000}"/>
    <cellStyle name="Normal 15 2 3 2 3 2 6 2" xfId="9923" xr:uid="{00000000-0005-0000-0000-0000C4260000}"/>
    <cellStyle name="Normal 15 2 3 2 3 2 7" xfId="9924" xr:uid="{00000000-0005-0000-0000-0000C5260000}"/>
    <cellStyle name="Normal 15 2 3 2 3 3" xfId="9925" xr:uid="{00000000-0005-0000-0000-0000C6260000}"/>
    <cellStyle name="Normal 15 2 3 2 3 3 2" xfId="9926" xr:uid="{00000000-0005-0000-0000-0000C7260000}"/>
    <cellStyle name="Normal 15 2 3 2 3 3 2 2" xfId="9927" xr:uid="{00000000-0005-0000-0000-0000C8260000}"/>
    <cellStyle name="Normal 15 2 3 2 3 3 3" xfId="9928" xr:uid="{00000000-0005-0000-0000-0000C9260000}"/>
    <cellStyle name="Normal 15 2 3 2 3 4" xfId="9929" xr:uid="{00000000-0005-0000-0000-0000CA260000}"/>
    <cellStyle name="Normal 15 2 3 2 3 4 2" xfId="9930" xr:uid="{00000000-0005-0000-0000-0000CB260000}"/>
    <cellStyle name="Normal 15 2 3 2 3 4 2 2" xfId="9931" xr:uid="{00000000-0005-0000-0000-0000CC260000}"/>
    <cellStyle name="Normal 15 2 3 2 3 4 3" xfId="9932" xr:uid="{00000000-0005-0000-0000-0000CD260000}"/>
    <cellStyle name="Normal 15 2 3 2 3 5" xfId="9933" xr:uid="{00000000-0005-0000-0000-0000CE260000}"/>
    <cellStyle name="Normal 15 2 3 2 3 5 2" xfId="9934" xr:uid="{00000000-0005-0000-0000-0000CF260000}"/>
    <cellStyle name="Normal 15 2 3 2 3 5 2 2" xfId="9935" xr:uid="{00000000-0005-0000-0000-0000D0260000}"/>
    <cellStyle name="Normal 15 2 3 2 3 5 3" xfId="9936" xr:uid="{00000000-0005-0000-0000-0000D1260000}"/>
    <cellStyle name="Normal 15 2 3 2 3 6" xfId="9937" xr:uid="{00000000-0005-0000-0000-0000D2260000}"/>
    <cellStyle name="Normal 15 2 3 2 3 6 2" xfId="9938" xr:uid="{00000000-0005-0000-0000-0000D3260000}"/>
    <cellStyle name="Normal 15 2 3 2 3 7" xfId="9939" xr:uid="{00000000-0005-0000-0000-0000D4260000}"/>
    <cellStyle name="Normal 15 2 3 2 3 7 2" xfId="9940" xr:uid="{00000000-0005-0000-0000-0000D5260000}"/>
    <cellStyle name="Normal 15 2 3 2 3 8" xfId="9941" xr:uid="{00000000-0005-0000-0000-0000D6260000}"/>
    <cellStyle name="Normal 15 2 3 2 4" xfId="9942" xr:uid="{00000000-0005-0000-0000-0000D7260000}"/>
    <cellStyle name="Normal 15 2 3 2 4 2" xfId="9943" xr:uid="{00000000-0005-0000-0000-0000D8260000}"/>
    <cellStyle name="Normal 15 2 3 2 4 2 2" xfId="9944" xr:uid="{00000000-0005-0000-0000-0000D9260000}"/>
    <cellStyle name="Normal 15 2 3 2 4 2 2 2" xfId="9945" xr:uid="{00000000-0005-0000-0000-0000DA260000}"/>
    <cellStyle name="Normal 15 2 3 2 4 2 3" xfId="9946" xr:uid="{00000000-0005-0000-0000-0000DB260000}"/>
    <cellStyle name="Normal 15 2 3 2 4 3" xfId="9947" xr:uid="{00000000-0005-0000-0000-0000DC260000}"/>
    <cellStyle name="Normal 15 2 3 2 4 3 2" xfId="9948" xr:uid="{00000000-0005-0000-0000-0000DD260000}"/>
    <cellStyle name="Normal 15 2 3 2 4 3 2 2" xfId="9949" xr:uid="{00000000-0005-0000-0000-0000DE260000}"/>
    <cellStyle name="Normal 15 2 3 2 4 3 3" xfId="9950" xr:uid="{00000000-0005-0000-0000-0000DF260000}"/>
    <cellStyle name="Normal 15 2 3 2 4 4" xfId="9951" xr:uid="{00000000-0005-0000-0000-0000E0260000}"/>
    <cellStyle name="Normal 15 2 3 2 4 4 2" xfId="9952" xr:uid="{00000000-0005-0000-0000-0000E1260000}"/>
    <cellStyle name="Normal 15 2 3 2 4 4 2 2" xfId="9953" xr:uid="{00000000-0005-0000-0000-0000E2260000}"/>
    <cellStyle name="Normal 15 2 3 2 4 4 3" xfId="9954" xr:uid="{00000000-0005-0000-0000-0000E3260000}"/>
    <cellStyle name="Normal 15 2 3 2 4 5" xfId="9955" xr:uid="{00000000-0005-0000-0000-0000E4260000}"/>
    <cellStyle name="Normal 15 2 3 2 4 5 2" xfId="9956" xr:uid="{00000000-0005-0000-0000-0000E5260000}"/>
    <cellStyle name="Normal 15 2 3 2 4 6" xfId="9957" xr:uid="{00000000-0005-0000-0000-0000E6260000}"/>
    <cellStyle name="Normal 15 2 3 2 4 6 2" xfId="9958" xr:uid="{00000000-0005-0000-0000-0000E7260000}"/>
    <cellStyle name="Normal 15 2 3 2 4 7" xfId="9959" xr:uid="{00000000-0005-0000-0000-0000E8260000}"/>
    <cellStyle name="Normal 15 2 3 2 5" xfId="9960" xr:uid="{00000000-0005-0000-0000-0000E9260000}"/>
    <cellStyle name="Normal 15 2 3 2 5 2" xfId="9961" xr:uid="{00000000-0005-0000-0000-0000EA260000}"/>
    <cellStyle name="Normal 15 2 3 2 5 2 2" xfId="9962" xr:uid="{00000000-0005-0000-0000-0000EB260000}"/>
    <cellStyle name="Normal 15 2 3 2 5 2 2 2" xfId="9963" xr:uid="{00000000-0005-0000-0000-0000EC260000}"/>
    <cellStyle name="Normal 15 2 3 2 5 2 3" xfId="9964" xr:uid="{00000000-0005-0000-0000-0000ED260000}"/>
    <cellStyle name="Normal 15 2 3 2 5 3" xfId="9965" xr:uid="{00000000-0005-0000-0000-0000EE260000}"/>
    <cellStyle name="Normal 15 2 3 2 5 3 2" xfId="9966" xr:uid="{00000000-0005-0000-0000-0000EF260000}"/>
    <cellStyle name="Normal 15 2 3 2 5 3 2 2" xfId="9967" xr:uid="{00000000-0005-0000-0000-0000F0260000}"/>
    <cellStyle name="Normal 15 2 3 2 5 3 3" xfId="9968" xr:uid="{00000000-0005-0000-0000-0000F1260000}"/>
    <cellStyle name="Normal 15 2 3 2 5 4" xfId="9969" xr:uid="{00000000-0005-0000-0000-0000F2260000}"/>
    <cellStyle name="Normal 15 2 3 2 5 4 2" xfId="9970" xr:uid="{00000000-0005-0000-0000-0000F3260000}"/>
    <cellStyle name="Normal 15 2 3 2 5 4 2 2" xfId="9971" xr:uid="{00000000-0005-0000-0000-0000F4260000}"/>
    <cellStyle name="Normal 15 2 3 2 5 4 3" xfId="9972" xr:uid="{00000000-0005-0000-0000-0000F5260000}"/>
    <cellStyle name="Normal 15 2 3 2 5 5" xfId="9973" xr:uid="{00000000-0005-0000-0000-0000F6260000}"/>
    <cellStyle name="Normal 15 2 3 2 5 5 2" xfId="9974" xr:uid="{00000000-0005-0000-0000-0000F7260000}"/>
    <cellStyle name="Normal 15 2 3 2 5 6" xfId="9975" xr:uid="{00000000-0005-0000-0000-0000F8260000}"/>
    <cellStyle name="Normal 15 2 3 2 5 6 2" xfId="9976" xr:uid="{00000000-0005-0000-0000-0000F9260000}"/>
    <cellStyle name="Normal 15 2 3 2 5 7" xfId="9977" xr:uid="{00000000-0005-0000-0000-0000FA260000}"/>
    <cellStyle name="Normal 15 2 3 2 6" xfId="9978" xr:uid="{00000000-0005-0000-0000-0000FB260000}"/>
    <cellStyle name="Normal 15 2 3 2 6 2" xfId="9979" xr:uid="{00000000-0005-0000-0000-0000FC260000}"/>
    <cellStyle name="Normal 15 2 3 2 6 2 2" xfId="9980" xr:uid="{00000000-0005-0000-0000-0000FD260000}"/>
    <cellStyle name="Normal 15 2 3 2 6 3" xfId="9981" xr:uid="{00000000-0005-0000-0000-0000FE260000}"/>
    <cellStyle name="Normal 15 2 3 2 7" xfId="9982" xr:uid="{00000000-0005-0000-0000-0000FF260000}"/>
    <cellStyle name="Normal 15 2 3 2 7 2" xfId="9983" xr:uid="{00000000-0005-0000-0000-000000270000}"/>
    <cellStyle name="Normal 15 2 3 2 7 2 2" xfId="9984" xr:uid="{00000000-0005-0000-0000-000001270000}"/>
    <cellStyle name="Normal 15 2 3 2 7 3" xfId="9985" xr:uid="{00000000-0005-0000-0000-000002270000}"/>
    <cellStyle name="Normal 15 2 3 2 8" xfId="9986" xr:uid="{00000000-0005-0000-0000-000003270000}"/>
    <cellStyle name="Normal 15 2 3 2 8 2" xfId="9987" xr:uid="{00000000-0005-0000-0000-000004270000}"/>
    <cellStyle name="Normal 15 2 3 2 8 2 2" xfId="9988" xr:uid="{00000000-0005-0000-0000-000005270000}"/>
    <cellStyle name="Normal 15 2 3 2 8 3" xfId="9989" xr:uid="{00000000-0005-0000-0000-000006270000}"/>
    <cellStyle name="Normal 15 2 3 2 9" xfId="9990" xr:uid="{00000000-0005-0000-0000-000007270000}"/>
    <cellStyle name="Normal 15 2 3 2 9 2" xfId="9991" xr:uid="{00000000-0005-0000-0000-000008270000}"/>
    <cellStyle name="Normal 15 2 3 3" xfId="9992" xr:uid="{00000000-0005-0000-0000-000009270000}"/>
    <cellStyle name="Normal 15 2 3 3 10" xfId="9993" xr:uid="{00000000-0005-0000-0000-00000A270000}"/>
    <cellStyle name="Normal 15 2 3 3 10 2" xfId="9994" xr:uid="{00000000-0005-0000-0000-00000B270000}"/>
    <cellStyle name="Normal 15 2 3 3 11" xfId="9995" xr:uid="{00000000-0005-0000-0000-00000C270000}"/>
    <cellStyle name="Normal 15 2 3 3 2" xfId="9996" xr:uid="{00000000-0005-0000-0000-00000D270000}"/>
    <cellStyle name="Normal 15 2 3 3 2 2" xfId="9997" xr:uid="{00000000-0005-0000-0000-00000E270000}"/>
    <cellStyle name="Normal 15 2 3 3 2 2 2" xfId="9998" xr:uid="{00000000-0005-0000-0000-00000F270000}"/>
    <cellStyle name="Normal 15 2 3 3 2 2 2 2" xfId="9999" xr:uid="{00000000-0005-0000-0000-000010270000}"/>
    <cellStyle name="Normal 15 2 3 3 2 2 2 2 2" xfId="10000" xr:uid="{00000000-0005-0000-0000-000011270000}"/>
    <cellStyle name="Normal 15 2 3 3 2 2 2 3" xfId="10001" xr:uid="{00000000-0005-0000-0000-000012270000}"/>
    <cellStyle name="Normal 15 2 3 3 2 2 3" xfId="10002" xr:uid="{00000000-0005-0000-0000-000013270000}"/>
    <cellStyle name="Normal 15 2 3 3 2 2 3 2" xfId="10003" xr:uid="{00000000-0005-0000-0000-000014270000}"/>
    <cellStyle name="Normal 15 2 3 3 2 2 3 2 2" xfId="10004" xr:uid="{00000000-0005-0000-0000-000015270000}"/>
    <cellStyle name="Normal 15 2 3 3 2 2 3 3" xfId="10005" xr:uid="{00000000-0005-0000-0000-000016270000}"/>
    <cellStyle name="Normal 15 2 3 3 2 2 4" xfId="10006" xr:uid="{00000000-0005-0000-0000-000017270000}"/>
    <cellStyle name="Normal 15 2 3 3 2 2 4 2" xfId="10007" xr:uid="{00000000-0005-0000-0000-000018270000}"/>
    <cellStyle name="Normal 15 2 3 3 2 2 4 2 2" xfId="10008" xr:uid="{00000000-0005-0000-0000-000019270000}"/>
    <cellStyle name="Normal 15 2 3 3 2 2 4 3" xfId="10009" xr:uid="{00000000-0005-0000-0000-00001A270000}"/>
    <cellStyle name="Normal 15 2 3 3 2 2 5" xfId="10010" xr:uid="{00000000-0005-0000-0000-00001B270000}"/>
    <cellStyle name="Normal 15 2 3 3 2 2 5 2" xfId="10011" xr:uid="{00000000-0005-0000-0000-00001C270000}"/>
    <cellStyle name="Normal 15 2 3 3 2 2 6" xfId="10012" xr:uid="{00000000-0005-0000-0000-00001D270000}"/>
    <cellStyle name="Normal 15 2 3 3 2 2 6 2" xfId="10013" xr:uid="{00000000-0005-0000-0000-00001E270000}"/>
    <cellStyle name="Normal 15 2 3 3 2 2 7" xfId="10014" xr:uid="{00000000-0005-0000-0000-00001F270000}"/>
    <cellStyle name="Normal 15 2 3 3 2 3" xfId="10015" xr:uid="{00000000-0005-0000-0000-000020270000}"/>
    <cellStyle name="Normal 15 2 3 3 2 3 2" xfId="10016" xr:uid="{00000000-0005-0000-0000-000021270000}"/>
    <cellStyle name="Normal 15 2 3 3 2 3 2 2" xfId="10017" xr:uid="{00000000-0005-0000-0000-000022270000}"/>
    <cellStyle name="Normal 15 2 3 3 2 3 2 2 2" xfId="10018" xr:uid="{00000000-0005-0000-0000-000023270000}"/>
    <cellStyle name="Normal 15 2 3 3 2 3 2 3" xfId="10019" xr:uid="{00000000-0005-0000-0000-000024270000}"/>
    <cellStyle name="Normal 15 2 3 3 2 3 3" xfId="10020" xr:uid="{00000000-0005-0000-0000-000025270000}"/>
    <cellStyle name="Normal 15 2 3 3 2 3 3 2" xfId="10021" xr:uid="{00000000-0005-0000-0000-000026270000}"/>
    <cellStyle name="Normal 15 2 3 3 2 3 3 2 2" xfId="10022" xr:uid="{00000000-0005-0000-0000-000027270000}"/>
    <cellStyle name="Normal 15 2 3 3 2 3 3 3" xfId="10023" xr:uid="{00000000-0005-0000-0000-000028270000}"/>
    <cellStyle name="Normal 15 2 3 3 2 3 4" xfId="10024" xr:uid="{00000000-0005-0000-0000-000029270000}"/>
    <cellStyle name="Normal 15 2 3 3 2 3 4 2" xfId="10025" xr:uid="{00000000-0005-0000-0000-00002A270000}"/>
    <cellStyle name="Normal 15 2 3 3 2 3 4 2 2" xfId="10026" xr:uid="{00000000-0005-0000-0000-00002B270000}"/>
    <cellStyle name="Normal 15 2 3 3 2 3 4 3" xfId="10027" xr:uid="{00000000-0005-0000-0000-00002C270000}"/>
    <cellStyle name="Normal 15 2 3 3 2 3 5" xfId="10028" xr:uid="{00000000-0005-0000-0000-00002D270000}"/>
    <cellStyle name="Normal 15 2 3 3 2 3 5 2" xfId="10029" xr:uid="{00000000-0005-0000-0000-00002E270000}"/>
    <cellStyle name="Normal 15 2 3 3 2 3 6" xfId="10030" xr:uid="{00000000-0005-0000-0000-00002F270000}"/>
    <cellStyle name="Normal 15 2 3 3 2 3 6 2" xfId="10031" xr:uid="{00000000-0005-0000-0000-000030270000}"/>
    <cellStyle name="Normal 15 2 3 3 2 3 7" xfId="10032" xr:uid="{00000000-0005-0000-0000-000031270000}"/>
    <cellStyle name="Normal 15 2 3 3 2 4" xfId="10033" xr:uid="{00000000-0005-0000-0000-000032270000}"/>
    <cellStyle name="Normal 15 2 3 3 2 4 2" xfId="10034" xr:uid="{00000000-0005-0000-0000-000033270000}"/>
    <cellStyle name="Normal 15 2 3 3 2 4 2 2" xfId="10035" xr:uid="{00000000-0005-0000-0000-000034270000}"/>
    <cellStyle name="Normal 15 2 3 3 2 4 3" xfId="10036" xr:uid="{00000000-0005-0000-0000-000035270000}"/>
    <cellStyle name="Normal 15 2 3 3 2 5" xfId="10037" xr:uid="{00000000-0005-0000-0000-000036270000}"/>
    <cellStyle name="Normal 15 2 3 3 2 5 2" xfId="10038" xr:uid="{00000000-0005-0000-0000-000037270000}"/>
    <cellStyle name="Normal 15 2 3 3 2 5 2 2" xfId="10039" xr:uid="{00000000-0005-0000-0000-000038270000}"/>
    <cellStyle name="Normal 15 2 3 3 2 5 3" xfId="10040" xr:uid="{00000000-0005-0000-0000-000039270000}"/>
    <cellStyle name="Normal 15 2 3 3 2 6" xfId="10041" xr:uid="{00000000-0005-0000-0000-00003A270000}"/>
    <cellStyle name="Normal 15 2 3 3 2 6 2" xfId="10042" xr:uid="{00000000-0005-0000-0000-00003B270000}"/>
    <cellStyle name="Normal 15 2 3 3 2 6 2 2" xfId="10043" xr:uid="{00000000-0005-0000-0000-00003C270000}"/>
    <cellStyle name="Normal 15 2 3 3 2 6 3" xfId="10044" xr:uid="{00000000-0005-0000-0000-00003D270000}"/>
    <cellStyle name="Normal 15 2 3 3 2 7" xfId="10045" xr:uid="{00000000-0005-0000-0000-00003E270000}"/>
    <cellStyle name="Normal 15 2 3 3 2 7 2" xfId="10046" xr:uid="{00000000-0005-0000-0000-00003F270000}"/>
    <cellStyle name="Normal 15 2 3 3 2 8" xfId="10047" xr:uid="{00000000-0005-0000-0000-000040270000}"/>
    <cellStyle name="Normal 15 2 3 3 2 8 2" xfId="10048" xr:uid="{00000000-0005-0000-0000-000041270000}"/>
    <cellStyle name="Normal 15 2 3 3 2 9" xfId="10049" xr:uid="{00000000-0005-0000-0000-000042270000}"/>
    <cellStyle name="Normal 15 2 3 3 3" xfId="10050" xr:uid="{00000000-0005-0000-0000-000043270000}"/>
    <cellStyle name="Normal 15 2 3 3 3 2" xfId="10051" xr:uid="{00000000-0005-0000-0000-000044270000}"/>
    <cellStyle name="Normal 15 2 3 3 3 2 2" xfId="10052" xr:uid="{00000000-0005-0000-0000-000045270000}"/>
    <cellStyle name="Normal 15 2 3 3 3 2 2 2" xfId="10053" xr:uid="{00000000-0005-0000-0000-000046270000}"/>
    <cellStyle name="Normal 15 2 3 3 3 2 2 2 2" xfId="10054" xr:uid="{00000000-0005-0000-0000-000047270000}"/>
    <cellStyle name="Normal 15 2 3 3 3 2 2 3" xfId="10055" xr:uid="{00000000-0005-0000-0000-000048270000}"/>
    <cellStyle name="Normal 15 2 3 3 3 2 3" xfId="10056" xr:uid="{00000000-0005-0000-0000-000049270000}"/>
    <cellStyle name="Normal 15 2 3 3 3 2 3 2" xfId="10057" xr:uid="{00000000-0005-0000-0000-00004A270000}"/>
    <cellStyle name="Normal 15 2 3 3 3 2 3 2 2" xfId="10058" xr:uid="{00000000-0005-0000-0000-00004B270000}"/>
    <cellStyle name="Normal 15 2 3 3 3 2 3 3" xfId="10059" xr:uid="{00000000-0005-0000-0000-00004C270000}"/>
    <cellStyle name="Normal 15 2 3 3 3 2 4" xfId="10060" xr:uid="{00000000-0005-0000-0000-00004D270000}"/>
    <cellStyle name="Normal 15 2 3 3 3 2 4 2" xfId="10061" xr:uid="{00000000-0005-0000-0000-00004E270000}"/>
    <cellStyle name="Normal 15 2 3 3 3 2 4 2 2" xfId="10062" xr:uid="{00000000-0005-0000-0000-00004F270000}"/>
    <cellStyle name="Normal 15 2 3 3 3 2 4 3" xfId="10063" xr:uid="{00000000-0005-0000-0000-000050270000}"/>
    <cellStyle name="Normal 15 2 3 3 3 2 5" xfId="10064" xr:uid="{00000000-0005-0000-0000-000051270000}"/>
    <cellStyle name="Normal 15 2 3 3 3 2 5 2" xfId="10065" xr:uid="{00000000-0005-0000-0000-000052270000}"/>
    <cellStyle name="Normal 15 2 3 3 3 2 6" xfId="10066" xr:uid="{00000000-0005-0000-0000-000053270000}"/>
    <cellStyle name="Normal 15 2 3 3 3 2 6 2" xfId="10067" xr:uid="{00000000-0005-0000-0000-000054270000}"/>
    <cellStyle name="Normal 15 2 3 3 3 2 7" xfId="10068" xr:uid="{00000000-0005-0000-0000-000055270000}"/>
    <cellStyle name="Normal 15 2 3 3 3 3" xfId="10069" xr:uid="{00000000-0005-0000-0000-000056270000}"/>
    <cellStyle name="Normal 15 2 3 3 3 3 2" xfId="10070" xr:uid="{00000000-0005-0000-0000-000057270000}"/>
    <cellStyle name="Normal 15 2 3 3 3 3 2 2" xfId="10071" xr:uid="{00000000-0005-0000-0000-000058270000}"/>
    <cellStyle name="Normal 15 2 3 3 3 3 3" xfId="10072" xr:uid="{00000000-0005-0000-0000-000059270000}"/>
    <cellStyle name="Normal 15 2 3 3 3 4" xfId="10073" xr:uid="{00000000-0005-0000-0000-00005A270000}"/>
    <cellStyle name="Normal 15 2 3 3 3 4 2" xfId="10074" xr:uid="{00000000-0005-0000-0000-00005B270000}"/>
    <cellStyle name="Normal 15 2 3 3 3 4 2 2" xfId="10075" xr:uid="{00000000-0005-0000-0000-00005C270000}"/>
    <cellStyle name="Normal 15 2 3 3 3 4 3" xfId="10076" xr:uid="{00000000-0005-0000-0000-00005D270000}"/>
    <cellStyle name="Normal 15 2 3 3 3 5" xfId="10077" xr:uid="{00000000-0005-0000-0000-00005E270000}"/>
    <cellStyle name="Normal 15 2 3 3 3 5 2" xfId="10078" xr:uid="{00000000-0005-0000-0000-00005F270000}"/>
    <cellStyle name="Normal 15 2 3 3 3 5 2 2" xfId="10079" xr:uid="{00000000-0005-0000-0000-000060270000}"/>
    <cellStyle name="Normal 15 2 3 3 3 5 3" xfId="10080" xr:uid="{00000000-0005-0000-0000-000061270000}"/>
    <cellStyle name="Normal 15 2 3 3 3 6" xfId="10081" xr:uid="{00000000-0005-0000-0000-000062270000}"/>
    <cellStyle name="Normal 15 2 3 3 3 6 2" xfId="10082" xr:uid="{00000000-0005-0000-0000-000063270000}"/>
    <cellStyle name="Normal 15 2 3 3 3 7" xfId="10083" xr:uid="{00000000-0005-0000-0000-000064270000}"/>
    <cellStyle name="Normal 15 2 3 3 3 7 2" xfId="10084" xr:uid="{00000000-0005-0000-0000-000065270000}"/>
    <cellStyle name="Normal 15 2 3 3 3 8" xfId="10085" xr:uid="{00000000-0005-0000-0000-000066270000}"/>
    <cellStyle name="Normal 15 2 3 3 4" xfId="10086" xr:uid="{00000000-0005-0000-0000-000067270000}"/>
    <cellStyle name="Normal 15 2 3 3 4 2" xfId="10087" xr:uid="{00000000-0005-0000-0000-000068270000}"/>
    <cellStyle name="Normal 15 2 3 3 4 2 2" xfId="10088" xr:uid="{00000000-0005-0000-0000-000069270000}"/>
    <cellStyle name="Normal 15 2 3 3 4 2 2 2" xfId="10089" xr:uid="{00000000-0005-0000-0000-00006A270000}"/>
    <cellStyle name="Normal 15 2 3 3 4 2 3" xfId="10090" xr:uid="{00000000-0005-0000-0000-00006B270000}"/>
    <cellStyle name="Normal 15 2 3 3 4 3" xfId="10091" xr:uid="{00000000-0005-0000-0000-00006C270000}"/>
    <cellStyle name="Normal 15 2 3 3 4 3 2" xfId="10092" xr:uid="{00000000-0005-0000-0000-00006D270000}"/>
    <cellStyle name="Normal 15 2 3 3 4 3 2 2" xfId="10093" xr:uid="{00000000-0005-0000-0000-00006E270000}"/>
    <cellStyle name="Normal 15 2 3 3 4 3 3" xfId="10094" xr:uid="{00000000-0005-0000-0000-00006F270000}"/>
    <cellStyle name="Normal 15 2 3 3 4 4" xfId="10095" xr:uid="{00000000-0005-0000-0000-000070270000}"/>
    <cellStyle name="Normal 15 2 3 3 4 4 2" xfId="10096" xr:uid="{00000000-0005-0000-0000-000071270000}"/>
    <cellStyle name="Normal 15 2 3 3 4 4 2 2" xfId="10097" xr:uid="{00000000-0005-0000-0000-000072270000}"/>
    <cellStyle name="Normal 15 2 3 3 4 4 3" xfId="10098" xr:uid="{00000000-0005-0000-0000-000073270000}"/>
    <cellStyle name="Normal 15 2 3 3 4 5" xfId="10099" xr:uid="{00000000-0005-0000-0000-000074270000}"/>
    <cellStyle name="Normal 15 2 3 3 4 5 2" xfId="10100" xr:uid="{00000000-0005-0000-0000-000075270000}"/>
    <cellStyle name="Normal 15 2 3 3 4 6" xfId="10101" xr:uid="{00000000-0005-0000-0000-000076270000}"/>
    <cellStyle name="Normal 15 2 3 3 4 6 2" xfId="10102" xr:uid="{00000000-0005-0000-0000-000077270000}"/>
    <cellStyle name="Normal 15 2 3 3 4 7" xfId="10103" xr:uid="{00000000-0005-0000-0000-000078270000}"/>
    <cellStyle name="Normal 15 2 3 3 5" xfId="10104" xr:uid="{00000000-0005-0000-0000-000079270000}"/>
    <cellStyle name="Normal 15 2 3 3 5 2" xfId="10105" xr:uid="{00000000-0005-0000-0000-00007A270000}"/>
    <cellStyle name="Normal 15 2 3 3 5 2 2" xfId="10106" xr:uid="{00000000-0005-0000-0000-00007B270000}"/>
    <cellStyle name="Normal 15 2 3 3 5 2 2 2" xfId="10107" xr:uid="{00000000-0005-0000-0000-00007C270000}"/>
    <cellStyle name="Normal 15 2 3 3 5 2 3" xfId="10108" xr:uid="{00000000-0005-0000-0000-00007D270000}"/>
    <cellStyle name="Normal 15 2 3 3 5 3" xfId="10109" xr:uid="{00000000-0005-0000-0000-00007E270000}"/>
    <cellStyle name="Normal 15 2 3 3 5 3 2" xfId="10110" xr:uid="{00000000-0005-0000-0000-00007F270000}"/>
    <cellStyle name="Normal 15 2 3 3 5 3 2 2" xfId="10111" xr:uid="{00000000-0005-0000-0000-000080270000}"/>
    <cellStyle name="Normal 15 2 3 3 5 3 3" xfId="10112" xr:uid="{00000000-0005-0000-0000-000081270000}"/>
    <cellStyle name="Normal 15 2 3 3 5 4" xfId="10113" xr:uid="{00000000-0005-0000-0000-000082270000}"/>
    <cellStyle name="Normal 15 2 3 3 5 4 2" xfId="10114" xr:uid="{00000000-0005-0000-0000-000083270000}"/>
    <cellStyle name="Normal 15 2 3 3 5 4 2 2" xfId="10115" xr:uid="{00000000-0005-0000-0000-000084270000}"/>
    <cellStyle name="Normal 15 2 3 3 5 4 3" xfId="10116" xr:uid="{00000000-0005-0000-0000-000085270000}"/>
    <cellStyle name="Normal 15 2 3 3 5 5" xfId="10117" xr:uid="{00000000-0005-0000-0000-000086270000}"/>
    <cellStyle name="Normal 15 2 3 3 5 5 2" xfId="10118" xr:uid="{00000000-0005-0000-0000-000087270000}"/>
    <cellStyle name="Normal 15 2 3 3 5 6" xfId="10119" xr:uid="{00000000-0005-0000-0000-000088270000}"/>
    <cellStyle name="Normal 15 2 3 3 5 6 2" xfId="10120" xr:uid="{00000000-0005-0000-0000-000089270000}"/>
    <cellStyle name="Normal 15 2 3 3 5 7" xfId="10121" xr:uid="{00000000-0005-0000-0000-00008A270000}"/>
    <cellStyle name="Normal 15 2 3 3 6" xfId="10122" xr:uid="{00000000-0005-0000-0000-00008B270000}"/>
    <cellStyle name="Normal 15 2 3 3 6 2" xfId="10123" xr:uid="{00000000-0005-0000-0000-00008C270000}"/>
    <cellStyle name="Normal 15 2 3 3 6 2 2" xfId="10124" xr:uid="{00000000-0005-0000-0000-00008D270000}"/>
    <cellStyle name="Normal 15 2 3 3 6 3" xfId="10125" xr:uid="{00000000-0005-0000-0000-00008E270000}"/>
    <cellStyle name="Normal 15 2 3 3 7" xfId="10126" xr:uid="{00000000-0005-0000-0000-00008F270000}"/>
    <cellStyle name="Normal 15 2 3 3 7 2" xfId="10127" xr:uid="{00000000-0005-0000-0000-000090270000}"/>
    <cellStyle name="Normal 15 2 3 3 7 2 2" xfId="10128" xr:uid="{00000000-0005-0000-0000-000091270000}"/>
    <cellStyle name="Normal 15 2 3 3 7 3" xfId="10129" xr:uid="{00000000-0005-0000-0000-000092270000}"/>
    <cellStyle name="Normal 15 2 3 3 8" xfId="10130" xr:uid="{00000000-0005-0000-0000-000093270000}"/>
    <cellStyle name="Normal 15 2 3 3 8 2" xfId="10131" xr:uid="{00000000-0005-0000-0000-000094270000}"/>
    <cellStyle name="Normal 15 2 3 3 8 2 2" xfId="10132" xr:uid="{00000000-0005-0000-0000-000095270000}"/>
    <cellStyle name="Normal 15 2 3 3 8 3" xfId="10133" xr:uid="{00000000-0005-0000-0000-000096270000}"/>
    <cellStyle name="Normal 15 2 3 3 9" xfId="10134" xr:uid="{00000000-0005-0000-0000-000097270000}"/>
    <cellStyle name="Normal 15 2 3 3 9 2" xfId="10135" xr:uid="{00000000-0005-0000-0000-000098270000}"/>
    <cellStyle name="Normal 15 2 3 4" xfId="10136" xr:uid="{00000000-0005-0000-0000-000099270000}"/>
    <cellStyle name="Normal 15 2 3 4 2" xfId="10137" xr:uid="{00000000-0005-0000-0000-00009A270000}"/>
    <cellStyle name="Normal 15 2 3 4 2 2" xfId="10138" xr:uid="{00000000-0005-0000-0000-00009B270000}"/>
    <cellStyle name="Normal 15 2 3 4 2 2 2" xfId="10139" xr:uid="{00000000-0005-0000-0000-00009C270000}"/>
    <cellStyle name="Normal 15 2 3 4 2 2 2 2" xfId="10140" xr:uid="{00000000-0005-0000-0000-00009D270000}"/>
    <cellStyle name="Normal 15 2 3 4 2 2 3" xfId="10141" xr:uid="{00000000-0005-0000-0000-00009E270000}"/>
    <cellStyle name="Normal 15 2 3 4 2 3" xfId="10142" xr:uid="{00000000-0005-0000-0000-00009F270000}"/>
    <cellStyle name="Normal 15 2 3 4 2 3 2" xfId="10143" xr:uid="{00000000-0005-0000-0000-0000A0270000}"/>
    <cellStyle name="Normal 15 2 3 4 2 3 2 2" xfId="10144" xr:uid="{00000000-0005-0000-0000-0000A1270000}"/>
    <cellStyle name="Normal 15 2 3 4 2 3 3" xfId="10145" xr:uid="{00000000-0005-0000-0000-0000A2270000}"/>
    <cellStyle name="Normal 15 2 3 4 2 4" xfId="10146" xr:uid="{00000000-0005-0000-0000-0000A3270000}"/>
    <cellStyle name="Normal 15 2 3 4 2 4 2" xfId="10147" xr:uid="{00000000-0005-0000-0000-0000A4270000}"/>
    <cellStyle name="Normal 15 2 3 4 2 4 2 2" xfId="10148" xr:uid="{00000000-0005-0000-0000-0000A5270000}"/>
    <cellStyle name="Normal 15 2 3 4 2 4 3" xfId="10149" xr:uid="{00000000-0005-0000-0000-0000A6270000}"/>
    <cellStyle name="Normal 15 2 3 4 2 5" xfId="10150" xr:uid="{00000000-0005-0000-0000-0000A7270000}"/>
    <cellStyle name="Normal 15 2 3 4 2 5 2" xfId="10151" xr:uid="{00000000-0005-0000-0000-0000A8270000}"/>
    <cellStyle name="Normal 15 2 3 4 2 6" xfId="10152" xr:uid="{00000000-0005-0000-0000-0000A9270000}"/>
    <cellStyle name="Normal 15 2 3 4 2 6 2" xfId="10153" xr:uid="{00000000-0005-0000-0000-0000AA270000}"/>
    <cellStyle name="Normal 15 2 3 4 2 7" xfId="10154" xr:uid="{00000000-0005-0000-0000-0000AB270000}"/>
    <cellStyle name="Normal 15 2 3 4 3" xfId="10155" xr:uid="{00000000-0005-0000-0000-0000AC270000}"/>
    <cellStyle name="Normal 15 2 3 4 3 2" xfId="10156" xr:uid="{00000000-0005-0000-0000-0000AD270000}"/>
    <cellStyle name="Normal 15 2 3 4 3 2 2" xfId="10157" xr:uid="{00000000-0005-0000-0000-0000AE270000}"/>
    <cellStyle name="Normal 15 2 3 4 3 2 2 2" xfId="10158" xr:uid="{00000000-0005-0000-0000-0000AF270000}"/>
    <cellStyle name="Normal 15 2 3 4 3 2 3" xfId="10159" xr:uid="{00000000-0005-0000-0000-0000B0270000}"/>
    <cellStyle name="Normal 15 2 3 4 3 3" xfId="10160" xr:uid="{00000000-0005-0000-0000-0000B1270000}"/>
    <cellStyle name="Normal 15 2 3 4 3 3 2" xfId="10161" xr:uid="{00000000-0005-0000-0000-0000B2270000}"/>
    <cellStyle name="Normal 15 2 3 4 3 3 2 2" xfId="10162" xr:uid="{00000000-0005-0000-0000-0000B3270000}"/>
    <cellStyle name="Normal 15 2 3 4 3 3 3" xfId="10163" xr:uid="{00000000-0005-0000-0000-0000B4270000}"/>
    <cellStyle name="Normal 15 2 3 4 3 4" xfId="10164" xr:uid="{00000000-0005-0000-0000-0000B5270000}"/>
    <cellStyle name="Normal 15 2 3 4 3 4 2" xfId="10165" xr:uid="{00000000-0005-0000-0000-0000B6270000}"/>
    <cellStyle name="Normal 15 2 3 4 3 4 2 2" xfId="10166" xr:uid="{00000000-0005-0000-0000-0000B7270000}"/>
    <cellStyle name="Normal 15 2 3 4 3 4 3" xfId="10167" xr:uid="{00000000-0005-0000-0000-0000B8270000}"/>
    <cellStyle name="Normal 15 2 3 4 3 5" xfId="10168" xr:uid="{00000000-0005-0000-0000-0000B9270000}"/>
    <cellStyle name="Normal 15 2 3 4 3 5 2" xfId="10169" xr:uid="{00000000-0005-0000-0000-0000BA270000}"/>
    <cellStyle name="Normal 15 2 3 4 3 6" xfId="10170" xr:uid="{00000000-0005-0000-0000-0000BB270000}"/>
    <cellStyle name="Normal 15 2 3 4 3 6 2" xfId="10171" xr:uid="{00000000-0005-0000-0000-0000BC270000}"/>
    <cellStyle name="Normal 15 2 3 4 3 7" xfId="10172" xr:uid="{00000000-0005-0000-0000-0000BD270000}"/>
    <cellStyle name="Normal 15 2 3 4 4" xfId="10173" xr:uid="{00000000-0005-0000-0000-0000BE270000}"/>
    <cellStyle name="Normal 15 2 3 4 4 2" xfId="10174" xr:uid="{00000000-0005-0000-0000-0000BF270000}"/>
    <cellStyle name="Normal 15 2 3 4 4 2 2" xfId="10175" xr:uid="{00000000-0005-0000-0000-0000C0270000}"/>
    <cellStyle name="Normal 15 2 3 4 4 3" xfId="10176" xr:uid="{00000000-0005-0000-0000-0000C1270000}"/>
    <cellStyle name="Normal 15 2 3 4 5" xfId="10177" xr:uid="{00000000-0005-0000-0000-0000C2270000}"/>
    <cellStyle name="Normal 15 2 3 4 5 2" xfId="10178" xr:uid="{00000000-0005-0000-0000-0000C3270000}"/>
    <cellStyle name="Normal 15 2 3 4 5 2 2" xfId="10179" xr:uid="{00000000-0005-0000-0000-0000C4270000}"/>
    <cellStyle name="Normal 15 2 3 4 5 3" xfId="10180" xr:uid="{00000000-0005-0000-0000-0000C5270000}"/>
    <cellStyle name="Normal 15 2 3 4 6" xfId="10181" xr:uid="{00000000-0005-0000-0000-0000C6270000}"/>
    <cellStyle name="Normal 15 2 3 4 6 2" xfId="10182" xr:uid="{00000000-0005-0000-0000-0000C7270000}"/>
    <cellStyle name="Normal 15 2 3 4 6 2 2" xfId="10183" xr:uid="{00000000-0005-0000-0000-0000C8270000}"/>
    <cellStyle name="Normal 15 2 3 4 6 3" xfId="10184" xr:uid="{00000000-0005-0000-0000-0000C9270000}"/>
    <cellStyle name="Normal 15 2 3 4 7" xfId="10185" xr:uid="{00000000-0005-0000-0000-0000CA270000}"/>
    <cellStyle name="Normal 15 2 3 4 7 2" xfId="10186" xr:uid="{00000000-0005-0000-0000-0000CB270000}"/>
    <cellStyle name="Normal 15 2 3 4 8" xfId="10187" xr:uid="{00000000-0005-0000-0000-0000CC270000}"/>
    <cellStyle name="Normal 15 2 3 4 8 2" xfId="10188" xr:uid="{00000000-0005-0000-0000-0000CD270000}"/>
    <cellStyle name="Normal 15 2 3 4 9" xfId="10189" xr:uid="{00000000-0005-0000-0000-0000CE270000}"/>
    <cellStyle name="Normal 15 2 3 5" xfId="10190" xr:uid="{00000000-0005-0000-0000-0000CF270000}"/>
    <cellStyle name="Normal 15 2 3 5 2" xfId="10191" xr:uid="{00000000-0005-0000-0000-0000D0270000}"/>
    <cellStyle name="Normal 15 2 3 5 2 2" xfId="10192" xr:uid="{00000000-0005-0000-0000-0000D1270000}"/>
    <cellStyle name="Normal 15 2 3 5 2 2 2" xfId="10193" xr:uid="{00000000-0005-0000-0000-0000D2270000}"/>
    <cellStyle name="Normal 15 2 3 5 2 2 2 2" xfId="10194" xr:uid="{00000000-0005-0000-0000-0000D3270000}"/>
    <cellStyle name="Normal 15 2 3 5 2 2 3" xfId="10195" xr:uid="{00000000-0005-0000-0000-0000D4270000}"/>
    <cellStyle name="Normal 15 2 3 5 2 3" xfId="10196" xr:uid="{00000000-0005-0000-0000-0000D5270000}"/>
    <cellStyle name="Normal 15 2 3 5 2 3 2" xfId="10197" xr:uid="{00000000-0005-0000-0000-0000D6270000}"/>
    <cellStyle name="Normal 15 2 3 5 2 3 2 2" xfId="10198" xr:uid="{00000000-0005-0000-0000-0000D7270000}"/>
    <cellStyle name="Normal 15 2 3 5 2 3 3" xfId="10199" xr:uid="{00000000-0005-0000-0000-0000D8270000}"/>
    <cellStyle name="Normal 15 2 3 5 2 4" xfId="10200" xr:uid="{00000000-0005-0000-0000-0000D9270000}"/>
    <cellStyle name="Normal 15 2 3 5 2 4 2" xfId="10201" xr:uid="{00000000-0005-0000-0000-0000DA270000}"/>
    <cellStyle name="Normal 15 2 3 5 2 4 2 2" xfId="10202" xr:uid="{00000000-0005-0000-0000-0000DB270000}"/>
    <cellStyle name="Normal 15 2 3 5 2 4 3" xfId="10203" xr:uid="{00000000-0005-0000-0000-0000DC270000}"/>
    <cellStyle name="Normal 15 2 3 5 2 5" xfId="10204" xr:uid="{00000000-0005-0000-0000-0000DD270000}"/>
    <cellStyle name="Normal 15 2 3 5 2 5 2" xfId="10205" xr:uid="{00000000-0005-0000-0000-0000DE270000}"/>
    <cellStyle name="Normal 15 2 3 5 2 6" xfId="10206" xr:uid="{00000000-0005-0000-0000-0000DF270000}"/>
    <cellStyle name="Normal 15 2 3 5 2 6 2" xfId="10207" xr:uid="{00000000-0005-0000-0000-0000E0270000}"/>
    <cellStyle name="Normal 15 2 3 5 2 7" xfId="10208" xr:uid="{00000000-0005-0000-0000-0000E1270000}"/>
    <cellStyle name="Normal 15 2 3 5 3" xfId="10209" xr:uid="{00000000-0005-0000-0000-0000E2270000}"/>
    <cellStyle name="Normal 15 2 3 5 3 2" xfId="10210" xr:uid="{00000000-0005-0000-0000-0000E3270000}"/>
    <cellStyle name="Normal 15 2 3 5 3 2 2" xfId="10211" xr:uid="{00000000-0005-0000-0000-0000E4270000}"/>
    <cellStyle name="Normal 15 2 3 5 3 3" xfId="10212" xr:uid="{00000000-0005-0000-0000-0000E5270000}"/>
    <cellStyle name="Normal 15 2 3 5 4" xfId="10213" xr:uid="{00000000-0005-0000-0000-0000E6270000}"/>
    <cellStyle name="Normal 15 2 3 5 4 2" xfId="10214" xr:uid="{00000000-0005-0000-0000-0000E7270000}"/>
    <cellStyle name="Normal 15 2 3 5 4 2 2" xfId="10215" xr:uid="{00000000-0005-0000-0000-0000E8270000}"/>
    <cellStyle name="Normal 15 2 3 5 4 3" xfId="10216" xr:uid="{00000000-0005-0000-0000-0000E9270000}"/>
    <cellStyle name="Normal 15 2 3 5 5" xfId="10217" xr:uid="{00000000-0005-0000-0000-0000EA270000}"/>
    <cellStyle name="Normal 15 2 3 5 5 2" xfId="10218" xr:uid="{00000000-0005-0000-0000-0000EB270000}"/>
    <cellStyle name="Normal 15 2 3 5 5 2 2" xfId="10219" xr:uid="{00000000-0005-0000-0000-0000EC270000}"/>
    <cellStyle name="Normal 15 2 3 5 5 3" xfId="10220" xr:uid="{00000000-0005-0000-0000-0000ED270000}"/>
    <cellStyle name="Normal 15 2 3 5 6" xfId="10221" xr:uid="{00000000-0005-0000-0000-0000EE270000}"/>
    <cellStyle name="Normal 15 2 3 5 6 2" xfId="10222" xr:uid="{00000000-0005-0000-0000-0000EF270000}"/>
    <cellStyle name="Normal 15 2 3 5 7" xfId="10223" xr:uid="{00000000-0005-0000-0000-0000F0270000}"/>
    <cellStyle name="Normal 15 2 3 5 7 2" xfId="10224" xr:uid="{00000000-0005-0000-0000-0000F1270000}"/>
    <cellStyle name="Normal 15 2 3 5 8" xfId="10225" xr:uid="{00000000-0005-0000-0000-0000F2270000}"/>
    <cellStyle name="Normal 15 2 3 6" xfId="10226" xr:uid="{00000000-0005-0000-0000-0000F3270000}"/>
    <cellStyle name="Normal 15 2 3 6 2" xfId="10227" xr:uid="{00000000-0005-0000-0000-0000F4270000}"/>
    <cellStyle name="Normal 15 2 3 6 2 2" xfId="10228" xr:uid="{00000000-0005-0000-0000-0000F5270000}"/>
    <cellStyle name="Normal 15 2 3 6 2 2 2" xfId="10229" xr:uid="{00000000-0005-0000-0000-0000F6270000}"/>
    <cellStyle name="Normal 15 2 3 6 2 3" xfId="10230" xr:uid="{00000000-0005-0000-0000-0000F7270000}"/>
    <cellStyle name="Normal 15 2 3 6 3" xfId="10231" xr:uid="{00000000-0005-0000-0000-0000F8270000}"/>
    <cellStyle name="Normal 15 2 3 6 3 2" xfId="10232" xr:uid="{00000000-0005-0000-0000-0000F9270000}"/>
    <cellStyle name="Normal 15 2 3 6 3 2 2" xfId="10233" xr:uid="{00000000-0005-0000-0000-0000FA270000}"/>
    <cellStyle name="Normal 15 2 3 6 3 3" xfId="10234" xr:uid="{00000000-0005-0000-0000-0000FB270000}"/>
    <cellStyle name="Normal 15 2 3 6 4" xfId="10235" xr:uid="{00000000-0005-0000-0000-0000FC270000}"/>
    <cellStyle name="Normal 15 2 3 6 4 2" xfId="10236" xr:uid="{00000000-0005-0000-0000-0000FD270000}"/>
    <cellStyle name="Normal 15 2 3 6 4 2 2" xfId="10237" xr:uid="{00000000-0005-0000-0000-0000FE270000}"/>
    <cellStyle name="Normal 15 2 3 6 4 3" xfId="10238" xr:uid="{00000000-0005-0000-0000-0000FF270000}"/>
    <cellStyle name="Normal 15 2 3 6 5" xfId="10239" xr:uid="{00000000-0005-0000-0000-000000280000}"/>
    <cellStyle name="Normal 15 2 3 6 5 2" xfId="10240" xr:uid="{00000000-0005-0000-0000-000001280000}"/>
    <cellStyle name="Normal 15 2 3 6 6" xfId="10241" xr:uid="{00000000-0005-0000-0000-000002280000}"/>
    <cellStyle name="Normal 15 2 3 6 6 2" xfId="10242" xr:uid="{00000000-0005-0000-0000-000003280000}"/>
    <cellStyle name="Normal 15 2 3 6 7" xfId="10243" xr:uid="{00000000-0005-0000-0000-000004280000}"/>
    <cellStyle name="Normal 15 2 3 7" xfId="10244" xr:uid="{00000000-0005-0000-0000-000005280000}"/>
    <cellStyle name="Normal 15 2 3 7 2" xfId="10245" xr:uid="{00000000-0005-0000-0000-000006280000}"/>
    <cellStyle name="Normal 15 2 3 7 2 2" xfId="10246" xr:uid="{00000000-0005-0000-0000-000007280000}"/>
    <cellStyle name="Normal 15 2 3 7 2 2 2" xfId="10247" xr:uid="{00000000-0005-0000-0000-000008280000}"/>
    <cellStyle name="Normal 15 2 3 7 2 3" xfId="10248" xr:uid="{00000000-0005-0000-0000-000009280000}"/>
    <cellStyle name="Normal 15 2 3 7 3" xfId="10249" xr:uid="{00000000-0005-0000-0000-00000A280000}"/>
    <cellStyle name="Normal 15 2 3 7 3 2" xfId="10250" xr:uid="{00000000-0005-0000-0000-00000B280000}"/>
    <cellStyle name="Normal 15 2 3 7 3 2 2" xfId="10251" xr:uid="{00000000-0005-0000-0000-00000C280000}"/>
    <cellStyle name="Normal 15 2 3 7 3 3" xfId="10252" xr:uid="{00000000-0005-0000-0000-00000D280000}"/>
    <cellStyle name="Normal 15 2 3 7 4" xfId="10253" xr:uid="{00000000-0005-0000-0000-00000E280000}"/>
    <cellStyle name="Normal 15 2 3 7 4 2" xfId="10254" xr:uid="{00000000-0005-0000-0000-00000F280000}"/>
    <cellStyle name="Normal 15 2 3 7 4 2 2" xfId="10255" xr:uid="{00000000-0005-0000-0000-000010280000}"/>
    <cellStyle name="Normal 15 2 3 7 4 3" xfId="10256" xr:uid="{00000000-0005-0000-0000-000011280000}"/>
    <cellStyle name="Normal 15 2 3 7 5" xfId="10257" xr:uid="{00000000-0005-0000-0000-000012280000}"/>
    <cellStyle name="Normal 15 2 3 7 5 2" xfId="10258" xr:uid="{00000000-0005-0000-0000-000013280000}"/>
    <cellStyle name="Normal 15 2 3 7 6" xfId="10259" xr:uid="{00000000-0005-0000-0000-000014280000}"/>
    <cellStyle name="Normal 15 2 3 7 6 2" xfId="10260" xr:uid="{00000000-0005-0000-0000-000015280000}"/>
    <cellStyle name="Normal 15 2 3 7 7" xfId="10261" xr:uid="{00000000-0005-0000-0000-000016280000}"/>
    <cellStyle name="Normal 15 2 3 8" xfId="10262" xr:uid="{00000000-0005-0000-0000-000017280000}"/>
    <cellStyle name="Normal 15 2 3 8 2" xfId="10263" xr:uid="{00000000-0005-0000-0000-000018280000}"/>
    <cellStyle name="Normal 15 2 3 8 2 2" xfId="10264" xr:uid="{00000000-0005-0000-0000-000019280000}"/>
    <cellStyle name="Normal 15 2 3 8 3" xfId="10265" xr:uid="{00000000-0005-0000-0000-00001A280000}"/>
    <cellStyle name="Normal 15 2 3 9" xfId="10266" xr:uid="{00000000-0005-0000-0000-00001B280000}"/>
    <cellStyle name="Normal 15 2 3 9 2" xfId="10267" xr:uid="{00000000-0005-0000-0000-00001C280000}"/>
    <cellStyle name="Normal 15 2 3 9 2 2" xfId="10268" xr:uid="{00000000-0005-0000-0000-00001D280000}"/>
    <cellStyle name="Normal 15 2 3 9 3" xfId="10269" xr:uid="{00000000-0005-0000-0000-00001E280000}"/>
    <cellStyle name="Normal 15 2 3_Confidential Information" xfId="10270" xr:uid="{00000000-0005-0000-0000-00001F280000}"/>
    <cellStyle name="Normal 15 2 4" xfId="10271" xr:uid="{00000000-0005-0000-0000-000020280000}"/>
    <cellStyle name="Normal 15 2 4 10" xfId="10272" xr:uid="{00000000-0005-0000-0000-000021280000}"/>
    <cellStyle name="Normal 15 2 4 10 2" xfId="10273" xr:uid="{00000000-0005-0000-0000-000022280000}"/>
    <cellStyle name="Normal 15 2 4 11" xfId="10274" xr:uid="{00000000-0005-0000-0000-000023280000}"/>
    <cellStyle name="Normal 15 2 4 2" xfId="10275" xr:uid="{00000000-0005-0000-0000-000024280000}"/>
    <cellStyle name="Normal 15 2 4 2 2" xfId="10276" xr:uid="{00000000-0005-0000-0000-000025280000}"/>
    <cellStyle name="Normal 15 2 4 2 2 2" xfId="10277" xr:uid="{00000000-0005-0000-0000-000026280000}"/>
    <cellStyle name="Normal 15 2 4 2 2 2 2" xfId="10278" xr:uid="{00000000-0005-0000-0000-000027280000}"/>
    <cellStyle name="Normal 15 2 4 2 2 2 2 2" xfId="10279" xr:uid="{00000000-0005-0000-0000-000028280000}"/>
    <cellStyle name="Normal 15 2 4 2 2 2 3" xfId="10280" xr:uid="{00000000-0005-0000-0000-000029280000}"/>
    <cellStyle name="Normal 15 2 4 2 2 3" xfId="10281" xr:uid="{00000000-0005-0000-0000-00002A280000}"/>
    <cellStyle name="Normal 15 2 4 2 2 3 2" xfId="10282" xr:uid="{00000000-0005-0000-0000-00002B280000}"/>
    <cellStyle name="Normal 15 2 4 2 2 3 2 2" xfId="10283" xr:uid="{00000000-0005-0000-0000-00002C280000}"/>
    <cellStyle name="Normal 15 2 4 2 2 3 3" xfId="10284" xr:uid="{00000000-0005-0000-0000-00002D280000}"/>
    <cellStyle name="Normal 15 2 4 2 2 4" xfId="10285" xr:uid="{00000000-0005-0000-0000-00002E280000}"/>
    <cellStyle name="Normal 15 2 4 2 2 4 2" xfId="10286" xr:uid="{00000000-0005-0000-0000-00002F280000}"/>
    <cellStyle name="Normal 15 2 4 2 2 4 2 2" xfId="10287" xr:uid="{00000000-0005-0000-0000-000030280000}"/>
    <cellStyle name="Normal 15 2 4 2 2 4 3" xfId="10288" xr:uid="{00000000-0005-0000-0000-000031280000}"/>
    <cellStyle name="Normal 15 2 4 2 2 5" xfId="10289" xr:uid="{00000000-0005-0000-0000-000032280000}"/>
    <cellStyle name="Normal 15 2 4 2 2 5 2" xfId="10290" xr:uid="{00000000-0005-0000-0000-000033280000}"/>
    <cellStyle name="Normal 15 2 4 2 2 6" xfId="10291" xr:uid="{00000000-0005-0000-0000-000034280000}"/>
    <cellStyle name="Normal 15 2 4 2 2 6 2" xfId="10292" xr:uid="{00000000-0005-0000-0000-000035280000}"/>
    <cellStyle name="Normal 15 2 4 2 2 7" xfId="10293" xr:uid="{00000000-0005-0000-0000-000036280000}"/>
    <cellStyle name="Normal 15 2 4 2 3" xfId="10294" xr:uid="{00000000-0005-0000-0000-000037280000}"/>
    <cellStyle name="Normal 15 2 4 2 3 2" xfId="10295" xr:uid="{00000000-0005-0000-0000-000038280000}"/>
    <cellStyle name="Normal 15 2 4 2 3 2 2" xfId="10296" xr:uid="{00000000-0005-0000-0000-000039280000}"/>
    <cellStyle name="Normal 15 2 4 2 3 2 2 2" xfId="10297" xr:uid="{00000000-0005-0000-0000-00003A280000}"/>
    <cellStyle name="Normal 15 2 4 2 3 2 3" xfId="10298" xr:uid="{00000000-0005-0000-0000-00003B280000}"/>
    <cellStyle name="Normal 15 2 4 2 3 3" xfId="10299" xr:uid="{00000000-0005-0000-0000-00003C280000}"/>
    <cellStyle name="Normal 15 2 4 2 3 3 2" xfId="10300" xr:uid="{00000000-0005-0000-0000-00003D280000}"/>
    <cellStyle name="Normal 15 2 4 2 3 3 2 2" xfId="10301" xr:uid="{00000000-0005-0000-0000-00003E280000}"/>
    <cellStyle name="Normal 15 2 4 2 3 3 3" xfId="10302" xr:uid="{00000000-0005-0000-0000-00003F280000}"/>
    <cellStyle name="Normal 15 2 4 2 3 4" xfId="10303" xr:uid="{00000000-0005-0000-0000-000040280000}"/>
    <cellStyle name="Normal 15 2 4 2 3 4 2" xfId="10304" xr:uid="{00000000-0005-0000-0000-000041280000}"/>
    <cellStyle name="Normal 15 2 4 2 3 4 2 2" xfId="10305" xr:uid="{00000000-0005-0000-0000-000042280000}"/>
    <cellStyle name="Normal 15 2 4 2 3 4 3" xfId="10306" xr:uid="{00000000-0005-0000-0000-000043280000}"/>
    <cellStyle name="Normal 15 2 4 2 3 5" xfId="10307" xr:uid="{00000000-0005-0000-0000-000044280000}"/>
    <cellStyle name="Normal 15 2 4 2 3 5 2" xfId="10308" xr:uid="{00000000-0005-0000-0000-000045280000}"/>
    <cellStyle name="Normal 15 2 4 2 3 6" xfId="10309" xr:uid="{00000000-0005-0000-0000-000046280000}"/>
    <cellStyle name="Normal 15 2 4 2 3 6 2" xfId="10310" xr:uid="{00000000-0005-0000-0000-000047280000}"/>
    <cellStyle name="Normal 15 2 4 2 3 7" xfId="10311" xr:uid="{00000000-0005-0000-0000-000048280000}"/>
    <cellStyle name="Normal 15 2 4 2 4" xfId="10312" xr:uid="{00000000-0005-0000-0000-000049280000}"/>
    <cellStyle name="Normal 15 2 4 2 4 2" xfId="10313" xr:uid="{00000000-0005-0000-0000-00004A280000}"/>
    <cellStyle name="Normal 15 2 4 2 4 2 2" xfId="10314" xr:uid="{00000000-0005-0000-0000-00004B280000}"/>
    <cellStyle name="Normal 15 2 4 2 4 3" xfId="10315" xr:uid="{00000000-0005-0000-0000-00004C280000}"/>
    <cellStyle name="Normal 15 2 4 2 5" xfId="10316" xr:uid="{00000000-0005-0000-0000-00004D280000}"/>
    <cellStyle name="Normal 15 2 4 2 5 2" xfId="10317" xr:uid="{00000000-0005-0000-0000-00004E280000}"/>
    <cellStyle name="Normal 15 2 4 2 5 2 2" xfId="10318" xr:uid="{00000000-0005-0000-0000-00004F280000}"/>
    <cellStyle name="Normal 15 2 4 2 5 3" xfId="10319" xr:uid="{00000000-0005-0000-0000-000050280000}"/>
    <cellStyle name="Normal 15 2 4 2 6" xfId="10320" xr:uid="{00000000-0005-0000-0000-000051280000}"/>
    <cellStyle name="Normal 15 2 4 2 6 2" xfId="10321" xr:uid="{00000000-0005-0000-0000-000052280000}"/>
    <cellStyle name="Normal 15 2 4 2 6 2 2" xfId="10322" xr:uid="{00000000-0005-0000-0000-000053280000}"/>
    <cellStyle name="Normal 15 2 4 2 6 3" xfId="10323" xr:uid="{00000000-0005-0000-0000-000054280000}"/>
    <cellStyle name="Normal 15 2 4 2 7" xfId="10324" xr:uid="{00000000-0005-0000-0000-000055280000}"/>
    <cellStyle name="Normal 15 2 4 2 7 2" xfId="10325" xr:uid="{00000000-0005-0000-0000-000056280000}"/>
    <cellStyle name="Normal 15 2 4 2 8" xfId="10326" xr:uid="{00000000-0005-0000-0000-000057280000}"/>
    <cellStyle name="Normal 15 2 4 2 8 2" xfId="10327" xr:uid="{00000000-0005-0000-0000-000058280000}"/>
    <cellStyle name="Normal 15 2 4 2 9" xfId="10328" xr:uid="{00000000-0005-0000-0000-000059280000}"/>
    <cellStyle name="Normal 15 2 4 3" xfId="10329" xr:uid="{00000000-0005-0000-0000-00005A280000}"/>
    <cellStyle name="Normal 15 2 4 3 2" xfId="10330" xr:uid="{00000000-0005-0000-0000-00005B280000}"/>
    <cellStyle name="Normal 15 2 4 3 2 2" xfId="10331" xr:uid="{00000000-0005-0000-0000-00005C280000}"/>
    <cellStyle name="Normal 15 2 4 3 2 2 2" xfId="10332" xr:uid="{00000000-0005-0000-0000-00005D280000}"/>
    <cellStyle name="Normal 15 2 4 3 2 2 2 2" xfId="10333" xr:uid="{00000000-0005-0000-0000-00005E280000}"/>
    <cellStyle name="Normal 15 2 4 3 2 2 3" xfId="10334" xr:uid="{00000000-0005-0000-0000-00005F280000}"/>
    <cellStyle name="Normal 15 2 4 3 2 3" xfId="10335" xr:uid="{00000000-0005-0000-0000-000060280000}"/>
    <cellStyle name="Normal 15 2 4 3 2 3 2" xfId="10336" xr:uid="{00000000-0005-0000-0000-000061280000}"/>
    <cellStyle name="Normal 15 2 4 3 2 3 2 2" xfId="10337" xr:uid="{00000000-0005-0000-0000-000062280000}"/>
    <cellStyle name="Normal 15 2 4 3 2 3 3" xfId="10338" xr:uid="{00000000-0005-0000-0000-000063280000}"/>
    <cellStyle name="Normal 15 2 4 3 2 4" xfId="10339" xr:uid="{00000000-0005-0000-0000-000064280000}"/>
    <cellStyle name="Normal 15 2 4 3 2 4 2" xfId="10340" xr:uid="{00000000-0005-0000-0000-000065280000}"/>
    <cellStyle name="Normal 15 2 4 3 2 4 2 2" xfId="10341" xr:uid="{00000000-0005-0000-0000-000066280000}"/>
    <cellStyle name="Normal 15 2 4 3 2 4 3" xfId="10342" xr:uid="{00000000-0005-0000-0000-000067280000}"/>
    <cellStyle name="Normal 15 2 4 3 2 5" xfId="10343" xr:uid="{00000000-0005-0000-0000-000068280000}"/>
    <cellStyle name="Normal 15 2 4 3 2 5 2" xfId="10344" xr:uid="{00000000-0005-0000-0000-000069280000}"/>
    <cellStyle name="Normal 15 2 4 3 2 6" xfId="10345" xr:uid="{00000000-0005-0000-0000-00006A280000}"/>
    <cellStyle name="Normal 15 2 4 3 2 6 2" xfId="10346" xr:uid="{00000000-0005-0000-0000-00006B280000}"/>
    <cellStyle name="Normal 15 2 4 3 2 7" xfId="10347" xr:uid="{00000000-0005-0000-0000-00006C280000}"/>
    <cellStyle name="Normal 15 2 4 3 3" xfId="10348" xr:uid="{00000000-0005-0000-0000-00006D280000}"/>
    <cellStyle name="Normal 15 2 4 3 3 2" xfId="10349" xr:uid="{00000000-0005-0000-0000-00006E280000}"/>
    <cellStyle name="Normal 15 2 4 3 3 2 2" xfId="10350" xr:uid="{00000000-0005-0000-0000-00006F280000}"/>
    <cellStyle name="Normal 15 2 4 3 3 3" xfId="10351" xr:uid="{00000000-0005-0000-0000-000070280000}"/>
    <cellStyle name="Normal 15 2 4 3 4" xfId="10352" xr:uid="{00000000-0005-0000-0000-000071280000}"/>
    <cellStyle name="Normal 15 2 4 3 4 2" xfId="10353" xr:uid="{00000000-0005-0000-0000-000072280000}"/>
    <cellStyle name="Normal 15 2 4 3 4 2 2" xfId="10354" xr:uid="{00000000-0005-0000-0000-000073280000}"/>
    <cellStyle name="Normal 15 2 4 3 4 3" xfId="10355" xr:uid="{00000000-0005-0000-0000-000074280000}"/>
    <cellStyle name="Normal 15 2 4 3 5" xfId="10356" xr:uid="{00000000-0005-0000-0000-000075280000}"/>
    <cellStyle name="Normal 15 2 4 3 5 2" xfId="10357" xr:uid="{00000000-0005-0000-0000-000076280000}"/>
    <cellStyle name="Normal 15 2 4 3 5 2 2" xfId="10358" xr:uid="{00000000-0005-0000-0000-000077280000}"/>
    <cellStyle name="Normal 15 2 4 3 5 3" xfId="10359" xr:uid="{00000000-0005-0000-0000-000078280000}"/>
    <cellStyle name="Normal 15 2 4 3 6" xfId="10360" xr:uid="{00000000-0005-0000-0000-000079280000}"/>
    <cellStyle name="Normal 15 2 4 3 6 2" xfId="10361" xr:uid="{00000000-0005-0000-0000-00007A280000}"/>
    <cellStyle name="Normal 15 2 4 3 7" xfId="10362" xr:uid="{00000000-0005-0000-0000-00007B280000}"/>
    <cellStyle name="Normal 15 2 4 3 7 2" xfId="10363" xr:uid="{00000000-0005-0000-0000-00007C280000}"/>
    <cellStyle name="Normal 15 2 4 3 8" xfId="10364" xr:uid="{00000000-0005-0000-0000-00007D280000}"/>
    <cellStyle name="Normal 15 2 4 4" xfId="10365" xr:uid="{00000000-0005-0000-0000-00007E280000}"/>
    <cellStyle name="Normal 15 2 4 4 2" xfId="10366" xr:uid="{00000000-0005-0000-0000-00007F280000}"/>
    <cellStyle name="Normal 15 2 4 4 2 2" xfId="10367" xr:uid="{00000000-0005-0000-0000-000080280000}"/>
    <cellStyle name="Normal 15 2 4 4 2 2 2" xfId="10368" xr:uid="{00000000-0005-0000-0000-000081280000}"/>
    <cellStyle name="Normal 15 2 4 4 2 3" xfId="10369" xr:uid="{00000000-0005-0000-0000-000082280000}"/>
    <cellStyle name="Normal 15 2 4 4 3" xfId="10370" xr:uid="{00000000-0005-0000-0000-000083280000}"/>
    <cellStyle name="Normal 15 2 4 4 3 2" xfId="10371" xr:uid="{00000000-0005-0000-0000-000084280000}"/>
    <cellStyle name="Normal 15 2 4 4 3 2 2" xfId="10372" xr:uid="{00000000-0005-0000-0000-000085280000}"/>
    <cellStyle name="Normal 15 2 4 4 3 3" xfId="10373" xr:uid="{00000000-0005-0000-0000-000086280000}"/>
    <cellStyle name="Normal 15 2 4 4 4" xfId="10374" xr:uid="{00000000-0005-0000-0000-000087280000}"/>
    <cellStyle name="Normal 15 2 4 4 4 2" xfId="10375" xr:uid="{00000000-0005-0000-0000-000088280000}"/>
    <cellStyle name="Normal 15 2 4 4 4 2 2" xfId="10376" xr:uid="{00000000-0005-0000-0000-000089280000}"/>
    <cellStyle name="Normal 15 2 4 4 4 3" xfId="10377" xr:uid="{00000000-0005-0000-0000-00008A280000}"/>
    <cellStyle name="Normal 15 2 4 4 5" xfId="10378" xr:uid="{00000000-0005-0000-0000-00008B280000}"/>
    <cellStyle name="Normal 15 2 4 4 5 2" xfId="10379" xr:uid="{00000000-0005-0000-0000-00008C280000}"/>
    <cellStyle name="Normal 15 2 4 4 6" xfId="10380" xr:uid="{00000000-0005-0000-0000-00008D280000}"/>
    <cellStyle name="Normal 15 2 4 4 6 2" xfId="10381" xr:uid="{00000000-0005-0000-0000-00008E280000}"/>
    <cellStyle name="Normal 15 2 4 4 7" xfId="10382" xr:uid="{00000000-0005-0000-0000-00008F280000}"/>
    <cellStyle name="Normal 15 2 4 5" xfId="10383" xr:uid="{00000000-0005-0000-0000-000090280000}"/>
    <cellStyle name="Normal 15 2 4 5 2" xfId="10384" xr:uid="{00000000-0005-0000-0000-000091280000}"/>
    <cellStyle name="Normal 15 2 4 5 2 2" xfId="10385" xr:uid="{00000000-0005-0000-0000-000092280000}"/>
    <cellStyle name="Normal 15 2 4 5 2 2 2" xfId="10386" xr:uid="{00000000-0005-0000-0000-000093280000}"/>
    <cellStyle name="Normal 15 2 4 5 2 3" xfId="10387" xr:uid="{00000000-0005-0000-0000-000094280000}"/>
    <cellStyle name="Normal 15 2 4 5 3" xfId="10388" xr:uid="{00000000-0005-0000-0000-000095280000}"/>
    <cellStyle name="Normal 15 2 4 5 3 2" xfId="10389" xr:uid="{00000000-0005-0000-0000-000096280000}"/>
    <cellStyle name="Normal 15 2 4 5 3 2 2" xfId="10390" xr:uid="{00000000-0005-0000-0000-000097280000}"/>
    <cellStyle name="Normal 15 2 4 5 3 3" xfId="10391" xr:uid="{00000000-0005-0000-0000-000098280000}"/>
    <cellStyle name="Normal 15 2 4 5 4" xfId="10392" xr:uid="{00000000-0005-0000-0000-000099280000}"/>
    <cellStyle name="Normal 15 2 4 5 4 2" xfId="10393" xr:uid="{00000000-0005-0000-0000-00009A280000}"/>
    <cellStyle name="Normal 15 2 4 5 4 2 2" xfId="10394" xr:uid="{00000000-0005-0000-0000-00009B280000}"/>
    <cellStyle name="Normal 15 2 4 5 4 3" xfId="10395" xr:uid="{00000000-0005-0000-0000-00009C280000}"/>
    <cellStyle name="Normal 15 2 4 5 5" xfId="10396" xr:uid="{00000000-0005-0000-0000-00009D280000}"/>
    <cellStyle name="Normal 15 2 4 5 5 2" xfId="10397" xr:uid="{00000000-0005-0000-0000-00009E280000}"/>
    <cellStyle name="Normal 15 2 4 5 6" xfId="10398" xr:uid="{00000000-0005-0000-0000-00009F280000}"/>
    <cellStyle name="Normal 15 2 4 5 6 2" xfId="10399" xr:uid="{00000000-0005-0000-0000-0000A0280000}"/>
    <cellStyle name="Normal 15 2 4 5 7" xfId="10400" xr:uid="{00000000-0005-0000-0000-0000A1280000}"/>
    <cellStyle name="Normal 15 2 4 6" xfId="10401" xr:uid="{00000000-0005-0000-0000-0000A2280000}"/>
    <cellStyle name="Normal 15 2 4 6 2" xfId="10402" xr:uid="{00000000-0005-0000-0000-0000A3280000}"/>
    <cellStyle name="Normal 15 2 4 6 2 2" xfId="10403" xr:uid="{00000000-0005-0000-0000-0000A4280000}"/>
    <cellStyle name="Normal 15 2 4 6 3" xfId="10404" xr:uid="{00000000-0005-0000-0000-0000A5280000}"/>
    <cellStyle name="Normal 15 2 4 7" xfId="10405" xr:uid="{00000000-0005-0000-0000-0000A6280000}"/>
    <cellStyle name="Normal 15 2 4 7 2" xfId="10406" xr:uid="{00000000-0005-0000-0000-0000A7280000}"/>
    <cellStyle name="Normal 15 2 4 7 2 2" xfId="10407" xr:uid="{00000000-0005-0000-0000-0000A8280000}"/>
    <cellStyle name="Normal 15 2 4 7 3" xfId="10408" xr:uid="{00000000-0005-0000-0000-0000A9280000}"/>
    <cellStyle name="Normal 15 2 4 8" xfId="10409" xr:uid="{00000000-0005-0000-0000-0000AA280000}"/>
    <cellStyle name="Normal 15 2 4 8 2" xfId="10410" xr:uid="{00000000-0005-0000-0000-0000AB280000}"/>
    <cellStyle name="Normal 15 2 4 8 2 2" xfId="10411" xr:uid="{00000000-0005-0000-0000-0000AC280000}"/>
    <cellStyle name="Normal 15 2 4 8 3" xfId="10412" xr:uid="{00000000-0005-0000-0000-0000AD280000}"/>
    <cellStyle name="Normal 15 2 4 9" xfId="10413" xr:uid="{00000000-0005-0000-0000-0000AE280000}"/>
    <cellStyle name="Normal 15 2 4 9 2" xfId="10414" xr:uid="{00000000-0005-0000-0000-0000AF280000}"/>
    <cellStyle name="Normal 15 2 5" xfId="10415" xr:uid="{00000000-0005-0000-0000-0000B0280000}"/>
    <cellStyle name="Normal 15 2 5 10" xfId="10416" xr:uid="{00000000-0005-0000-0000-0000B1280000}"/>
    <cellStyle name="Normal 15 2 5 10 2" xfId="10417" xr:uid="{00000000-0005-0000-0000-0000B2280000}"/>
    <cellStyle name="Normal 15 2 5 11" xfId="10418" xr:uid="{00000000-0005-0000-0000-0000B3280000}"/>
    <cellStyle name="Normal 15 2 5 2" xfId="10419" xr:uid="{00000000-0005-0000-0000-0000B4280000}"/>
    <cellStyle name="Normal 15 2 5 2 2" xfId="10420" xr:uid="{00000000-0005-0000-0000-0000B5280000}"/>
    <cellStyle name="Normal 15 2 5 2 2 2" xfId="10421" xr:uid="{00000000-0005-0000-0000-0000B6280000}"/>
    <cellStyle name="Normal 15 2 5 2 2 2 2" xfId="10422" xr:uid="{00000000-0005-0000-0000-0000B7280000}"/>
    <cellStyle name="Normal 15 2 5 2 2 2 2 2" xfId="10423" xr:uid="{00000000-0005-0000-0000-0000B8280000}"/>
    <cellStyle name="Normal 15 2 5 2 2 2 3" xfId="10424" xr:uid="{00000000-0005-0000-0000-0000B9280000}"/>
    <cellStyle name="Normal 15 2 5 2 2 3" xfId="10425" xr:uid="{00000000-0005-0000-0000-0000BA280000}"/>
    <cellStyle name="Normal 15 2 5 2 2 3 2" xfId="10426" xr:uid="{00000000-0005-0000-0000-0000BB280000}"/>
    <cellStyle name="Normal 15 2 5 2 2 3 2 2" xfId="10427" xr:uid="{00000000-0005-0000-0000-0000BC280000}"/>
    <cellStyle name="Normal 15 2 5 2 2 3 3" xfId="10428" xr:uid="{00000000-0005-0000-0000-0000BD280000}"/>
    <cellStyle name="Normal 15 2 5 2 2 4" xfId="10429" xr:uid="{00000000-0005-0000-0000-0000BE280000}"/>
    <cellStyle name="Normal 15 2 5 2 2 4 2" xfId="10430" xr:uid="{00000000-0005-0000-0000-0000BF280000}"/>
    <cellStyle name="Normal 15 2 5 2 2 4 2 2" xfId="10431" xr:uid="{00000000-0005-0000-0000-0000C0280000}"/>
    <cellStyle name="Normal 15 2 5 2 2 4 3" xfId="10432" xr:uid="{00000000-0005-0000-0000-0000C1280000}"/>
    <cellStyle name="Normal 15 2 5 2 2 5" xfId="10433" xr:uid="{00000000-0005-0000-0000-0000C2280000}"/>
    <cellStyle name="Normal 15 2 5 2 2 5 2" xfId="10434" xr:uid="{00000000-0005-0000-0000-0000C3280000}"/>
    <cellStyle name="Normal 15 2 5 2 2 6" xfId="10435" xr:uid="{00000000-0005-0000-0000-0000C4280000}"/>
    <cellStyle name="Normal 15 2 5 2 2 6 2" xfId="10436" xr:uid="{00000000-0005-0000-0000-0000C5280000}"/>
    <cellStyle name="Normal 15 2 5 2 2 7" xfId="10437" xr:uid="{00000000-0005-0000-0000-0000C6280000}"/>
    <cellStyle name="Normal 15 2 5 2 3" xfId="10438" xr:uid="{00000000-0005-0000-0000-0000C7280000}"/>
    <cellStyle name="Normal 15 2 5 2 3 2" xfId="10439" xr:uid="{00000000-0005-0000-0000-0000C8280000}"/>
    <cellStyle name="Normal 15 2 5 2 3 2 2" xfId="10440" xr:uid="{00000000-0005-0000-0000-0000C9280000}"/>
    <cellStyle name="Normal 15 2 5 2 3 2 2 2" xfId="10441" xr:uid="{00000000-0005-0000-0000-0000CA280000}"/>
    <cellStyle name="Normal 15 2 5 2 3 2 3" xfId="10442" xr:uid="{00000000-0005-0000-0000-0000CB280000}"/>
    <cellStyle name="Normal 15 2 5 2 3 3" xfId="10443" xr:uid="{00000000-0005-0000-0000-0000CC280000}"/>
    <cellStyle name="Normal 15 2 5 2 3 3 2" xfId="10444" xr:uid="{00000000-0005-0000-0000-0000CD280000}"/>
    <cellStyle name="Normal 15 2 5 2 3 3 2 2" xfId="10445" xr:uid="{00000000-0005-0000-0000-0000CE280000}"/>
    <cellStyle name="Normal 15 2 5 2 3 3 3" xfId="10446" xr:uid="{00000000-0005-0000-0000-0000CF280000}"/>
    <cellStyle name="Normal 15 2 5 2 3 4" xfId="10447" xr:uid="{00000000-0005-0000-0000-0000D0280000}"/>
    <cellStyle name="Normal 15 2 5 2 3 4 2" xfId="10448" xr:uid="{00000000-0005-0000-0000-0000D1280000}"/>
    <cellStyle name="Normal 15 2 5 2 3 4 2 2" xfId="10449" xr:uid="{00000000-0005-0000-0000-0000D2280000}"/>
    <cellStyle name="Normal 15 2 5 2 3 4 3" xfId="10450" xr:uid="{00000000-0005-0000-0000-0000D3280000}"/>
    <cellStyle name="Normal 15 2 5 2 3 5" xfId="10451" xr:uid="{00000000-0005-0000-0000-0000D4280000}"/>
    <cellStyle name="Normal 15 2 5 2 3 5 2" xfId="10452" xr:uid="{00000000-0005-0000-0000-0000D5280000}"/>
    <cellStyle name="Normal 15 2 5 2 3 6" xfId="10453" xr:uid="{00000000-0005-0000-0000-0000D6280000}"/>
    <cellStyle name="Normal 15 2 5 2 3 6 2" xfId="10454" xr:uid="{00000000-0005-0000-0000-0000D7280000}"/>
    <cellStyle name="Normal 15 2 5 2 3 7" xfId="10455" xr:uid="{00000000-0005-0000-0000-0000D8280000}"/>
    <cellStyle name="Normal 15 2 5 2 4" xfId="10456" xr:uid="{00000000-0005-0000-0000-0000D9280000}"/>
    <cellStyle name="Normal 15 2 5 2 4 2" xfId="10457" xr:uid="{00000000-0005-0000-0000-0000DA280000}"/>
    <cellStyle name="Normal 15 2 5 2 4 2 2" xfId="10458" xr:uid="{00000000-0005-0000-0000-0000DB280000}"/>
    <cellStyle name="Normal 15 2 5 2 4 3" xfId="10459" xr:uid="{00000000-0005-0000-0000-0000DC280000}"/>
    <cellStyle name="Normal 15 2 5 2 5" xfId="10460" xr:uid="{00000000-0005-0000-0000-0000DD280000}"/>
    <cellStyle name="Normal 15 2 5 2 5 2" xfId="10461" xr:uid="{00000000-0005-0000-0000-0000DE280000}"/>
    <cellStyle name="Normal 15 2 5 2 5 2 2" xfId="10462" xr:uid="{00000000-0005-0000-0000-0000DF280000}"/>
    <cellStyle name="Normal 15 2 5 2 5 3" xfId="10463" xr:uid="{00000000-0005-0000-0000-0000E0280000}"/>
    <cellStyle name="Normal 15 2 5 2 6" xfId="10464" xr:uid="{00000000-0005-0000-0000-0000E1280000}"/>
    <cellStyle name="Normal 15 2 5 2 6 2" xfId="10465" xr:uid="{00000000-0005-0000-0000-0000E2280000}"/>
    <cellStyle name="Normal 15 2 5 2 6 2 2" xfId="10466" xr:uid="{00000000-0005-0000-0000-0000E3280000}"/>
    <cellStyle name="Normal 15 2 5 2 6 3" xfId="10467" xr:uid="{00000000-0005-0000-0000-0000E4280000}"/>
    <cellStyle name="Normal 15 2 5 2 7" xfId="10468" xr:uid="{00000000-0005-0000-0000-0000E5280000}"/>
    <cellStyle name="Normal 15 2 5 2 7 2" xfId="10469" xr:uid="{00000000-0005-0000-0000-0000E6280000}"/>
    <cellStyle name="Normal 15 2 5 2 8" xfId="10470" xr:uid="{00000000-0005-0000-0000-0000E7280000}"/>
    <cellStyle name="Normal 15 2 5 2 8 2" xfId="10471" xr:uid="{00000000-0005-0000-0000-0000E8280000}"/>
    <cellStyle name="Normal 15 2 5 2 9" xfId="10472" xr:uid="{00000000-0005-0000-0000-0000E9280000}"/>
    <cellStyle name="Normal 15 2 5 3" xfId="10473" xr:uid="{00000000-0005-0000-0000-0000EA280000}"/>
    <cellStyle name="Normal 15 2 5 3 2" xfId="10474" xr:uid="{00000000-0005-0000-0000-0000EB280000}"/>
    <cellStyle name="Normal 15 2 5 3 2 2" xfId="10475" xr:uid="{00000000-0005-0000-0000-0000EC280000}"/>
    <cellStyle name="Normal 15 2 5 3 2 2 2" xfId="10476" xr:uid="{00000000-0005-0000-0000-0000ED280000}"/>
    <cellStyle name="Normal 15 2 5 3 2 2 2 2" xfId="10477" xr:uid="{00000000-0005-0000-0000-0000EE280000}"/>
    <cellStyle name="Normal 15 2 5 3 2 2 3" xfId="10478" xr:uid="{00000000-0005-0000-0000-0000EF280000}"/>
    <cellStyle name="Normal 15 2 5 3 2 3" xfId="10479" xr:uid="{00000000-0005-0000-0000-0000F0280000}"/>
    <cellStyle name="Normal 15 2 5 3 2 3 2" xfId="10480" xr:uid="{00000000-0005-0000-0000-0000F1280000}"/>
    <cellStyle name="Normal 15 2 5 3 2 3 2 2" xfId="10481" xr:uid="{00000000-0005-0000-0000-0000F2280000}"/>
    <cellStyle name="Normal 15 2 5 3 2 3 3" xfId="10482" xr:uid="{00000000-0005-0000-0000-0000F3280000}"/>
    <cellStyle name="Normal 15 2 5 3 2 4" xfId="10483" xr:uid="{00000000-0005-0000-0000-0000F4280000}"/>
    <cellStyle name="Normal 15 2 5 3 2 4 2" xfId="10484" xr:uid="{00000000-0005-0000-0000-0000F5280000}"/>
    <cellStyle name="Normal 15 2 5 3 2 4 2 2" xfId="10485" xr:uid="{00000000-0005-0000-0000-0000F6280000}"/>
    <cellStyle name="Normal 15 2 5 3 2 4 3" xfId="10486" xr:uid="{00000000-0005-0000-0000-0000F7280000}"/>
    <cellStyle name="Normal 15 2 5 3 2 5" xfId="10487" xr:uid="{00000000-0005-0000-0000-0000F8280000}"/>
    <cellStyle name="Normal 15 2 5 3 2 5 2" xfId="10488" xr:uid="{00000000-0005-0000-0000-0000F9280000}"/>
    <cellStyle name="Normal 15 2 5 3 2 6" xfId="10489" xr:uid="{00000000-0005-0000-0000-0000FA280000}"/>
    <cellStyle name="Normal 15 2 5 3 2 6 2" xfId="10490" xr:uid="{00000000-0005-0000-0000-0000FB280000}"/>
    <cellStyle name="Normal 15 2 5 3 2 7" xfId="10491" xr:uid="{00000000-0005-0000-0000-0000FC280000}"/>
    <cellStyle name="Normal 15 2 5 3 3" xfId="10492" xr:uid="{00000000-0005-0000-0000-0000FD280000}"/>
    <cellStyle name="Normal 15 2 5 3 3 2" xfId="10493" xr:uid="{00000000-0005-0000-0000-0000FE280000}"/>
    <cellStyle name="Normal 15 2 5 3 3 2 2" xfId="10494" xr:uid="{00000000-0005-0000-0000-0000FF280000}"/>
    <cellStyle name="Normal 15 2 5 3 3 3" xfId="10495" xr:uid="{00000000-0005-0000-0000-000000290000}"/>
    <cellStyle name="Normal 15 2 5 3 4" xfId="10496" xr:uid="{00000000-0005-0000-0000-000001290000}"/>
    <cellStyle name="Normal 15 2 5 3 4 2" xfId="10497" xr:uid="{00000000-0005-0000-0000-000002290000}"/>
    <cellStyle name="Normal 15 2 5 3 4 2 2" xfId="10498" xr:uid="{00000000-0005-0000-0000-000003290000}"/>
    <cellStyle name="Normal 15 2 5 3 4 3" xfId="10499" xr:uid="{00000000-0005-0000-0000-000004290000}"/>
    <cellStyle name="Normal 15 2 5 3 5" xfId="10500" xr:uid="{00000000-0005-0000-0000-000005290000}"/>
    <cellStyle name="Normal 15 2 5 3 5 2" xfId="10501" xr:uid="{00000000-0005-0000-0000-000006290000}"/>
    <cellStyle name="Normal 15 2 5 3 5 2 2" xfId="10502" xr:uid="{00000000-0005-0000-0000-000007290000}"/>
    <cellStyle name="Normal 15 2 5 3 5 3" xfId="10503" xr:uid="{00000000-0005-0000-0000-000008290000}"/>
    <cellStyle name="Normal 15 2 5 3 6" xfId="10504" xr:uid="{00000000-0005-0000-0000-000009290000}"/>
    <cellStyle name="Normal 15 2 5 3 6 2" xfId="10505" xr:uid="{00000000-0005-0000-0000-00000A290000}"/>
    <cellStyle name="Normal 15 2 5 3 7" xfId="10506" xr:uid="{00000000-0005-0000-0000-00000B290000}"/>
    <cellStyle name="Normal 15 2 5 3 7 2" xfId="10507" xr:uid="{00000000-0005-0000-0000-00000C290000}"/>
    <cellStyle name="Normal 15 2 5 3 8" xfId="10508" xr:uid="{00000000-0005-0000-0000-00000D290000}"/>
    <cellStyle name="Normal 15 2 5 4" xfId="10509" xr:uid="{00000000-0005-0000-0000-00000E290000}"/>
    <cellStyle name="Normal 15 2 5 4 2" xfId="10510" xr:uid="{00000000-0005-0000-0000-00000F290000}"/>
    <cellStyle name="Normal 15 2 5 4 2 2" xfId="10511" xr:uid="{00000000-0005-0000-0000-000010290000}"/>
    <cellStyle name="Normal 15 2 5 4 2 2 2" xfId="10512" xr:uid="{00000000-0005-0000-0000-000011290000}"/>
    <cellStyle name="Normal 15 2 5 4 2 3" xfId="10513" xr:uid="{00000000-0005-0000-0000-000012290000}"/>
    <cellStyle name="Normal 15 2 5 4 3" xfId="10514" xr:uid="{00000000-0005-0000-0000-000013290000}"/>
    <cellStyle name="Normal 15 2 5 4 3 2" xfId="10515" xr:uid="{00000000-0005-0000-0000-000014290000}"/>
    <cellStyle name="Normal 15 2 5 4 3 2 2" xfId="10516" xr:uid="{00000000-0005-0000-0000-000015290000}"/>
    <cellStyle name="Normal 15 2 5 4 3 3" xfId="10517" xr:uid="{00000000-0005-0000-0000-000016290000}"/>
    <cellStyle name="Normal 15 2 5 4 4" xfId="10518" xr:uid="{00000000-0005-0000-0000-000017290000}"/>
    <cellStyle name="Normal 15 2 5 4 4 2" xfId="10519" xr:uid="{00000000-0005-0000-0000-000018290000}"/>
    <cellStyle name="Normal 15 2 5 4 4 2 2" xfId="10520" xr:uid="{00000000-0005-0000-0000-000019290000}"/>
    <cellStyle name="Normal 15 2 5 4 4 3" xfId="10521" xr:uid="{00000000-0005-0000-0000-00001A290000}"/>
    <cellStyle name="Normal 15 2 5 4 5" xfId="10522" xr:uid="{00000000-0005-0000-0000-00001B290000}"/>
    <cellStyle name="Normal 15 2 5 4 5 2" xfId="10523" xr:uid="{00000000-0005-0000-0000-00001C290000}"/>
    <cellStyle name="Normal 15 2 5 4 6" xfId="10524" xr:uid="{00000000-0005-0000-0000-00001D290000}"/>
    <cellStyle name="Normal 15 2 5 4 6 2" xfId="10525" xr:uid="{00000000-0005-0000-0000-00001E290000}"/>
    <cellStyle name="Normal 15 2 5 4 7" xfId="10526" xr:uid="{00000000-0005-0000-0000-00001F290000}"/>
    <cellStyle name="Normal 15 2 5 5" xfId="10527" xr:uid="{00000000-0005-0000-0000-000020290000}"/>
    <cellStyle name="Normal 15 2 5 5 2" xfId="10528" xr:uid="{00000000-0005-0000-0000-000021290000}"/>
    <cellStyle name="Normal 15 2 5 5 2 2" xfId="10529" xr:uid="{00000000-0005-0000-0000-000022290000}"/>
    <cellStyle name="Normal 15 2 5 5 2 2 2" xfId="10530" xr:uid="{00000000-0005-0000-0000-000023290000}"/>
    <cellStyle name="Normal 15 2 5 5 2 3" xfId="10531" xr:uid="{00000000-0005-0000-0000-000024290000}"/>
    <cellStyle name="Normal 15 2 5 5 3" xfId="10532" xr:uid="{00000000-0005-0000-0000-000025290000}"/>
    <cellStyle name="Normal 15 2 5 5 3 2" xfId="10533" xr:uid="{00000000-0005-0000-0000-000026290000}"/>
    <cellStyle name="Normal 15 2 5 5 3 2 2" xfId="10534" xr:uid="{00000000-0005-0000-0000-000027290000}"/>
    <cellStyle name="Normal 15 2 5 5 3 3" xfId="10535" xr:uid="{00000000-0005-0000-0000-000028290000}"/>
    <cellStyle name="Normal 15 2 5 5 4" xfId="10536" xr:uid="{00000000-0005-0000-0000-000029290000}"/>
    <cellStyle name="Normal 15 2 5 5 4 2" xfId="10537" xr:uid="{00000000-0005-0000-0000-00002A290000}"/>
    <cellStyle name="Normal 15 2 5 5 4 2 2" xfId="10538" xr:uid="{00000000-0005-0000-0000-00002B290000}"/>
    <cellStyle name="Normal 15 2 5 5 4 3" xfId="10539" xr:uid="{00000000-0005-0000-0000-00002C290000}"/>
    <cellStyle name="Normal 15 2 5 5 5" xfId="10540" xr:uid="{00000000-0005-0000-0000-00002D290000}"/>
    <cellStyle name="Normal 15 2 5 5 5 2" xfId="10541" xr:uid="{00000000-0005-0000-0000-00002E290000}"/>
    <cellStyle name="Normal 15 2 5 5 6" xfId="10542" xr:uid="{00000000-0005-0000-0000-00002F290000}"/>
    <cellStyle name="Normal 15 2 5 5 6 2" xfId="10543" xr:uid="{00000000-0005-0000-0000-000030290000}"/>
    <cellStyle name="Normal 15 2 5 5 7" xfId="10544" xr:uid="{00000000-0005-0000-0000-000031290000}"/>
    <cellStyle name="Normal 15 2 5 6" xfId="10545" xr:uid="{00000000-0005-0000-0000-000032290000}"/>
    <cellStyle name="Normal 15 2 5 6 2" xfId="10546" xr:uid="{00000000-0005-0000-0000-000033290000}"/>
    <cellStyle name="Normal 15 2 5 6 2 2" xfId="10547" xr:uid="{00000000-0005-0000-0000-000034290000}"/>
    <cellStyle name="Normal 15 2 5 6 3" xfId="10548" xr:uid="{00000000-0005-0000-0000-000035290000}"/>
    <cellStyle name="Normal 15 2 5 7" xfId="10549" xr:uid="{00000000-0005-0000-0000-000036290000}"/>
    <cellStyle name="Normal 15 2 5 7 2" xfId="10550" xr:uid="{00000000-0005-0000-0000-000037290000}"/>
    <cellStyle name="Normal 15 2 5 7 2 2" xfId="10551" xr:uid="{00000000-0005-0000-0000-000038290000}"/>
    <cellStyle name="Normal 15 2 5 7 3" xfId="10552" xr:uid="{00000000-0005-0000-0000-000039290000}"/>
    <cellStyle name="Normal 15 2 5 8" xfId="10553" xr:uid="{00000000-0005-0000-0000-00003A290000}"/>
    <cellStyle name="Normal 15 2 5 8 2" xfId="10554" xr:uid="{00000000-0005-0000-0000-00003B290000}"/>
    <cellStyle name="Normal 15 2 5 8 2 2" xfId="10555" xr:uid="{00000000-0005-0000-0000-00003C290000}"/>
    <cellStyle name="Normal 15 2 5 8 3" xfId="10556" xr:uid="{00000000-0005-0000-0000-00003D290000}"/>
    <cellStyle name="Normal 15 2 5 9" xfId="10557" xr:uid="{00000000-0005-0000-0000-00003E290000}"/>
    <cellStyle name="Normal 15 2 5 9 2" xfId="10558" xr:uid="{00000000-0005-0000-0000-00003F290000}"/>
    <cellStyle name="Normal 15 2 6" xfId="10559" xr:uid="{00000000-0005-0000-0000-000040290000}"/>
    <cellStyle name="Normal 15 2 6 2" xfId="10560" xr:uid="{00000000-0005-0000-0000-000041290000}"/>
    <cellStyle name="Normal 15 2 6 2 2" xfId="10561" xr:uid="{00000000-0005-0000-0000-000042290000}"/>
    <cellStyle name="Normal 15 2 6 2 2 2" xfId="10562" xr:uid="{00000000-0005-0000-0000-000043290000}"/>
    <cellStyle name="Normal 15 2 6 2 2 2 2" xfId="10563" xr:uid="{00000000-0005-0000-0000-000044290000}"/>
    <cellStyle name="Normal 15 2 6 2 2 3" xfId="10564" xr:uid="{00000000-0005-0000-0000-000045290000}"/>
    <cellStyle name="Normal 15 2 6 2 3" xfId="10565" xr:uid="{00000000-0005-0000-0000-000046290000}"/>
    <cellStyle name="Normal 15 2 6 2 3 2" xfId="10566" xr:uid="{00000000-0005-0000-0000-000047290000}"/>
    <cellStyle name="Normal 15 2 6 2 3 2 2" xfId="10567" xr:uid="{00000000-0005-0000-0000-000048290000}"/>
    <cellStyle name="Normal 15 2 6 2 3 3" xfId="10568" xr:uid="{00000000-0005-0000-0000-000049290000}"/>
    <cellStyle name="Normal 15 2 6 2 4" xfId="10569" xr:uid="{00000000-0005-0000-0000-00004A290000}"/>
    <cellStyle name="Normal 15 2 6 2 4 2" xfId="10570" xr:uid="{00000000-0005-0000-0000-00004B290000}"/>
    <cellStyle name="Normal 15 2 6 2 4 2 2" xfId="10571" xr:uid="{00000000-0005-0000-0000-00004C290000}"/>
    <cellStyle name="Normal 15 2 6 2 4 3" xfId="10572" xr:uid="{00000000-0005-0000-0000-00004D290000}"/>
    <cellStyle name="Normal 15 2 6 2 5" xfId="10573" xr:uid="{00000000-0005-0000-0000-00004E290000}"/>
    <cellStyle name="Normal 15 2 6 2 5 2" xfId="10574" xr:uid="{00000000-0005-0000-0000-00004F290000}"/>
    <cellStyle name="Normal 15 2 6 2 6" xfId="10575" xr:uid="{00000000-0005-0000-0000-000050290000}"/>
    <cellStyle name="Normal 15 2 6 2 6 2" xfId="10576" xr:uid="{00000000-0005-0000-0000-000051290000}"/>
    <cellStyle name="Normal 15 2 6 2 7" xfId="10577" xr:uid="{00000000-0005-0000-0000-000052290000}"/>
    <cellStyle name="Normal 15 2 6 3" xfId="10578" xr:uid="{00000000-0005-0000-0000-000053290000}"/>
    <cellStyle name="Normal 15 2 6 3 2" xfId="10579" xr:uid="{00000000-0005-0000-0000-000054290000}"/>
    <cellStyle name="Normal 15 2 6 3 2 2" xfId="10580" xr:uid="{00000000-0005-0000-0000-000055290000}"/>
    <cellStyle name="Normal 15 2 6 3 2 2 2" xfId="10581" xr:uid="{00000000-0005-0000-0000-000056290000}"/>
    <cellStyle name="Normal 15 2 6 3 2 3" xfId="10582" xr:uid="{00000000-0005-0000-0000-000057290000}"/>
    <cellStyle name="Normal 15 2 6 3 3" xfId="10583" xr:uid="{00000000-0005-0000-0000-000058290000}"/>
    <cellStyle name="Normal 15 2 6 3 3 2" xfId="10584" xr:uid="{00000000-0005-0000-0000-000059290000}"/>
    <cellStyle name="Normal 15 2 6 3 3 2 2" xfId="10585" xr:uid="{00000000-0005-0000-0000-00005A290000}"/>
    <cellStyle name="Normal 15 2 6 3 3 3" xfId="10586" xr:uid="{00000000-0005-0000-0000-00005B290000}"/>
    <cellStyle name="Normal 15 2 6 3 4" xfId="10587" xr:uid="{00000000-0005-0000-0000-00005C290000}"/>
    <cellStyle name="Normal 15 2 6 3 4 2" xfId="10588" xr:uid="{00000000-0005-0000-0000-00005D290000}"/>
    <cellStyle name="Normal 15 2 6 3 4 2 2" xfId="10589" xr:uid="{00000000-0005-0000-0000-00005E290000}"/>
    <cellStyle name="Normal 15 2 6 3 4 3" xfId="10590" xr:uid="{00000000-0005-0000-0000-00005F290000}"/>
    <cellStyle name="Normal 15 2 6 3 5" xfId="10591" xr:uid="{00000000-0005-0000-0000-000060290000}"/>
    <cellStyle name="Normal 15 2 6 3 5 2" xfId="10592" xr:uid="{00000000-0005-0000-0000-000061290000}"/>
    <cellStyle name="Normal 15 2 6 3 6" xfId="10593" xr:uid="{00000000-0005-0000-0000-000062290000}"/>
    <cellStyle name="Normal 15 2 6 3 6 2" xfId="10594" xr:uid="{00000000-0005-0000-0000-000063290000}"/>
    <cellStyle name="Normal 15 2 6 3 7" xfId="10595" xr:uid="{00000000-0005-0000-0000-000064290000}"/>
    <cellStyle name="Normal 15 2 6 4" xfId="10596" xr:uid="{00000000-0005-0000-0000-000065290000}"/>
    <cellStyle name="Normal 15 2 6 4 2" xfId="10597" xr:uid="{00000000-0005-0000-0000-000066290000}"/>
    <cellStyle name="Normal 15 2 6 4 2 2" xfId="10598" xr:uid="{00000000-0005-0000-0000-000067290000}"/>
    <cellStyle name="Normal 15 2 6 4 3" xfId="10599" xr:uid="{00000000-0005-0000-0000-000068290000}"/>
    <cellStyle name="Normal 15 2 6 5" xfId="10600" xr:uid="{00000000-0005-0000-0000-000069290000}"/>
    <cellStyle name="Normal 15 2 6 5 2" xfId="10601" xr:uid="{00000000-0005-0000-0000-00006A290000}"/>
    <cellStyle name="Normal 15 2 6 5 2 2" xfId="10602" xr:uid="{00000000-0005-0000-0000-00006B290000}"/>
    <cellStyle name="Normal 15 2 6 5 3" xfId="10603" xr:uid="{00000000-0005-0000-0000-00006C290000}"/>
    <cellStyle name="Normal 15 2 6 6" xfId="10604" xr:uid="{00000000-0005-0000-0000-00006D290000}"/>
    <cellStyle name="Normal 15 2 6 6 2" xfId="10605" xr:uid="{00000000-0005-0000-0000-00006E290000}"/>
    <cellStyle name="Normal 15 2 6 6 2 2" xfId="10606" xr:uid="{00000000-0005-0000-0000-00006F290000}"/>
    <cellStyle name="Normal 15 2 6 6 3" xfId="10607" xr:uid="{00000000-0005-0000-0000-000070290000}"/>
    <cellStyle name="Normal 15 2 6 7" xfId="10608" xr:uid="{00000000-0005-0000-0000-000071290000}"/>
    <cellStyle name="Normal 15 2 6 7 2" xfId="10609" xr:uid="{00000000-0005-0000-0000-000072290000}"/>
    <cellStyle name="Normal 15 2 6 8" xfId="10610" xr:uid="{00000000-0005-0000-0000-000073290000}"/>
    <cellStyle name="Normal 15 2 6 8 2" xfId="10611" xr:uid="{00000000-0005-0000-0000-000074290000}"/>
    <cellStyle name="Normal 15 2 6 9" xfId="10612" xr:uid="{00000000-0005-0000-0000-000075290000}"/>
    <cellStyle name="Normal 15 2 7" xfId="10613" xr:uid="{00000000-0005-0000-0000-000076290000}"/>
    <cellStyle name="Normal 15 2 7 2" xfId="10614" xr:uid="{00000000-0005-0000-0000-000077290000}"/>
    <cellStyle name="Normal 15 2 7 2 2" xfId="10615" xr:uid="{00000000-0005-0000-0000-000078290000}"/>
    <cellStyle name="Normal 15 2 7 2 2 2" xfId="10616" xr:uid="{00000000-0005-0000-0000-000079290000}"/>
    <cellStyle name="Normal 15 2 7 2 3" xfId="10617" xr:uid="{00000000-0005-0000-0000-00007A290000}"/>
    <cellStyle name="Normal 15 2 7 3" xfId="10618" xr:uid="{00000000-0005-0000-0000-00007B290000}"/>
    <cellStyle name="Normal 15 2 7 3 2" xfId="10619" xr:uid="{00000000-0005-0000-0000-00007C290000}"/>
    <cellStyle name="Normal 15 2 7 3 2 2" xfId="10620" xr:uid="{00000000-0005-0000-0000-00007D290000}"/>
    <cellStyle name="Normal 15 2 7 3 3" xfId="10621" xr:uid="{00000000-0005-0000-0000-00007E290000}"/>
    <cellStyle name="Normal 15 2 7 4" xfId="10622" xr:uid="{00000000-0005-0000-0000-00007F290000}"/>
    <cellStyle name="Normal 15 2 7 4 2" xfId="10623" xr:uid="{00000000-0005-0000-0000-000080290000}"/>
    <cellStyle name="Normal 15 2 7 4 2 2" xfId="10624" xr:uid="{00000000-0005-0000-0000-000081290000}"/>
    <cellStyle name="Normal 15 2 7 4 3" xfId="10625" xr:uid="{00000000-0005-0000-0000-000082290000}"/>
    <cellStyle name="Normal 15 2 7 5" xfId="10626" xr:uid="{00000000-0005-0000-0000-000083290000}"/>
    <cellStyle name="Normal 15 2 7 5 2" xfId="10627" xr:uid="{00000000-0005-0000-0000-000084290000}"/>
    <cellStyle name="Normal 15 2 7 6" xfId="10628" xr:uid="{00000000-0005-0000-0000-000085290000}"/>
    <cellStyle name="Normal 15 2 7 6 2" xfId="10629" xr:uid="{00000000-0005-0000-0000-000086290000}"/>
    <cellStyle name="Normal 15 2 7 7" xfId="10630" xr:uid="{00000000-0005-0000-0000-000087290000}"/>
    <cellStyle name="Normal 15 2 8" xfId="10631" xr:uid="{00000000-0005-0000-0000-000088290000}"/>
    <cellStyle name="Normal 15 2 8 2" xfId="10632" xr:uid="{00000000-0005-0000-0000-000089290000}"/>
    <cellStyle name="Normal 15 2 8 2 2" xfId="10633" xr:uid="{00000000-0005-0000-0000-00008A290000}"/>
    <cellStyle name="Normal 15 2 8 2 2 2" xfId="10634" xr:uid="{00000000-0005-0000-0000-00008B290000}"/>
    <cellStyle name="Normal 15 2 8 2 3" xfId="10635" xr:uid="{00000000-0005-0000-0000-00008C290000}"/>
    <cellStyle name="Normal 15 2 8 3" xfId="10636" xr:uid="{00000000-0005-0000-0000-00008D290000}"/>
    <cellStyle name="Normal 15 2 8 3 2" xfId="10637" xr:uid="{00000000-0005-0000-0000-00008E290000}"/>
    <cellStyle name="Normal 15 2 8 3 2 2" xfId="10638" xr:uid="{00000000-0005-0000-0000-00008F290000}"/>
    <cellStyle name="Normal 15 2 8 3 3" xfId="10639" xr:uid="{00000000-0005-0000-0000-000090290000}"/>
    <cellStyle name="Normal 15 2 8 4" xfId="10640" xr:uid="{00000000-0005-0000-0000-000091290000}"/>
    <cellStyle name="Normal 15 2 8 4 2" xfId="10641" xr:uid="{00000000-0005-0000-0000-000092290000}"/>
    <cellStyle name="Normal 15 2 8 4 2 2" xfId="10642" xr:uid="{00000000-0005-0000-0000-000093290000}"/>
    <cellStyle name="Normal 15 2 8 4 3" xfId="10643" xr:uid="{00000000-0005-0000-0000-000094290000}"/>
    <cellStyle name="Normal 15 2 8 5" xfId="10644" xr:uid="{00000000-0005-0000-0000-000095290000}"/>
    <cellStyle name="Normal 15 2 8 5 2" xfId="10645" xr:uid="{00000000-0005-0000-0000-000096290000}"/>
    <cellStyle name="Normal 15 2 8 6" xfId="10646" xr:uid="{00000000-0005-0000-0000-000097290000}"/>
    <cellStyle name="Normal 15 2 8 6 2" xfId="10647" xr:uid="{00000000-0005-0000-0000-000098290000}"/>
    <cellStyle name="Normal 15 2 8 7" xfId="10648" xr:uid="{00000000-0005-0000-0000-000099290000}"/>
    <cellStyle name="Normal 15 2 9" xfId="10649" xr:uid="{00000000-0005-0000-0000-00009A290000}"/>
    <cellStyle name="Normal 15 2 9 2" xfId="10650" xr:uid="{00000000-0005-0000-0000-00009B290000}"/>
    <cellStyle name="Normal 15 2 9 2 2" xfId="10651" xr:uid="{00000000-0005-0000-0000-00009C290000}"/>
    <cellStyle name="Normal 15 2 9 3" xfId="10652" xr:uid="{00000000-0005-0000-0000-00009D290000}"/>
    <cellStyle name="Normal 15 2_Confidential Information" xfId="10653" xr:uid="{00000000-0005-0000-0000-00009E290000}"/>
    <cellStyle name="Normal 15 3" xfId="10654" xr:uid="{00000000-0005-0000-0000-00009F290000}"/>
    <cellStyle name="Normal 15 3 10" xfId="10655" xr:uid="{00000000-0005-0000-0000-0000A0290000}"/>
    <cellStyle name="Normal 15 3 10 2" xfId="10656" xr:uid="{00000000-0005-0000-0000-0000A1290000}"/>
    <cellStyle name="Normal 15 3 10 2 2" xfId="10657" xr:uid="{00000000-0005-0000-0000-0000A2290000}"/>
    <cellStyle name="Normal 15 3 10 3" xfId="10658" xr:uid="{00000000-0005-0000-0000-0000A3290000}"/>
    <cellStyle name="Normal 15 3 11" xfId="10659" xr:uid="{00000000-0005-0000-0000-0000A4290000}"/>
    <cellStyle name="Normal 15 3 11 2" xfId="10660" xr:uid="{00000000-0005-0000-0000-0000A5290000}"/>
    <cellStyle name="Normal 15 3 12" xfId="10661" xr:uid="{00000000-0005-0000-0000-0000A6290000}"/>
    <cellStyle name="Normal 15 3 12 2" xfId="10662" xr:uid="{00000000-0005-0000-0000-0000A7290000}"/>
    <cellStyle name="Normal 15 3 13" xfId="10663" xr:uid="{00000000-0005-0000-0000-0000A8290000}"/>
    <cellStyle name="Normal 15 3 2" xfId="10664" xr:uid="{00000000-0005-0000-0000-0000A9290000}"/>
    <cellStyle name="Normal 15 3 2 10" xfId="10665" xr:uid="{00000000-0005-0000-0000-0000AA290000}"/>
    <cellStyle name="Normal 15 3 2 10 2" xfId="10666" xr:uid="{00000000-0005-0000-0000-0000AB290000}"/>
    <cellStyle name="Normal 15 3 2 11" xfId="10667" xr:uid="{00000000-0005-0000-0000-0000AC290000}"/>
    <cellStyle name="Normal 15 3 2 2" xfId="10668" xr:uid="{00000000-0005-0000-0000-0000AD290000}"/>
    <cellStyle name="Normal 15 3 2 2 2" xfId="10669" xr:uid="{00000000-0005-0000-0000-0000AE290000}"/>
    <cellStyle name="Normal 15 3 2 2 2 2" xfId="10670" xr:uid="{00000000-0005-0000-0000-0000AF290000}"/>
    <cellStyle name="Normal 15 3 2 2 2 2 2" xfId="10671" xr:uid="{00000000-0005-0000-0000-0000B0290000}"/>
    <cellStyle name="Normal 15 3 2 2 2 2 2 2" xfId="10672" xr:uid="{00000000-0005-0000-0000-0000B1290000}"/>
    <cellStyle name="Normal 15 3 2 2 2 2 3" xfId="10673" xr:uid="{00000000-0005-0000-0000-0000B2290000}"/>
    <cellStyle name="Normal 15 3 2 2 2 3" xfId="10674" xr:uid="{00000000-0005-0000-0000-0000B3290000}"/>
    <cellStyle name="Normal 15 3 2 2 2 3 2" xfId="10675" xr:uid="{00000000-0005-0000-0000-0000B4290000}"/>
    <cellStyle name="Normal 15 3 2 2 2 3 2 2" xfId="10676" xr:uid="{00000000-0005-0000-0000-0000B5290000}"/>
    <cellStyle name="Normal 15 3 2 2 2 3 3" xfId="10677" xr:uid="{00000000-0005-0000-0000-0000B6290000}"/>
    <cellStyle name="Normal 15 3 2 2 2 4" xfId="10678" xr:uid="{00000000-0005-0000-0000-0000B7290000}"/>
    <cellStyle name="Normal 15 3 2 2 2 4 2" xfId="10679" xr:uid="{00000000-0005-0000-0000-0000B8290000}"/>
    <cellStyle name="Normal 15 3 2 2 2 4 2 2" xfId="10680" xr:uid="{00000000-0005-0000-0000-0000B9290000}"/>
    <cellStyle name="Normal 15 3 2 2 2 4 3" xfId="10681" xr:uid="{00000000-0005-0000-0000-0000BA290000}"/>
    <cellStyle name="Normal 15 3 2 2 2 5" xfId="10682" xr:uid="{00000000-0005-0000-0000-0000BB290000}"/>
    <cellStyle name="Normal 15 3 2 2 2 5 2" xfId="10683" xr:uid="{00000000-0005-0000-0000-0000BC290000}"/>
    <cellStyle name="Normal 15 3 2 2 2 6" xfId="10684" xr:uid="{00000000-0005-0000-0000-0000BD290000}"/>
    <cellStyle name="Normal 15 3 2 2 2 6 2" xfId="10685" xr:uid="{00000000-0005-0000-0000-0000BE290000}"/>
    <cellStyle name="Normal 15 3 2 2 2 7" xfId="10686" xr:uid="{00000000-0005-0000-0000-0000BF290000}"/>
    <cellStyle name="Normal 15 3 2 2 3" xfId="10687" xr:uid="{00000000-0005-0000-0000-0000C0290000}"/>
    <cellStyle name="Normal 15 3 2 2 3 2" xfId="10688" xr:uid="{00000000-0005-0000-0000-0000C1290000}"/>
    <cellStyle name="Normal 15 3 2 2 3 2 2" xfId="10689" xr:uid="{00000000-0005-0000-0000-0000C2290000}"/>
    <cellStyle name="Normal 15 3 2 2 3 2 2 2" xfId="10690" xr:uid="{00000000-0005-0000-0000-0000C3290000}"/>
    <cellStyle name="Normal 15 3 2 2 3 2 3" xfId="10691" xr:uid="{00000000-0005-0000-0000-0000C4290000}"/>
    <cellStyle name="Normal 15 3 2 2 3 3" xfId="10692" xr:uid="{00000000-0005-0000-0000-0000C5290000}"/>
    <cellStyle name="Normal 15 3 2 2 3 3 2" xfId="10693" xr:uid="{00000000-0005-0000-0000-0000C6290000}"/>
    <cellStyle name="Normal 15 3 2 2 3 3 2 2" xfId="10694" xr:uid="{00000000-0005-0000-0000-0000C7290000}"/>
    <cellStyle name="Normal 15 3 2 2 3 3 3" xfId="10695" xr:uid="{00000000-0005-0000-0000-0000C8290000}"/>
    <cellStyle name="Normal 15 3 2 2 3 4" xfId="10696" xr:uid="{00000000-0005-0000-0000-0000C9290000}"/>
    <cellStyle name="Normal 15 3 2 2 3 4 2" xfId="10697" xr:uid="{00000000-0005-0000-0000-0000CA290000}"/>
    <cellStyle name="Normal 15 3 2 2 3 4 2 2" xfId="10698" xr:uid="{00000000-0005-0000-0000-0000CB290000}"/>
    <cellStyle name="Normal 15 3 2 2 3 4 3" xfId="10699" xr:uid="{00000000-0005-0000-0000-0000CC290000}"/>
    <cellStyle name="Normal 15 3 2 2 3 5" xfId="10700" xr:uid="{00000000-0005-0000-0000-0000CD290000}"/>
    <cellStyle name="Normal 15 3 2 2 3 5 2" xfId="10701" xr:uid="{00000000-0005-0000-0000-0000CE290000}"/>
    <cellStyle name="Normal 15 3 2 2 3 6" xfId="10702" xr:uid="{00000000-0005-0000-0000-0000CF290000}"/>
    <cellStyle name="Normal 15 3 2 2 3 6 2" xfId="10703" xr:uid="{00000000-0005-0000-0000-0000D0290000}"/>
    <cellStyle name="Normal 15 3 2 2 3 7" xfId="10704" xr:uid="{00000000-0005-0000-0000-0000D1290000}"/>
    <cellStyle name="Normal 15 3 2 2 4" xfId="10705" xr:uid="{00000000-0005-0000-0000-0000D2290000}"/>
    <cellStyle name="Normal 15 3 2 2 4 2" xfId="10706" xr:uid="{00000000-0005-0000-0000-0000D3290000}"/>
    <cellStyle name="Normal 15 3 2 2 4 2 2" xfId="10707" xr:uid="{00000000-0005-0000-0000-0000D4290000}"/>
    <cellStyle name="Normal 15 3 2 2 4 3" xfId="10708" xr:uid="{00000000-0005-0000-0000-0000D5290000}"/>
    <cellStyle name="Normal 15 3 2 2 5" xfId="10709" xr:uid="{00000000-0005-0000-0000-0000D6290000}"/>
    <cellStyle name="Normal 15 3 2 2 5 2" xfId="10710" xr:uid="{00000000-0005-0000-0000-0000D7290000}"/>
    <cellStyle name="Normal 15 3 2 2 5 2 2" xfId="10711" xr:uid="{00000000-0005-0000-0000-0000D8290000}"/>
    <cellStyle name="Normal 15 3 2 2 5 3" xfId="10712" xr:uid="{00000000-0005-0000-0000-0000D9290000}"/>
    <cellStyle name="Normal 15 3 2 2 6" xfId="10713" xr:uid="{00000000-0005-0000-0000-0000DA290000}"/>
    <cellStyle name="Normal 15 3 2 2 6 2" xfId="10714" xr:uid="{00000000-0005-0000-0000-0000DB290000}"/>
    <cellStyle name="Normal 15 3 2 2 6 2 2" xfId="10715" xr:uid="{00000000-0005-0000-0000-0000DC290000}"/>
    <cellStyle name="Normal 15 3 2 2 6 3" xfId="10716" xr:uid="{00000000-0005-0000-0000-0000DD290000}"/>
    <cellStyle name="Normal 15 3 2 2 7" xfId="10717" xr:uid="{00000000-0005-0000-0000-0000DE290000}"/>
    <cellStyle name="Normal 15 3 2 2 7 2" xfId="10718" xr:uid="{00000000-0005-0000-0000-0000DF290000}"/>
    <cellStyle name="Normal 15 3 2 2 8" xfId="10719" xr:uid="{00000000-0005-0000-0000-0000E0290000}"/>
    <cellStyle name="Normal 15 3 2 2 8 2" xfId="10720" xr:uid="{00000000-0005-0000-0000-0000E1290000}"/>
    <cellStyle name="Normal 15 3 2 2 9" xfId="10721" xr:uid="{00000000-0005-0000-0000-0000E2290000}"/>
    <cellStyle name="Normal 15 3 2 3" xfId="10722" xr:uid="{00000000-0005-0000-0000-0000E3290000}"/>
    <cellStyle name="Normal 15 3 2 3 2" xfId="10723" xr:uid="{00000000-0005-0000-0000-0000E4290000}"/>
    <cellStyle name="Normal 15 3 2 3 2 2" xfId="10724" xr:uid="{00000000-0005-0000-0000-0000E5290000}"/>
    <cellStyle name="Normal 15 3 2 3 2 2 2" xfId="10725" xr:uid="{00000000-0005-0000-0000-0000E6290000}"/>
    <cellStyle name="Normal 15 3 2 3 2 2 2 2" xfId="10726" xr:uid="{00000000-0005-0000-0000-0000E7290000}"/>
    <cellStyle name="Normal 15 3 2 3 2 2 3" xfId="10727" xr:uid="{00000000-0005-0000-0000-0000E8290000}"/>
    <cellStyle name="Normal 15 3 2 3 2 3" xfId="10728" xr:uid="{00000000-0005-0000-0000-0000E9290000}"/>
    <cellStyle name="Normal 15 3 2 3 2 3 2" xfId="10729" xr:uid="{00000000-0005-0000-0000-0000EA290000}"/>
    <cellStyle name="Normal 15 3 2 3 2 3 2 2" xfId="10730" xr:uid="{00000000-0005-0000-0000-0000EB290000}"/>
    <cellStyle name="Normal 15 3 2 3 2 3 3" xfId="10731" xr:uid="{00000000-0005-0000-0000-0000EC290000}"/>
    <cellStyle name="Normal 15 3 2 3 2 4" xfId="10732" xr:uid="{00000000-0005-0000-0000-0000ED290000}"/>
    <cellStyle name="Normal 15 3 2 3 2 4 2" xfId="10733" xr:uid="{00000000-0005-0000-0000-0000EE290000}"/>
    <cellStyle name="Normal 15 3 2 3 2 4 2 2" xfId="10734" xr:uid="{00000000-0005-0000-0000-0000EF290000}"/>
    <cellStyle name="Normal 15 3 2 3 2 4 3" xfId="10735" xr:uid="{00000000-0005-0000-0000-0000F0290000}"/>
    <cellStyle name="Normal 15 3 2 3 2 5" xfId="10736" xr:uid="{00000000-0005-0000-0000-0000F1290000}"/>
    <cellStyle name="Normal 15 3 2 3 2 5 2" xfId="10737" xr:uid="{00000000-0005-0000-0000-0000F2290000}"/>
    <cellStyle name="Normal 15 3 2 3 2 6" xfId="10738" xr:uid="{00000000-0005-0000-0000-0000F3290000}"/>
    <cellStyle name="Normal 15 3 2 3 2 6 2" xfId="10739" xr:uid="{00000000-0005-0000-0000-0000F4290000}"/>
    <cellStyle name="Normal 15 3 2 3 2 7" xfId="10740" xr:uid="{00000000-0005-0000-0000-0000F5290000}"/>
    <cellStyle name="Normal 15 3 2 3 3" xfId="10741" xr:uid="{00000000-0005-0000-0000-0000F6290000}"/>
    <cellStyle name="Normal 15 3 2 3 3 2" xfId="10742" xr:uid="{00000000-0005-0000-0000-0000F7290000}"/>
    <cellStyle name="Normal 15 3 2 3 3 2 2" xfId="10743" xr:uid="{00000000-0005-0000-0000-0000F8290000}"/>
    <cellStyle name="Normal 15 3 2 3 3 3" xfId="10744" xr:uid="{00000000-0005-0000-0000-0000F9290000}"/>
    <cellStyle name="Normal 15 3 2 3 4" xfId="10745" xr:uid="{00000000-0005-0000-0000-0000FA290000}"/>
    <cellStyle name="Normal 15 3 2 3 4 2" xfId="10746" xr:uid="{00000000-0005-0000-0000-0000FB290000}"/>
    <cellStyle name="Normal 15 3 2 3 4 2 2" xfId="10747" xr:uid="{00000000-0005-0000-0000-0000FC290000}"/>
    <cellStyle name="Normal 15 3 2 3 4 3" xfId="10748" xr:uid="{00000000-0005-0000-0000-0000FD290000}"/>
    <cellStyle name="Normal 15 3 2 3 5" xfId="10749" xr:uid="{00000000-0005-0000-0000-0000FE290000}"/>
    <cellStyle name="Normal 15 3 2 3 5 2" xfId="10750" xr:uid="{00000000-0005-0000-0000-0000FF290000}"/>
    <cellStyle name="Normal 15 3 2 3 5 2 2" xfId="10751" xr:uid="{00000000-0005-0000-0000-0000002A0000}"/>
    <cellStyle name="Normal 15 3 2 3 5 3" xfId="10752" xr:uid="{00000000-0005-0000-0000-0000012A0000}"/>
    <cellStyle name="Normal 15 3 2 3 6" xfId="10753" xr:uid="{00000000-0005-0000-0000-0000022A0000}"/>
    <cellStyle name="Normal 15 3 2 3 6 2" xfId="10754" xr:uid="{00000000-0005-0000-0000-0000032A0000}"/>
    <cellStyle name="Normal 15 3 2 3 7" xfId="10755" xr:uid="{00000000-0005-0000-0000-0000042A0000}"/>
    <cellStyle name="Normal 15 3 2 3 7 2" xfId="10756" xr:uid="{00000000-0005-0000-0000-0000052A0000}"/>
    <cellStyle name="Normal 15 3 2 3 8" xfId="10757" xr:uid="{00000000-0005-0000-0000-0000062A0000}"/>
    <cellStyle name="Normal 15 3 2 4" xfId="10758" xr:uid="{00000000-0005-0000-0000-0000072A0000}"/>
    <cellStyle name="Normal 15 3 2 4 2" xfId="10759" xr:uid="{00000000-0005-0000-0000-0000082A0000}"/>
    <cellStyle name="Normal 15 3 2 4 2 2" xfId="10760" xr:uid="{00000000-0005-0000-0000-0000092A0000}"/>
    <cellStyle name="Normal 15 3 2 4 2 2 2" xfId="10761" xr:uid="{00000000-0005-0000-0000-00000A2A0000}"/>
    <cellStyle name="Normal 15 3 2 4 2 3" xfId="10762" xr:uid="{00000000-0005-0000-0000-00000B2A0000}"/>
    <cellStyle name="Normal 15 3 2 4 3" xfId="10763" xr:uid="{00000000-0005-0000-0000-00000C2A0000}"/>
    <cellStyle name="Normal 15 3 2 4 3 2" xfId="10764" xr:uid="{00000000-0005-0000-0000-00000D2A0000}"/>
    <cellStyle name="Normal 15 3 2 4 3 2 2" xfId="10765" xr:uid="{00000000-0005-0000-0000-00000E2A0000}"/>
    <cellStyle name="Normal 15 3 2 4 3 3" xfId="10766" xr:uid="{00000000-0005-0000-0000-00000F2A0000}"/>
    <cellStyle name="Normal 15 3 2 4 4" xfId="10767" xr:uid="{00000000-0005-0000-0000-0000102A0000}"/>
    <cellStyle name="Normal 15 3 2 4 4 2" xfId="10768" xr:uid="{00000000-0005-0000-0000-0000112A0000}"/>
    <cellStyle name="Normal 15 3 2 4 4 2 2" xfId="10769" xr:uid="{00000000-0005-0000-0000-0000122A0000}"/>
    <cellStyle name="Normal 15 3 2 4 4 3" xfId="10770" xr:uid="{00000000-0005-0000-0000-0000132A0000}"/>
    <cellStyle name="Normal 15 3 2 4 5" xfId="10771" xr:uid="{00000000-0005-0000-0000-0000142A0000}"/>
    <cellStyle name="Normal 15 3 2 4 5 2" xfId="10772" xr:uid="{00000000-0005-0000-0000-0000152A0000}"/>
    <cellStyle name="Normal 15 3 2 4 6" xfId="10773" xr:uid="{00000000-0005-0000-0000-0000162A0000}"/>
    <cellStyle name="Normal 15 3 2 4 6 2" xfId="10774" xr:uid="{00000000-0005-0000-0000-0000172A0000}"/>
    <cellStyle name="Normal 15 3 2 4 7" xfId="10775" xr:uid="{00000000-0005-0000-0000-0000182A0000}"/>
    <cellStyle name="Normal 15 3 2 5" xfId="10776" xr:uid="{00000000-0005-0000-0000-0000192A0000}"/>
    <cellStyle name="Normal 15 3 2 5 2" xfId="10777" xr:uid="{00000000-0005-0000-0000-00001A2A0000}"/>
    <cellStyle name="Normal 15 3 2 5 2 2" xfId="10778" xr:uid="{00000000-0005-0000-0000-00001B2A0000}"/>
    <cellStyle name="Normal 15 3 2 5 2 2 2" xfId="10779" xr:uid="{00000000-0005-0000-0000-00001C2A0000}"/>
    <cellStyle name="Normal 15 3 2 5 2 3" xfId="10780" xr:uid="{00000000-0005-0000-0000-00001D2A0000}"/>
    <cellStyle name="Normal 15 3 2 5 3" xfId="10781" xr:uid="{00000000-0005-0000-0000-00001E2A0000}"/>
    <cellStyle name="Normal 15 3 2 5 3 2" xfId="10782" xr:uid="{00000000-0005-0000-0000-00001F2A0000}"/>
    <cellStyle name="Normal 15 3 2 5 3 2 2" xfId="10783" xr:uid="{00000000-0005-0000-0000-0000202A0000}"/>
    <cellStyle name="Normal 15 3 2 5 3 3" xfId="10784" xr:uid="{00000000-0005-0000-0000-0000212A0000}"/>
    <cellStyle name="Normal 15 3 2 5 4" xfId="10785" xr:uid="{00000000-0005-0000-0000-0000222A0000}"/>
    <cellStyle name="Normal 15 3 2 5 4 2" xfId="10786" xr:uid="{00000000-0005-0000-0000-0000232A0000}"/>
    <cellStyle name="Normal 15 3 2 5 4 2 2" xfId="10787" xr:uid="{00000000-0005-0000-0000-0000242A0000}"/>
    <cellStyle name="Normal 15 3 2 5 4 3" xfId="10788" xr:uid="{00000000-0005-0000-0000-0000252A0000}"/>
    <cellStyle name="Normal 15 3 2 5 5" xfId="10789" xr:uid="{00000000-0005-0000-0000-0000262A0000}"/>
    <cellStyle name="Normal 15 3 2 5 5 2" xfId="10790" xr:uid="{00000000-0005-0000-0000-0000272A0000}"/>
    <cellStyle name="Normal 15 3 2 5 6" xfId="10791" xr:uid="{00000000-0005-0000-0000-0000282A0000}"/>
    <cellStyle name="Normal 15 3 2 5 6 2" xfId="10792" xr:uid="{00000000-0005-0000-0000-0000292A0000}"/>
    <cellStyle name="Normal 15 3 2 5 7" xfId="10793" xr:uid="{00000000-0005-0000-0000-00002A2A0000}"/>
    <cellStyle name="Normal 15 3 2 6" xfId="10794" xr:uid="{00000000-0005-0000-0000-00002B2A0000}"/>
    <cellStyle name="Normal 15 3 2 6 2" xfId="10795" xr:uid="{00000000-0005-0000-0000-00002C2A0000}"/>
    <cellStyle name="Normal 15 3 2 6 2 2" xfId="10796" xr:uid="{00000000-0005-0000-0000-00002D2A0000}"/>
    <cellStyle name="Normal 15 3 2 6 3" xfId="10797" xr:uid="{00000000-0005-0000-0000-00002E2A0000}"/>
    <cellStyle name="Normal 15 3 2 7" xfId="10798" xr:uid="{00000000-0005-0000-0000-00002F2A0000}"/>
    <cellStyle name="Normal 15 3 2 7 2" xfId="10799" xr:uid="{00000000-0005-0000-0000-0000302A0000}"/>
    <cellStyle name="Normal 15 3 2 7 2 2" xfId="10800" xr:uid="{00000000-0005-0000-0000-0000312A0000}"/>
    <cellStyle name="Normal 15 3 2 7 3" xfId="10801" xr:uid="{00000000-0005-0000-0000-0000322A0000}"/>
    <cellStyle name="Normal 15 3 2 8" xfId="10802" xr:uid="{00000000-0005-0000-0000-0000332A0000}"/>
    <cellStyle name="Normal 15 3 2 8 2" xfId="10803" xr:uid="{00000000-0005-0000-0000-0000342A0000}"/>
    <cellStyle name="Normal 15 3 2 8 2 2" xfId="10804" xr:uid="{00000000-0005-0000-0000-0000352A0000}"/>
    <cellStyle name="Normal 15 3 2 8 3" xfId="10805" xr:uid="{00000000-0005-0000-0000-0000362A0000}"/>
    <cellStyle name="Normal 15 3 2 9" xfId="10806" xr:uid="{00000000-0005-0000-0000-0000372A0000}"/>
    <cellStyle name="Normal 15 3 2 9 2" xfId="10807" xr:uid="{00000000-0005-0000-0000-0000382A0000}"/>
    <cellStyle name="Normal 15 3 3" xfId="10808" xr:uid="{00000000-0005-0000-0000-0000392A0000}"/>
    <cellStyle name="Normal 15 3 3 10" xfId="10809" xr:uid="{00000000-0005-0000-0000-00003A2A0000}"/>
    <cellStyle name="Normal 15 3 3 10 2" xfId="10810" xr:uid="{00000000-0005-0000-0000-00003B2A0000}"/>
    <cellStyle name="Normal 15 3 3 11" xfId="10811" xr:uid="{00000000-0005-0000-0000-00003C2A0000}"/>
    <cellStyle name="Normal 15 3 3 2" xfId="10812" xr:uid="{00000000-0005-0000-0000-00003D2A0000}"/>
    <cellStyle name="Normal 15 3 3 2 2" xfId="10813" xr:uid="{00000000-0005-0000-0000-00003E2A0000}"/>
    <cellStyle name="Normal 15 3 3 2 2 2" xfId="10814" xr:uid="{00000000-0005-0000-0000-00003F2A0000}"/>
    <cellStyle name="Normal 15 3 3 2 2 2 2" xfId="10815" xr:uid="{00000000-0005-0000-0000-0000402A0000}"/>
    <cellStyle name="Normal 15 3 3 2 2 2 2 2" xfId="10816" xr:uid="{00000000-0005-0000-0000-0000412A0000}"/>
    <cellStyle name="Normal 15 3 3 2 2 2 3" xfId="10817" xr:uid="{00000000-0005-0000-0000-0000422A0000}"/>
    <cellStyle name="Normal 15 3 3 2 2 3" xfId="10818" xr:uid="{00000000-0005-0000-0000-0000432A0000}"/>
    <cellStyle name="Normal 15 3 3 2 2 3 2" xfId="10819" xr:uid="{00000000-0005-0000-0000-0000442A0000}"/>
    <cellStyle name="Normal 15 3 3 2 2 3 2 2" xfId="10820" xr:uid="{00000000-0005-0000-0000-0000452A0000}"/>
    <cellStyle name="Normal 15 3 3 2 2 3 3" xfId="10821" xr:uid="{00000000-0005-0000-0000-0000462A0000}"/>
    <cellStyle name="Normal 15 3 3 2 2 4" xfId="10822" xr:uid="{00000000-0005-0000-0000-0000472A0000}"/>
    <cellStyle name="Normal 15 3 3 2 2 4 2" xfId="10823" xr:uid="{00000000-0005-0000-0000-0000482A0000}"/>
    <cellStyle name="Normal 15 3 3 2 2 4 2 2" xfId="10824" xr:uid="{00000000-0005-0000-0000-0000492A0000}"/>
    <cellStyle name="Normal 15 3 3 2 2 4 3" xfId="10825" xr:uid="{00000000-0005-0000-0000-00004A2A0000}"/>
    <cellStyle name="Normal 15 3 3 2 2 5" xfId="10826" xr:uid="{00000000-0005-0000-0000-00004B2A0000}"/>
    <cellStyle name="Normal 15 3 3 2 2 5 2" xfId="10827" xr:uid="{00000000-0005-0000-0000-00004C2A0000}"/>
    <cellStyle name="Normal 15 3 3 2 2 6" xfId="10828" xr:uid="{00000000-0005-0000-0000-00004D2A0000}"/>
    <cellStyle name="Normal 15 3 3 2 2 6 2" xfId="10829" xr:uid="{00000000-0005-0000-0000-00004E2A0000}"/>
    <cellStyle name="Normal 15 3 3 2 2 7" xfId="10830" xr:uid="{00000000-0005-0000-0000-00004F2A0000}"/>
    <cellStyle name="Normal 15 3 3 2 3" xfId="10831" xr:uid="{00000000-0005-0000-0000-0000502A0000}"/>
    <cellStyle name="Normal 15 3 3 2 3 2" xfId="10832" xr:uid="{00000000-0005-0000-0000-0000512A0000}"/>
    <cellStyle name="Normal 15 3 3 2 3 2 2" xfId="10833" xr:uid="{00000000-0005-0000-0000-0000522A0000}"/>
    <cellStyle name="Normal 15 3 3 2 3 2 2 2" xfId="10834" xr:uid="{00000000-0005-0000-0000-0000532A0000}"/>
    <cellStyle name="Normal 15 3 3 2 3 2 3" xfId="10835" xr:uid="{00000000-0005-0000-0000-0000542A0000}"/>
    <cellStyle name="Normal 15 3 3 2 3 3" xfId="10836" xr:uid="{00000000-0005-0000-0000-0000552A0000}"/>
    <cellStyle name="Normal 15 3 3 2 3 3 2" xfId="10837" xr:uid="{00000000-0005-0000-0000-0000562A0000}"/>
    <cellStyle name="Normal 15 3 3 2 3 3 2 2" xfId="10838" xr:uid="{00000000-0005-0000-0000-0000572A0000}"/>
    <cellStyle name="Normal 15 3 3 2 3 3 3" xfId="10839" xr:uid="{00000000-0005-0000-0000-0000582A0000}"/>
    <cellStyle name="Normal 15 3 3 2 3 4" xfId="10840" xr:uid="{00000000-0005-0000-0000-0000592A0000}"/>
    <cellStyle name="Normal 15 3 3 2 3 4 2" xfId="10841" xr:uid="{00000000-0005-0000-0000-00005A2A0000}"/>
    <cellStyle name="Normal 15 3 3 2 3 4 2 2" xfId="10842" xr:uid="{00000000-0005-0000-0000-00005B2A0000}"/>
    <cellStyle name="Normal 15 3 3 2 3 4 3" xfId="10843" xr:uid="{00000000-0005-0000-0000-00005C2A0000}"/>
    <cellStyle name="Normal 15 3 3 2 3 5" xfId="10844" xr:uid="{00000000-0005-0000-0000-00005D2A0000}"/>
    <cellStyle name="Normal 15 3 3 2 3 5 2" xfId="10845" xr:uid="{00000000-0005-0000-0000-00005E2A0000}"/>
    <cellStyle name="Normal 15 3 3 2 3 6" xfId="10846" xr:uid="{00000000-0005-0000-0000-00005F2A0000}"/>
    <cellStyle name="Normal 15 3 3 2 3 6 2" xfId="10847" xr:uid="{00000000-0005-0000-0000-0000602A0000}"/>
    <cellStyle name="Normal 15 3 3 2 3 7" xfId="10848" xr:uid="{00000000-0005-0000-0000-0000612A0000}"/>
    <cellStyle name="Normal 15 3 3 2 4" xfId="10849" xr:uid="{00000000-0005-0000-0000-0000622A0000}"/>
    <cellStyle name="Normal 15 3 3 2 4 2" xfId="10850" xr:uid="{00000000-0005-0000-0000-0000632A0000}"/>
    <cellStyle name="Normal 15 3 3 2 4 2 2" xfId="10851" xr:uid="{00000000-0005-0000-0000-0000642A0000}"/>
    <cellStyle name="Normal 15 3 3 2 4 3" xfId="10852" xr:uid="{00000000-0005-0000-0000-0000652A0000}"/>
    <cellStyle name="Normal 15 3 3 2 5" xfId="10853" xr:uid="{00000000-0005-0000-0000-0000662A0000}"/>
    <cellStyle name="Normal 15 3 3 2 5 2" xfId="10854" xr:uid="{00000000-0005-0000-0000-0000672A0000}"/>
    <cellStyle name="Normal 15 3 3 2 5 2 2" xfId="10855" xr:uid="{00000000-0005-0000-0000-0000682A0000}"/>
    <cellStyle name="Normal 15 3 3 2 5 3" xfId="10856" xr:uid="{00000000-0005-0000-0000-0000692A0000}"/>
    <cellStyle name="Normal 15 3 3 2 6" xfId="10857" xr:uid="{00000000-0005-0000-0000-00006A2A0000}"/>
    <cellStyle name="Normal 15 3 3 2 6 2" xfId="10858" xr:uid="{00000000-0005-0000-0000-00006B2A0000}"/>
    <cellStyle name="Normal 15 3 3 2 6 2 2" xfId="10859" xr:uid="{00000000-0005-0000-0000-00006C2A0000}"/>
    <cellStyle name="Normal 15 3 3 2 6 3" xfId="10860" xr:uid="{00000000-0005-0000-0000-00006D2A0000}"/>
    <cellStyle name="Normal 15 3 3 2 7" xfId="10861" xr:uid="{00000000-0005-0000-0000-00006E2A0000}"/>
    <cellStyle name="Normal 15 3 3 2 7 2" xfId="10862" xr:uid="{00000000-0005-0000-0000-00006F2A0000}"/>
    <cellStyle name="Normal 15 3 3 2 8" xfId="10863" xr:uid="{00000000-0005-0000-0000-0000702A0000}"/>
    <cellStyle name="Normal 15 3 3 2 8 2" xfId="10864" xr:uid="{00000000-0005-0000-0000-0000712A0000}"/>
    <cellStyle name="Normal 15 3 3 2 9" xfId="10865" xr:uid="{00000000-0005-0000-0000-0000722A0000}"/>
    <cellStyle name="Normal 15 3 3 3" xfId="10866" xr:uid="{00000000-0005-0000-0000-0000732A0000}"/>
    <cellStyle name="Normal 15 3 3 3 2" xfId="10867" xr:uid="{00000000-0005-0000-0000-0000742A0000}"/>
    <cellStyle name="Normal 15 3 3 3 2 2" xfId="10868" xr:uid="{00000000-0005-0000-0000-0000752A0000}"/>
    <cellStyle name="Normal 15 3 3 3 2 2 2" xfId="10869" xr:uid="{00000000-0005-0000-0000-0000762A0000}"/>
    <cellStyle name="Normal 15 3 3 3 2 2 2 2" xfId="10870" xr:uid="{00000000-0005-0000-0000-0000772A0000}"/>
    <cellStyle name="Normal 15 3 3 3 2 2 3" xfId="10871" xr:uid="{00000000-0005-0000-0000-0000782A0000}"/>
    <cellStyle name="Normal 15 3 3 3 2 3" xfId="10872" xr:uid="{00000000-0005-0000-0000-0000792A0000}"/>
    <cellStyle name="Normal 15 3 3 3 2 3 2" xfId="10873" xr:uid="{00000000-0005-0000-0000-00007A2A0000}"/>
    <cellStyle name="Normal 15 3 3 3 2 3 2 2" xfId="10874" xr:uid="{00000000-0005-0000-0000-00007B2A0000}"/>
    <cellStyle name="Normal 15 3 3 3 2 3 3" xfId="10875" xr:uid="{00000000-0005-0000-0000-00007C2A0000}"/>
    <cellStyle name="Normal 15 3 3 3 2 4" xfId="10876" xr:uid="{00000000-0005-0000-0000-00007D2A0000}"/>
    <cellStyle name="Normal 15 3 3 3 2 4 2" xfId="10877" xr:uid="{00000000-0005-0000-0000-00007E2A0000}"/>
    <cellStyle name="Normal 15 3 3 3 2 4 2 2" xfId="10878" xr:uid="{00000000-0005-0000-0000-00007F2A0000}"/>
    <cellStyle name="Normal 15 3 3 3 2 4 3" xfId="10879" xr:uid="{00000000-0005-0000-0000-0000802A0000}"/>
    <cellStyle name="Normal 15 3 3 3 2 5" xfId="10880" xr:uid="{00000000-0005-0000-0000-0000812A0000}"/>
    <cellStyle name="Normal 15 3 3 3 2 5 2" xfId="10881" xr:uid="{00000000-0005-0000-0000-0000822A0000}"/>
    <cellStyle name="Normal 15 3 3 3 2 6" xfId="10882" xr:uid="{00000000-0005-0000-0000-0000832A0000}"/>
    <cellStyle name="Normal 15 3 3 3 2 6 2" xfId="10883" xr:uid="{00000000-0005-0000-0000-0000842A0000}"/>
    <cellStyle name="Normal 15 3 3 3 2 7" xfId="10884" xr:uid="{00000000-0005-0000-0000-0000852A0000}"/>
    <cellStyle name="Normal 15 3 3 3 3" xfId="10885" xr:uid="{00000000-0005-0000-0000-0000862A0000}"/>
    <cellStyle name="Normal 15 3 3 3 3 2" xfId="10886" xr:uid="{00000000-0005-0000-0000-0000872A0000}"/>
    <cellStyle name="Normal 15 3 3 3 3 2 2" xfId="10887" xr:uid="{00000000-0005-0000-0000-0000882A0000}"/>
    <cellStyle name="Normal 15 3 3 3 3 3" xfId="10888" xr:uid="{00000000-0005-0000-0000-0000892A0000}"/>
    <cellStyle name="Normal 15 3 3 3 4" xfId="10889" xr:uid="{00000000-0005-0000-0000-00008A2A0000}"/>
    <cellStyle name="Normal 15 3 3 3 4 2" xfId="10890" xr:uid="{00000000-0005-0000-0000-00008B2A0000}"/>
    <cellStyle name="Normal 15 3 3 3 4 2 2" xfId="10891" xr:uid="{00000000-0005-0000-0000-00008C2A0000}"/>
    <cellStyle name="Normal 15 3 3 3 4 3" xfId="10892" xr:uid="{00000000-0005-0000-0000-00008D2A0000}"/>
    <cellStyle name="Normal 15 3 3 3 5" xfId="10893" xr:uid="{00000000-0005-0000-0000-00008E2A0000}"/>
    <cellStyle name="Normal 15 3 3 3 5 2" xfId="10894" xr:uid="{00000000-0005-0000-0000-00008F2A0000}"/>
    <cellStyle name="Normal 15 3 3 3 5 2 2" xfId="10895" xr:uid="{00000000-0005-0000-0000-0000902A0000}"/>
    <cellStyle name="Normal 15 3 3 3 5 3" xfId="10896" xr:uid="{00000000-0005-0000-0000-0000912A0000}"/>
    <cellStyle name="Normal 15 3 3 3 6" xfId="10897" xr:uid="{00000000-0005-0000-0000-0000922A0000}"/>
    <cellStyle name="Normal 15 3 3 3 6 2" xfId="10898" xr:uid="{00000000-0005-0000-0000-0000932A0000}"/>
    <cellStyle name="Normal 15 3 3 3 7" xfId="10899" xr:uid="{00000000-0005-0000-0000-0000942A0000}"/>
    <cellStyle name="Normal 15 3 3 3 7 2" xfId="10900" xr:uid="{00000000-0005-0000-0000-0000952A0000}"/>
    <cellStyle name="Normal 15 3 3 3 8" xfId="10901" xr:uid="{00000000-0005-0000-0000-0000962A0000}"/>
    <cellStyle name="Normal 15 3 3 4" xfId="10902" xr:uid="{00000000-0005-0000-0000-0000972A0000}"/>
    <cellStyle name="Normal 15 3 3 4 2" xfId="10903" xr:uid="{00000000-0005-0000-0000-0000982A0000}"/>
    <cellStyle name="Normal 15 3 3 4 2 2" xfId="10904" xr:uid="{00000000-0005-0000-0000-0000992A0000}"/>
    <cellStyle name="Normal 15 3 3 4 2 2 2" xfId="10905" xr:uid="{00000000-0005-0000-0000-00009A2A0000}"/>
    <cellStyle name="Normal 15 3 3 4 2 3" xfId="10906" xr:uid="{00000000-0005-0000-0000-00009B2A0000}"/>
    <cellStyle name="Normal 15 3 3 4 3" xfId="10907" xr:uid="{00000000-0005-0000-0000-00009C2A0000}"/>
    <cellStyle name="Normal 15 3 3 4 3 2" xfId="10908" xr:uid="{00000000-0005-0000-0000-00009D2A0000}"/>
    <cellStyle name="Normal 15 3 3 4 3 2 2" xfId="10909" xr:uid="{00000000-0005-0000-0000-00009E2A0000}"/>
    <cellStyle name="Normal 15 3 3 4 3 3" xfId="10910" xr:uid="{00000000-0005-0000-0000-00009F2A0000}"/>
    <cellStyle name="Normal 15 3 3 4 4" xfId="10911" xr:uid="{00000000-0005-0000-0000-0000A02A0000}"/>
    <cellStyle name="Normal 15 3 3 4 4 2" xfId="10912" xr:uid="{00000000-0005-0000-0000-0000A12A0000}"/>
    <cellStyle name="Normal 15 3 3 4 4 2 2" xfId="10913" xr:uid="{00000000-0005-0000-0000-0000A22A0000}"/>
    <cellStyle name="Normal 15 3 3 4 4 3" xfId="10914" xr:uid="{00000000-0005-0000-0000-0000A32A0000}"/>
    <cellStyle name="Normal 15 3 3 4 5" xfId="10915" xr:uid="{00000000-0005-0000-0000-0000A42A0000}"/>
    <cellStyle name="Normal 15 3 3 4 5 2" xfId="10916" xr:uid="{00000000-0005-0000-0000-0000A52A0000}"/>
    <cellStyle name="Normal 15 3 3 4 6" xfId="10917" xr:uid="{00000000-0005-0000-0000-0000A62A0000}"/>
    <cellStyle name="Normal 15 3 3 4 6 2" xfId="10918" xr:uid="{00000000-0005-0000-0000-0000A72A0000}"/>
    <cellStyle name="Normal 15 3 3 4 7" xfId="10919" xr:uid="{00000000-0005-0000-0000-0000A82A0000}"/>
    <cellStyle name="Normal 15 3 3 5" xfId="10920" xr:uid="{00000000-0005-0000-0000-0000A92A0000}"/>
    <cellStyle name="Normal 15 3 3 5 2" xfId="10921" xr:uid="{00000000-0005-0000-0000-0000AA2A0000}"/>
    <cellStyle name="Normal 15 3 3 5 2 2" xfId="10922" xr:uid="{00000000-0005-0000-0000-0000AB2A0000}"/>
    <cellStyle name="Normal 15 3 3 5 2 2 2" xfId="10923" xr:uid="{00000000-0005-0000-0000-0000AC2A0000}"/>
    <cellStyle name="Normal 15 3 3 5 2 3" xfId="10924" xr:uid="{00000000-0005-0000-0000-0000AD2A0000}"/>
    <cellStyle name="Normal 15 3 3 5 3" xfId="10925" xr:uid="{00000000-0005-0000-0000-0000AE2A0000}"/>
    <cellStyle name="Normal 15 3 3 5 3 2" xfId="10926" xr:uid="{00000000-0005-0000-0000-0000AF2A0000}"/>
    <cellStyle name="Normal 15 3 3 5 3 2 2" xfId="10927" xr:uid="{00000000-0005-0000-0000-0000B02A0000}"/>
    <cellStyle name="Normal 15 3 3 5 3 3" xfId="10928" xr:uid="{00000000-0005-0000-0000-0000B12A0000}"/>
    <cellStyle name="Normal 15 3 3 5 4" xfId="10929" xr:uid="{00000000-0005-0000-0000-0000B22A0000}"/>
    <cellStyle name="Normal 15 3 3 5 4 2" xfId="10930" xr:uid="{00000000-0005-0000-0000-0000B32A0000}"/>
    <cellStyle name="Normal 15 3 3 5 4 2 2" xfId="10931" xr:uid="{00000000-0005-0000-0000-0000B42A0000}"/>
    <cellStyle name="Normal 15 3 3 5 4 3" xfId="10932" xr:uid="{00000000-0005-0000-0000-0000B52A0000}"/>
    <cellStyle name="Normal 15 3 3 5 5" xfId="10933" xr:uid="{00000000-0005-0000-0000-0000B62A0000}"/>
    <cellStyle name="Normal 15 3 3 5 5 2" xfId="10934" xr:uid="{00000000-0005-0000-0000-0000B72A0000}"/>
    <cellStyle name="Normal 15 3 3 5 6" xfId="10935" xr:uid="{00000000-0005-0000-0000-0000B82A0000}"/>
    <cellStyle name="Normal 15 3 3 5 6 2" xfId="10936" xr:uid="{00000000-0005-0000-0000-0000B92A0000}"/>
    <cellStyle name="Normal 15 3 3 5 7" xfId="10937" xr:uid="{00000000-0005-0000-0000-0000BA2A0000}"/>
    <cellStyle name="Normal 15 3 3 6" xfId="10938" xr:uid="{00000000-0005-0000-0000-0000BB2A0000}"/>
    <cellStyle name="Normal 15 3 3 6 2" xfId="10939" xr:uid="{00000000-0005-0000-0000-0000BC2A0000}"/>
    <cellStyle name="Normal 15 3 3 6 2 2" xfId="10940" xr:uid="{00000000-0005-0000-0000-0000BD2A0000}"/>
    <cellStyle name="Normal 15 3 3 6 3" xfId="10941" xr:uid="{00000000-0005-0000-0000-0000BE2A0000}"/>
    <cellStyle name="Normal 15 3 3 7" xfId="10942" xr:uid="{00000000-0005-0000-0000-0000BF2A0000}"/>
    <cellStyle name="Normal 15 3 3 7 2" xfId="10943" xr:uid="{00000000-0005-0000-0000-0000C02A0000}"/>
    <cellStyle name="Normal 15 3 3 7 2 2" xfId="10944" xr:uid="{00000000-0005-0000-0000-0000C12A0000}"/>
    <cellStyle name="Normal 15 3 3 7 3" xfId="10945" xr:uid="{00000000-0005-0000-0000-0000C22A0000}"/>
    <cellStyle name="Normal 15 3 3 8" xfId="10946" xr:uid="{00000000-0005-0000-0000-0000C32A0000}"/>
    <cellStyle name="Normal 15 3 3 8 2" xfId="10947" xr:uid="{00000000-0005-0000-0000-0000C42A0000}"/>
    <cellStyle name="Normal 15 3 3 8 2 2" xfId="10948" xr:uid="{00000000-0005-0000-0000-0000C52A0000}"/>
    <cellStyle name="Normal 15 3 3 8 3" xfId="10949" xr:uid="{00000000-0005-0000-0000-0000C62A0000}"/>
    <cellStyle name="Normal 15 3 3 9" xfId="10950" xr:uid="{00000000-0005-0000-0000-0000C72A0000}"/>
    <cellStyle name="Normal 15 3 3 9 2" xfId="10951" xr:uid="{00000000-0005-0000-0000-0000C82A0000}"/>
    <cellStyle name="Normal 15 3 4" xfId="10952" xr:uid="{00000000-0005-0000-0000-0000C92A0000}"/>
    <cellStyle name="Normal 15 3 4 2" xfId="10953" xr:uid="{00000000-0005-0000-0000-0000CA2A0000}"/>
    <cellStyle name="Normal 15 3 4 2 2" xfId="10954" xr:uid="{00000000-0005-0000-0000-0000CB2A0000}"/>
    <cellStyle name="Normal 15 3 4 2 2 2" xfId="10955" xr:uid="{00000000-0005-0000-0000-0000CC2A0000}"/>
    <cellStyle name="Normal 15 3 4 2 2 2 2" xfId="10956" xr:uid="{00000000-0005-0000-0000-0000CD2A0000}"/>
    <cellStyle name="Normal 15 3 4 2 2 3" xfId="10957" xr:uid="{00000000-0005-0000-0000-0000CE2A0000}"/>
    <cellStyle name="Normal 15 3 4 2 3" xfId="10958" xr:uid="{00000000-0005-0000-0000-0000CF2A0000}"/>
    <cellStyle name="Normal 15 3 4 2 3 2" xfId="10959" xr:uid="{00000000-0005-0000-0000-0000D02A0000}"/>
    <cellStyle name="Normal 15 3 4 2 3 2 2" xfId="10960" xr:uid="{00000000-0005-0000-0000-0000D12A0000}"/>
    <cellStyle name="Normal 15 3 4 2 3 3" xfId="10961" xr:uid="{00000000-0005-0000-0000-0000D22A0000}"/>
    <cellStyle name="Normal 15 3 4 2 4" xfId="10962" xr:uid="{00000000-0005-0000-0000-0000D32A0000}"/>
    <cellStyle name="Normal 15 3 4 2 4 2" xfId="10963" xr:uid="{00000000-0005-0000-0000-0000D42A0000}"/>
    <cellStyle name="Normal 15 3 4 2 4 2 2" xfId="10964" xr:uid="{00000000-0005-0000-0000-0000D52A0000}"/>
    <cellStyle name="Normal 15 3 4 2 4 3" xfId="10965" xr:uid="{00000000-0005-0000-0000-0000D62A0000}"/>
    <cellStyle name="Normal 15 3 4 2 5" xfId="10966" xr:uid="{00000000-0005-0000-0000-0000D72A0000}"/>
    <cellStyle name="Normal 15 3 4 2 5 2" xfId="10967" xr:uid="{00000000-0005-0000-0000-0000D82A0000}"/>
    <cellStyle name="Normal 15 3 4 2 6" xfId="10968" xr:uid="{00000000-0005-0000-0000-0000D92A0000}"/>
    <cellStyle name="Normal 15 3 4 2 6 2" xfId="10969" xr:uid="{00000000-0005-0000-0000-0000DA2A0000}"/>
    <cellStyle name="Normal 15 3 4 2 7" xfId="10970" xr:uid="{00000000-0005-0000-0000-0000DB2A0000}"/>
    <cellStyle name="Normal 15 3 4 3" xfId="10971" xr:uid="{00000000-0005-0000-0000-0000DC2A0000}"/>
    <cellStyle name="Normal 15 3 4 3 2" xfId="10972" xr:uid="{00000000-0005-0000-0000-0000DD2A0000}"/>
    <cellStyle name="Normal 15 3 4 3 2 2" xfId="10973" xr:uid="{00000000-0005-0000-0000-0000DE2A0000}"/>
    <cellStyle name="Normal 15 3 4 3 2 2 2" xfId="10974" xr:uid="{00000000-0005-0000-0000-0000DF2A0000}"/>
    <cellStyle name="Normal 15 3 4 3 2 3" xfId="10975" xr:uid="{00000000-0005-0000-0000-0000E02A0000}"/>
    <cellStyle name="Normal 15 3 4 3 3" xfId="10976" xr:uid="{00000000-0005-0000-0000-0000E12A0000}"/>
    <cellStyle name="Normal 15 3 4 3 3 2" xfId="10977" xr:uid="{00000000-0005-0000-0000-0000E22A0000}"/>
    <cellStyle name="Normal 15 3 4 3 3 2 2" xfId="10978" xr:uid="{00000000-0005-0000-0000-0000E32A0000}"/>
    <cellStyle name="Normal 15 3 4 3 3 3" xfId="10979" xr:uid="{00000000-0005-0000-0000-0000E42A0000}"/>
    <cellStyle name="Normal 15 3 4 3 4" xfId="10980" xr:uid="{00000000-0005-0000-0000-0000E52A0000}"/>
    <cellStyle name="Normal 15 3 4 3 4 2" xfId="10981" xr:uid="{00000000-0005-0000-0000-0000E62A0000}"/>
    <cellStyle name="Normal 15 3 4 3 4 2 2" xfId="10982" xr:uid="{00000000-0005-0000-0000-0000E72A0000}"/>
    <cellStyle name="Normal 15 3 4 3 4 3" xfId="10983" xr:uid="{00000000-0005-0000-0000-0000E82A0000}"/>
    <cellStyle name="Normal 15 3 4 3 5" xfId="10984" xr:uid="{00000000-0005-0000-0000-0000E92A0000}"/>
    <cellStyle name="Normal 15 3 4 3 5 2" xfId="10985" xr:uid="{00000000-0005-0000-0000-0000EA2A0000}"/>
    <cellStyle name="Normal 15 3 4 3 6" xfId="10986" xr:uid="{00000000-0005-0000-0000-0000EB2A0000}"/>
    <cellStyle name="Normal 15 3 4 3 6 2" xfId="10987" xr:uid="{00000000-0005-0000-0000-0000EC2A0000}"/>
    <cellStyle name="Normal 15 3 4 3 7" xfId="10988" xr:uid="{00000000-0005-0000-0000-0000ED2A0000}"/>
    <cellStyle name="Normal 15 3 4 4" xfId="10989" xr:uid="{00000000-0005-0000-0000-0000EE2A0000}"/>
    <cellStyle name="Normal 15 3 4 4 2" xfId="10990" xr:uid="{00000000-0005-0000-0000-0000EF2A0000}"/>
    <cellStyle name="Normal 15 3 4 4 2 2" xfId="10991" xr:uid="{00000000-0005-0000-0000-0000F02A0000}"/>
    <cellStyle name="Normal 15 3 4 4 3" xfId="10992" xr:uid="{00000000-0005-0000-0000-0000F12A0000}"/>
    <cellStyle name="Normal 15 3 4 5" xfId="10993" xr:uid="{00000000-0005-0000-0000-0000F22A0000}"/>
    <cellStyle name="Normal 15 3 4 5 2" xfId="10994" xr:uid="{00000000-0005-0000-0000-0000F32A0000}"/>
    <cellStyle name="Normal 15 3 4 5 2 2" xfId="10995" xr:uid="{00000000-0005-0000-0000-0000F42A0000}"/>
    <cellStyle name="Normal 15 3 4 5 3" xfId="10996" xr:uid="{00000000-0005-0000-0000-0000F52A0000}"/>
    <cellStyle name="Normal 15 3 4 6" xfId="10997" xr:uid="{00000000-0005-0000-0000-0000F62A0000}"/>
    <cellStyle name="Normal 15 3 4 6 2" xfId="10998" xr:uid="{00000000-0005-0000-0000-0000F72A0000}"/>
    <cellStyle name="Normal 15 3 4 6 2 2" xfId="10999" xr:uid="{00000000-0005-0000-0000-0000F82A0000}"/>
    <cellStyle name="Normal 15 3 4 6 3" xfId="11000" xr:uid="{00000000-0005-0000-0000-0000F92A0000}"/>
    <cellStyle name="Normal 15 3 4 7" xfId="11001" xr:uid="{00000000-0005-0000-0000-0000FA2A0000}"/>
    <cellStyle name="Normal 15 3 4 7 2" xfId="11002" xr:uid="{00000000-0005-0000-0000-0000FB2A0000}"/>
    <cellStyle name="Normal 15 3 4 8" xfId="11003" xr:uid="{00000000-0005-0000-0000-0000FC2A0000}"/>
    <cellStyle name="Normal 15 3 4 8 2" xfId="11004" xr:uid="{00000000-0005-0000-0000-0000FD2A0000}"/>
    <cellStyle name="Normal 15 3 4 9" xfId="11005" xr:uid="{00000000-0005-0000-0000-0000FE2A0000}"/>
    <cellStyle name="Normal 15 3 5" xfId="11006" xr:uid="{00000000-0005-0000-0000-0000FF2A0000}"/>
    <cellStyle name="Normal 15 3 5 2" xfId="11007" xr:uid="{00000000-0005-0000-0000-0000002B0000}"/>
    <cellStyle name="Normal 15 3 5 2 2" xfId="11008" xr:uid="{00000000-0005-0000-0000-0000012B0000}"/>
    <cellStyle name="Normal 15 3 5 2 2 2" xfId="11009" xr:uid="{00000000-0005-0000-0000-0000022B0000}"/>
    <cellStyle name="Normal 15 3 5 2 2 2 2" xfId="11010" xr:uid="{00000000-0005-0000-0000-0000032B0000}"/>
    <cellStyle name="Normal 15 3 5 2 2 3" xfId="11011" xr:uid="{00000000-0005-0000-0000-0000042B0000}"/>
    <cellStyle name="Normal 15 3 5 2 3" xfId="11012" xr:uid="{00000000-0005-0000-0000-0000052B0000}"/>
    <cellStyle name="Normal 15 3 5 2 3 2" xfId="11013" xr:uid="{00000000-0005-0000-0000-0000062B0000}"/>
    <cellStyle name="Normal 15 3 5 2 3 2 2" xfId="11014" xr:uid="{00000000-0005-0000-0000-0000072B0000}"/>
    <cellStyle name="Normal 15 3 5 2 3 3" xfId="11015" xr:uid="{00000000-0005-0000-0000-0000082B0000}"/>
    <cellStyle name="Normal 15 3 5 2 4" xfId="11016" xr:uid="{00000000-0005-0000-0000-0000092B0000}"/>
    <cellStyle name="Normal 15 3 5 2 4 2" xfId="11017" xr:uid="{00000000-0005-0000-0000-00000A2B0000}"/>
    <cellStyle name="Normal 15 3 5 2 4 2 2" xfId="11018" xr:uid="{00000000-0005-0000-0000-00000B2B0000}"/>
    <cellStyle name="Normal 15 3 5 2 4 3" xfId="11019" xr:uid="{00000000-0005-0000-0000-00000C2B0000}"/>
    <cellStyle name="Normal 15 3 5 2 5" xfId="11020" xr:uid="{00000000-0005-0000-0000-00000D2B0000}"/>
    <cellStyle name="Normal 15 3 5 2 5 2" xfId="11021" xr:uid="{00000000-0005-0000-0000-00000E2B0000}"/>
    <cellStyle name="Normal 15 3 5 2 6" xfId="11022" xr:uid="{00000000-0005-0000-0000-00000F2B0000}"/>
    <cellStyle name="Normal 15 3 5 2 6 2" xfId="11023" xr:uid="{00000000-0005-0000-0000-0000102B0000}"/>
    <cellStyle name="Normal 15 3 5 2 7" xfId="11024" xr:uid="{00000000-0005-0000-0000-0000112B0000}"/>
    <cellStyle name="Normal 15 3 5 3" xfId="11025" xr:uid="{00000000-0005-0000-0000-0000122B0000}"/>
    <cellStyle name="Normal 15 3 5 3 2" xfId="11026" xr:uid="{00000000-0005-0000-0000-0000132B0000}"/>
    <cellStyle name="Normal 15 3 5 3 2 2" xfId="11027" xr:uid="{00000000-0005-0000-0000-0000142B0000}"/>
    <cellStyle name="Normal 15 3 5 3 3" xfId="11028" xr:uid="{00000000-0005-0000-0000-0000152B0000}"/>
    <cellStyle name="Normal 15 3 5 4" xfId="11029" xr:uid="{00000000-0005-0000-0000-0000162B0000}"/>
    <cellStyle name="Normal 15 3 5 4 2" xfId="11030" xr:uid="{00000000-0005-0000-0000-0000172B0000}"/>
    <cellStyle name="Normal 15 3 5 4 2 2" xfId="11031" xr:uid="{00000000-0005-0000-0000-0000182B0000}"/>
    <cellStyle name="Normal 15 3 5 4 3" xfId="11032" xr:uid="{00000000-0005-0000-0000-0000192B0000}"/>
    <cellStyle name="Normal 15 3 5 5" xfId="11033" xr:uid="{00000000-0005-0000-0000-00001A2B0000}"/>
    <cellStyle name="Normal 15 3 5 5 2" xfId="11034" xr:uid="{00000000-0005-0000-0000-00001B2B0000}"/>
    <cellStyle name="Normal 15 3 5 5 2 2" xfId="11035" xr:uid="{00000000-0005-0000-0000-00001C2B0000}"/>
    <cellStyle name="Normal 15 3 5 5 3" xfId="11036" xr:uid="{00000000-0005-0000-0000-00001D2B0000}"/>
    <cellStyle name="Normal 15 3 5 6" xfId="11037" xr:uid="{00000000-0005-0000-0000-00001E2B0000}"/>
    <cellStyle name="Normal 15 3 5 6 2" xfId="11038" xr:uid="{00000000-0005-0000-0000-00001F2B0000}"/>
    <cellStyle name="Normal 15 3 5 7" xfId="11039" xr:uid="{00000000-0005-0000-0000-0000202B0000}"/>
    <cellStyle name="Normal 15 3 5 7 2" xfId="11040" xr:uid="{00000000-0005-0000-0000-0000212B0000}"/>
    <cellStyle name="Normal 15 3 5 8" xfId="11041" xr:uid="{00000000-0005-0000-0000-0000222B0000}"/>
    <cellStyle name="Normal 15 3 6" xfId="11042" xr:uid="{00000000-0005-0000-0000-0000232B0000}"/>
    <cellStyle name="Normal 15 3 6 2" xfId="11043" xr:uid="{00000000-0005-0000-0000-0000242B0000}"/>
    <cellStyle name="Normal 15 3 6 2 2" xfId="11044" xr:uid="{00000000-0005-0000-0000-0000252B0000}"/>
    <cellStyle name="Normal 15 3 6 2 2 2" xfId="11045" xr:uid="{00000000-0005-0000-0000-0000262B0000}"/>
    <cellStyle name="Normal 15 3 6 2 3" xfId="11046" xr:uid="{00000000-0005-0000-0000-0000272B0000}"/>
    <cellStyle name="Normal 15 3 6 3" xfId="11047" xr:uid="{00000000-0005-0000-0000-0000282B0000}"/>
    <cellStyle name="Normal 15 3 6 3 2" xfId="11048" xr:uid="{00000000-0005-0000-0000-0000292B0000}"/>
    <cellStyle name="Normal 15 3 6 3 2 2" xfId="11049" xr:uid="{00000000-0005-0000-0000-00002A2B0000}"/>
    <cellStyle name="Normal 15 3 6 3 3" xfId="11050" xr:uid="{00000000-0005-0000-0000-00002B2B0000}"/>
    <cellStyle name="Normal 15 3 6 4" xfId="11051" xr:uid="{00000000-0005-0000-0000-00002C2B0000}"/>
    <cellStyle name="Normal 15 3 6 4 2" xfId="11052" xr:uid="{00000000-0005-0000-0000-00002D2B0000}"/>
    <cellStyle name="Normal 15 3 6 4 2 2" xfId="11053" xr:uid="{00000000-0005-0000-0000-00002E2B0000}"/>
    <cellStyle name="Normal 15 3 6 4 3" xfId="11054" xr:uid="{00000000-0005-0000-0000-00002F2B0000}"/>
    <cellStyle name="Normal 15 3 6 5" xfId="11055" xr:uid="{00000000-0005-0000-0000-0000302B0000}"/>
    <cellStyle name="Normal 15 3 6 5 2" xfId="11056" xr:uid="{00000000-0005-0000-0000-0000312B0000}"/>
    <cellStyle name="Normal 15 3 6 6" xfId="11057" xr:uid="{00000000-0005-0000-0000-0000322B0000}"/>
    <cellStyle name="Normal 15 3 6 6 2" xfId="11058" xr:uid="{00000000-0005-0000-0000-0000332B0000}"/>
    <cellStyle name="Normal 15 3 6 7" xfId="11059" xr:uid="{00000000-0005-0000-0000-0000342B0000}"/>
    <cellStyle name="Normal 15 3 7" xfId="11060" xr:uid="{00000000-0005-0000-0000-0000352B0000}"/>
    <cellStyle name="Normal 15 3 7 2" xfId="11061" xr:uid="{00000000-0005-0000-0000-0000362B0000}"/>
    <cellStyle name="Normal 15 3 7 2 2" xfId="11062" xr:uid="{00000000-0005-0000-0000-0000372B0000}"/>
    <cellStyle name="Normal 15 3 7 2 2 2" xfId="11063" xr:uid="{00000000-0005-0000-0000-0000382B0000}"/>
    <cellStyle name="Normal 15 3 7 2 3" xfId="11064" xr:uid="{00000000-0005-0000-0000-0000392B0000}"/>
    <cellStyle name="Normal 15 3 7 3" xfId="11065" xr:uid="{00000000-0005-0000-0000-00003A2B0000}"/>
    <cellStyle name="Normal 15 3 7 3 2" xfId="11066" xr:uid="{00000000-0005-0000-0000-00003B2B0000}"/>
    <cellStyle name="Normal 15 3 7 3 2 2" xfId="11067" xr:uid="{00000000-0005-0000-0000-00003C2B0000}"/>
    <cellStyle name="Normal 15 3 7 3 3" xfId="11068" xr:uid="{00000000-0005-0000-0000-00003D2B0000}"/>
    <cellStyle name="Normal 15 3 7 4" xfId="11069" xr:uid="{00000000-0005-0000-0000-00003E2B0000}"/>
    <cellStyle name="Normal 15 3 7 4 2" xfId="11070" xr:uid="{00000000-0005-0000-0000-00003F2B0000}"/>
    <cellStyle name="Normal 15 3 7 4 2 2" xfId="11071" xr:uid="{00000000-0005-0000-0000-0000402B0000}"/>
    <cellStyle name="Normal 15 3 7 4 3" xfId="11072" xr:uid="{00000000-0005-0000-0000-0000412B0000}"/>
    <cellStyle name="Normal 15 3 7 5" xfId="11073" xr:uid="{00000000-0005-0000-0000-0000422B0000}"/>
    <cellStyle name="Normal 15 3 7 5 2" xfId="11074" xr:uid="{00000000-0005-0000-0000-0000432B0000}"/>
    <cellStyle name="Normal 15 3 7 6" xfId="11075" xr:uid="{00000000-0005-0000-0000-0000442B0000}"/>
    <cellStyle name="Normal 15 3 7 6 2" xfId="11076" xr:uid="{00000000-0005-0000-0000-0000452B0000}"/>
    <cellStyle name="Normal 15 3 7 7" xfId="11077" xr:uid="{00000000-0005-0000-0000-0000462B0000}"/>
    <cellStyle name="Normal 15 3 8" xfId="11078" xr:uid="{00000000-0005-0000-0000-0000472B0000}"/>
    <cellStyle name="Normal 15 3 8 2" xfId="11079" xr:uid="{00000000-0005-0000-0000-0000482B0000}"/>
    <cellStyle name="Normal 15 3 8 2 2" xfId="11080" xr:uid="{00000000-0005-0000-0000-0000492B0000}"/>
    <cellStyle name="Normal 15 3 8 3" xfId="11081" xr:uid="{00000000-0005-0000-0000-00004A2B0000}"/>
    <cellStyle name="Normal 15 3 9" xfId="11082" xr:uid="{00000000-0005-0000-0000-00004B2B0000}"/>
    <cellStyle name="Normal 15 3 9 2" xfId="11083" xr:uid="{00000000-0005-0000-0000-00004C2B0000}"/>
    <cellStyle name="Normal 15 3 9 2 2" xfId="11084" xr:uid="{00000000-0005-0000-0000-00004D2B0000}"/>
    <cellStyle name="Normal 15 3 9 3" xfId="11085" xr:uid="{00000000-0005-0000-0000-00004E2B0000}"/>
    <cellStyle name="Normal 15 3_Confidential Information" xfId="11086" xr:uid="{00000000-0005-0000-0000-00004F2B0000}"/>
    <cellStyle name="Normal 15 4" xfId="11087" xr:uid="{00000000-0005-0000-0000-0000502B0000}"/>
    <cellStyle name="Normal 15 4 10" xfId="11088" xr:uid="{00000000-0005-0000-0000-0000512B0000}"/>
    <cellStyle name="Normal 15 4 10 2" xfId="11089" xr:uid="{00000000-0005-0000-0000-0000522B0000}"/>
    <cellStyle name="Normal 15 4 10 2 2" xfId="11090" xr:uid="{00000000-0005-0000-0000-0000532B0000}"/>
    <cellStyle name="Normal 15 4 10 3" xfId="11091" xr:uid="{00000000-0005-0000-0000-0000542B0000}"/>
    <cellStyle name="Normal 15 4 11" xfId="11092" xr:uid="{00000000-0005-0000-0000-0000552B0000}"/>
    <cellStyle name="Normal 15 4 11 2" xfId="11093" xr:uid="{00000000-0005-0000-0000-0000562B0000}"/>
    <cellStyle name="Normal 15 4 12" xfId="11094" xr:uid="{00000000-0005-0000-0000-0000572B0000}"/>
    <cellStyle name="Normal 15 4 12 2" xfId="11095" xr:uid="{00000000-0005-0000-0000-0000582B0000}"/>
    <cellStyle name="Normal 15 4 13" xfId="11096" xr:uid="{00000000-0005-0000-0000-0000592B0000}"/>
    <cellStyle name="Normal 15 4 2" xfId="11097" xr:uid="{00000000-0005-0000-0000-00005A2B0000}"/>
    <cellStyle name="Normal 15 4 2 10" xfId="11098" xr:uid="{00000000-0005-0000-0000-00005B2B0000}"/>
    <cellStyle name="Normal 15 4 2 10 2" xfId="11099" xr:uid="{00000000-0005-0000-0000-00005C2B0000}"/>
    <cellStyle name="Normal 15 4 2 11" xfId="11100" xr:uid="{00000000-0005-0000-0000-00005D2B0000}"/>
    <cellStyle name="Normal 15 4 2 2" xfId="11101" xr:uid="{00000000-0005-0000-0000-00005E2B0000}"/>
    <cellStyle name="Normal 15 4 2 2 2" xfId="11102" xr:uid="{00000000-0005-0000-0000-00005F2B0000}"/>
    <cellStyle name="Normal 15 4 2 2 2 2" xfId="11103" xr:uid="{00000000-0005-0000-0000-0000602B0000}"/>
    <cellStyle name="Normal 15 4 2 2 2 2 2" xfId="11104" xr:uid="{00000000-0005-0000-0000-0000612B0000}"/>
    <cellStyle name="Normal 15 4 2 2 2 2 2 2" xfId="11105" xr:uid="{00000000-0005-0000-0000-0000622B0000}"/>
    <cellStyle name="Normal 15 4 2 2 2 2 3" xfId="11106" xr:uid="{00000000-0005-0000-0000-0000632B0000}"/>
    <cellStyle name="Normal 15 4 2 2 2 3" xfId="11107" xr:uid="{00000000-0005-0000-0000-0000642B0000}"/>
    <cellStyle name="Normal 15 4 2 2 2 3 2" xfId="11108" xr:uid="{00000000-0005-0000-0000-0000652B0000}"/>
    <cellStyle name="Normal 15 4 2 2 2 3 2 2" xfId="11109" xr:uid="{00000000-0005-0000-0000-0000662B0000}"/>
    <cellStyle name="Normal 15 4 2 2 2 3 3" xfId="11110" xr:uid="{00000000-0005-0000-0000-0000672B0000}"/>
    <cellStyle name="Normal 15 4 2 2 2 4" xfId="11111" xr:uid="{00000000-0005-0000-0000-0000682B0000}"/>
    <cellStyle name="Normal 15 4 2 2 2 4 2" xfId="11112" xr:uid="{00000000-0005-0000-0000-0000692B0000}"/>
    <cellStyle name="Normal 15 4 2 2 2 4 2 2" xfId="11113" xr:uid="{00000000-0005-0000-0000-00006A2B0000}"/>
    <cellStyle name="Normal 15 4 2 2 2 4 3" xfId="11114" xr:uid="{00000000-0005-0000-0000-00006B2B0000}"/>
    <cellStyle name="Normal 15 4 2 2 2 5" xfId="11115" xr:uid="{00000000-0005-0000-0000-00006C2B0000}"/>
    <cellStyle name="Normal 15 4 2 2 2 5 2" xfId="11116" xr:uid="{00000000-0005-0000-0000-00006D2B0000}"/>
    <cellStyle name="Normal 15 4 2 2 2 6" xfId="11117" xr:uid="{00000000-0005-0000-0000-00006E2B0000}"/>
    <cellStyle name="Normal 15 4 2 2 2 6 2" xfId="11118" xr:uid="{00000000-0005-0000-0000-00006F2B0000}"/>
    <cellStyle name="Normal 15 4 2 2 2 7" xfId="11119" xr:uid="{00000000-0005-0000-0000-0000702B0000}"/>
    <cellStyle name="Normal 15 4 2 2 3" xfId="11120" xr:uid="{00000000-0005-0000-0000-0000712B0000}"/>
    <cellStyle name="Normal 15 4 2 2 3 2" xfId="11121" xr:uid="{00000000-0005-0000-0000-0000722B0000}"/>
    <cellStyle name="Normal 15 4 2 2 3 2 2" xfId="11122" xr:uid="{00000000-0005-0000-0000-0000732B0000}"/>
    <cellStyle name="Normal 15 4 2 2 3 2 2 2" xfId="11123" xr:uid="{00000000-0005-0000-0000-0000742B0000}"/>
    <cellStyle name="Normal 15 4 2 2 3 2 3" xfId="11124" xr:uid="{00000000-0005-0000-0000-0000752B0000}"/>
    <cellStyle name="Normal 15 4 2 2 3 3" xfId="11125" xr:uid="{00000000-0005-0000-0000-0000762B0000}"/>
    <cellStyle name="Normal 15 4 2 2 3 3 2" xfId="11126" xr:uid="{00000000-0005-0000-0000-0000772B0000}"/>
    <cellStyle name="Normal 15 4 2 2 3 3 2 2" xfId="11127" xr:uid="{00000000-0005-0000-0000-0000782B0000}"/>
    <cellStyle name="Normal 15 4 2 2 3 3 3" xfId="11128" xr:uid="{00000000-0005-0000-0000-0000792B0000}"/>
    <cellStyle name="Normal 15 4 2 2 3 4" xfId="11129" xr:uid="{00000000-0005-0000-0000-00007A2B0000}"/>
    <cellStyle name="Normal 15 4 2 2 3 4 2" xfId="11130" xr:uid="{00000000-0005-0000-0000-00007B2B0000}"/>
    <cellStyle name="Normal 15 4 2 2 3 4 2 2" xfId="11131" xr:uid="{00000000-0005-0000-0000-00007C2B0000}"/>
    <cellStyle name="Normal 15 4 2 2 3 4 3" xfId="11132" xr:uid="{00000000-0005-0000-0000-00007D2B0000}"/>
    <cellStyle name="Normal 15 4 2 2 3 5" xfId="11133" xr:uid="{00000000-0005-0000-0000-00007E2B0000}"/>
    <cellStyle name="Normal 15 4 2 2 3 5 2" xfId="11134" xr:uid="{00000000-0005-0000-0000-00007F2B0000}"/>
    <cellStyle name="Normal 15 4 2 2 3 6" xfId="11135" xr:uid="{00000000-0005-0000-0000-0000802B0000}"/>
    <cellStyle name="Normal 15 4 2 2 3 6 2" xfId="11136" xr:uid="{00000000-0005-0000-0000-0000812B0000}"/>
    <cellStyle name="Normal 15 4 2 2 3 7" xfId="11137" xr:uid="{00000000-0005-0000-0000-0000822B0000}"/>
    <cellStyle name="Normal 15 4 2 2 4" xfId="11138" xr:uid="{00000000-0005-0000-0000-0000832B0000}"/>
    <cellStyle name="Normal 15 4 2 2 4 2" xfId="11139" xr:uid="{00000000-0005-0000-0000-0000842B0000}"/>
    <cellStyle name="Normal 15 4 2 2 4 2 2" xfId="11140" xr:uid="{00000000-0005-0000-0000-0000852B0000}"/>
    <cellStyle name="Normal 15 4 2 2 4 3" xfId="11141" xr:uid="{00000000-0005-0000-0000-0000862B0000}"/>
    <cellStyle name="Normal 15 4 2 2 5" xfId="11142" xr:uid="{00000000-0005-0000-0000-0000872B0000}"/>
    <cellStyle name="Normal 15 4 2 2 5 2" xfId="11143" xr:uid="{00000000-0005-0000-0000-0000882B0000}"/>
    <cellStyle name="Normal 15 4 2 2 5 2 2" xfId="11144" xr:uid="{00000000-0005-0000-0000-0000892B0000}"/>
    <cellStyle name="Normal 15 4 2 2 5 3" xfId="11145" xr:uid="{00000000-0005-0000-0000-00008A2B0000}"/>
    <cellStyle name="Normal 15 4 2 2 6" xfId="11146" xr:uid="{00000000-0005-0000-0000-00008B2B0000}"/>
    <cellStyle name="Normal 15 4 2 2 6 2" xfId="11147" xr:uid="{00000000-0005-0000-0000-00008C2B0000}"/>
    <cellStyle name="Normal 15 4 2 2 6 2 2" xfId="11148" xr:uid="{00000000-0005-0000-0000-00008D2B0000}"/>
    <cellStyle name="Normal 15 4 2 2 6 3" xfId="11149" xr:uid="{00000000-0005-0000-0000-00008E2B0000}"/>
    <cellStyle name="Normal 15 4 2 2 7" xfId="11150" xr:uid="{00000000-0005-0000-0000-00008F2B0000}"/>
    <cellStyle name="Normal 15 4 2 2 7 2" xfId="11151" xr:uid="{00000000-0005-0000-0000-0000902B0000}"/>
    <cellStyle name="Normal 15 4 2 2 8" xfId="11152" xr:uid="{00000000-0005-0000-0000-0000912B0000}"/>
    <cellStyle name="Normal 15 4 2 2 8 2" xfId="11153" xr:uid="{00000000-0005-0000-0000-0000922B0000}"/>
    <cellStyle name="Normal 15 4 2 2 9" xfId="11154" xr:uid="{00000000-0005-0000-0000-0000932B0000}"/>
    <cellStyle name="Normal 15 4 2 3" xfId="11155" xr:uid="{00000000-0005-0000-0000-0000942B0000}"/>
    <cellStyle name="Normal 15 4 2 3 2" xfId="11156" xr:uid="{00000000-0005-0000-0000-0000952B0000}"/>
    <cellStyle name="Normal 15 4 2 3 2 2" xfId="11157" xr:uid="{00000000-0005-0000-0000-0000962B0000}"/>
    <cellStyle name="Normal 15 4 2 3 2 2 2" xfId="11158" xr:uid="{00000000-0005-0000-0000-0000972B0000}"/>
    <cellStyle name="Normal 15 4 2 3 2 2 2 2" xfId="11159" xr:uid="{00000000-0005-0000-0000-0000982B0000}"/>
    <cellStyle name="Normal 15 4 2 3 2 2 3" xfId="11160" xr:uid="{00000000-0005-0000-0000-0000992B0000}"/>
    <cellStyle name="Normal 15 4 2 3 2 3" xfId="11161" xr:uid="{00000000-0005-0000-0000-00009A2B0000}"/>
    <cellStyle name="Normal 15 4 2 3 2 3 2" xfId="11162" xr:uid="{00000000-0005-0000-0000-00009B2B0000}"/>
    <cellStyle name="Normal 15 4 2 3 2 3 2 2" xfId="11163" xr:uid="{00000000-0005-0000-0000-00009C2B0000}"/>
    <cellStyle name="Normal 15 4 2 3 2 3 3" xfId="11164" xr:uid="{00000000-0005-0000-0000-00009D2B0000}"/>
    <cellStyle name="Normal 15 4 2 3 2 4" xfId="11165" xr:uid="{00000000-0005-0000-0000-00009E2B0000}"/>
    <cellStyle name="Normal 15 4 2 3 2 4 2" xfId="11166" xr:uid="{00000000-0005-0000-0000-00009F2B0000}"/>
    <cellStyle name="Normal 15 4 2 3 2 4 2 2" xfId="11167" xr:uid="{00000000-0005-0000-0000-0000A02B0000}"/>
    <cellStyle name="Normal 15 4 2 3 2 4 3" xfId="11168" xr:uid="{00000000-0005-0000-0000-0000A12B0000}"/>
    <cellStyle name="Normal 15 4 2 3 2 5" xfId="11169" xr:uid="{00000000-0005-0000-0000-0000A22B0000}"/>
    <cellStyle name="Normal 15 4 2 3 2 5 2" xfId="11170" xr:uid="{00000000-0005-0000-0000-0000A32B0000}"/>
    <cellStyle name="Normal 15 4 2 3 2 6" xfId="11171" xr:uid="{00000000-0005-0000-0000-0000A42B0000}"/>
    <cellStyle name="Normal 15 4 2 3 2 6 2" xfId="11172" xr:uid="{00000000-0005-0000-0000-0000A52B0000}"/>
    <cellStyle name="Normal 15 4 2 3 2 7" xfId="11173" xr:uid="{00000000-0005-0000-0000-0000A62B0000}"/>
    <cellStyle name="Normal 15 4 2 3 3" xfId="11174" xr:uid="{00000000-0005-0000-0000-0000A72B0000}"/>
    <cellStyle name="Normal 15 4 2 3 3 2" xfId="11175" xr:uid="{00000000-0005-0000-0000-0000A82B0000}"/>
    <cellStyle name="Normal 15 4 2 3 3 2 2" xfId="11176" xr:uid="{00000000-0005-0000-0000-0000A92B0000}"/>
    <cellStyle name="Normal 15 4 2 3 3 3" xfId="11177" xr:uid="{00000000-0005-0000-0000-0000AA2B0000}"/>
    <cellStyle name="Normal 15 4 2 3 4" xfId="11178" xr:uid="{00000000-0005-0000-0000-0000AB2B0000}"/>
    <cellStyle name="Normal 15 4 2 3 4 2" xfId="11179" xr:uid="{00000000-0005-0000-0000-0000AC2B0000}"/>
    <cellStyle name="Normal 15 4 2 3 4 2 2" xfId="11180" xr:uid="{00000000-0005-0000-0000-0000AD2B0000}"/>
    <cellStyle name="Normal 15 4 2 3 4 3" xfId="11181" xr:uid="{00000000-0005-0000-0000-0000AE2B0000}"/>
    <cellStyle name="Normal 15 4 2 3 5" xfId="11182" xr:uid="{00000000-0005-0000-0000-0000AF2B0000}"/>
    <cellStyle name="Normal 15 4 2 3 5 2" xfId="11183" xr:uid="{00000000-0005-0000-0000-0000B02B0000}"/>
    <cellStyle name="Normal 15 4 2 3 5 2 2" xfId="11184" xr:uid="{00000000-0005-0000-0000-0000B12B0000}"/>
    <cellStyle name="Normal 15 4 2 3 5 3" xfId="11185" xr:uid="{00000000-0005-0000-0000-0000B22B0000}"/>
    <cellStyle name="Normal 15 4 2 3 6" xfId="11186" xr:uid="{00000000-0005-0000-0000-0000B32B0000}"/>
    <cellStyle name="Normal 15 4 2 3 6 2" xfId="11187" xr:uid="{00000000-0005-0000-0000-0000B42B0000}"/>
    <cellStyle name="Normal 15 4 2 3 7" xfId="11188" xr:uid="{00000000-0005-0000-0000-0000B52B0000}"/>
    <cellStyle name="Normal 15 4 2 3 7 2" xfId="11189" xr:uid="{00000000-0005-0000-0000-0000B62B0000}"/>
    <cellStyle name="Normal 15 4 2 3 8" xfId="11190" xr:uid="{00000000-0005-0000-0000-0000B72B0000}"/>
    <cellStyle name="Normal 15 4 2 4" xfId="11191" xr:uid="{00000000-0005-0000-0000-0000B82B0000}"/>
    <cellStyle name="Normal 15 4 2 4 2" xfId="11192" xr:uid="{00000000-0005-0000-0000-0000B92B0000}"/>
    <cellStyle name="Normal 15 4 2 4 2 2" xfId="11193" xr:uid="{00000000-0005-0000-0000-0000BA2B0000}"/>
    <cellStyle name="Normal 15 4 2 4 2 2 2" xfId="11194" xr:uid="{00000000-0005-0000-0000-0000BB2B0000}"/>
    <cellStyle name="Normal 15 4 2 4 2 3" xfId="11195" xr:uid="{00000000-0005-0000-0000-0000BC2B0000}"/>
    <cellStyle name="Normal 15 4 2 4 3" xfId="11196" xr:uid="{00000000-0005-0000-0000-0000BD2B0000}"/>
    <cellStyle name="Normal 15 4 2 4 3 2" xfId="11197" xr:uid="{00000000-0005-0000-0000-0000BE2B0000}"/>
    <cellStyle name="Normal 15 4 2 4 3 2 2" xfId="11198" xr:uid="{00000000-0005-0000-0000-0000BF2B0000}"/>
    <cellStyle name="Normal 15 4 2 4 3 3" xfId="11199" xr:uid="{00000000-0005-0000-0000-0000C02B0000}"/>
    <cellStyle name="Normal 15 4 2 4 4" xfId="11200" xr:uid="{00000000-0005-0000-0000-0000C12B0000}"/>
    <cellStyle name="Normal 15 4 2 4 4 2" xfId="11201" xr:uid="{00000000-0005-0000-0000-0000C22B0000}"/>
    <cellStyle name="Normal 15 4 2 4 4 2 2" xfId="11202" xr:uid="{00000000-0005-0000-0000-0000C32B0000}"/>
    <cellStyle name="Normal 15 4 2 4 4 3" xfId="11203" xr:uid="{00000000-0005-0000-0000-0000C42B0000}"/>
    <cellStyle name="Normal 15 4 2 4 5" xfId="11204" xr:uid="{00000000-0005-0000-0000-0000C52B0000}"/>
    <cellStyle name="Normal 15 4 2 4 5 2" xfId="11205" xr:uid="{00000000-0005-0000-0000-0000C62B0000}"/>
    <cellStyle name="Normal 15 4 2 4 6" xfId="11206" xr:uid="{00000000-0005-0000-0000-0000C72B0000}"/>
    <cellStyle name="Normal 15 4 2 4 6 2" xfId="11207" xr:uid="{00000000-0005-0000-0000-0000C82B0000}"/>
    <cellStyle name="Normal 15 4 2 4 7" xfId="11208" xr:uid="{00000000-0005-0000-0000-0000C92B0000}"/>
    <cellStyle name="Normal 15 4 2 5" xfId="11209" xr:uid="{00000000-0005-0000-0000-0000CA2B0000}"/>
    <cellStyle name="Normal 15 4 2 5 2" xfId="11210" xr:uid="{00000000-0005-0000-0000-0000CB2B0000}"/>
    <cellStyle name="Normal 15 4 2 5 2 2" xfId="11211" xr:uid="{00000000-0005-0000-0000-0000CC2B0000}"/>
    <cellStyle name="Normal 15 4 2 5 2 2 2" xfId="11212" xr:uid="{00000000-0005-0000-0000-0000CD2B0000}"/>
    <cellStyle name="Normal 15 4 2 5 2 3" xfId="11213" xr:uid="{00000000-0005-0000-0000-0000CE2B0000}"/>
    <cellStyle name="Normal 15 4 2 5 3" xfId="11214" xr:uid="{00000000-0005-0000-0000-0000CF2B0000}"/>
    <cellStyle name="Normal 15 4 2 5 3 2" xfId="11215" xr:uid="{00000000-0005-0000-0000-0000D02B0000}"/>
    <cellStyle name="Normal 15 4 2 5 3 2 2" xfId="11216" xr:uid="{00000000-0005-0000-0000-0000D12B0000}"/>
    <cellStyle name="Normal 15 4 2 5 3 3" xfId="11217" xr:uid="{00000000-0005-0000-0000-0000D22B0000}"/>
    <cellStyle name="Normal 15 4 2 5 4" xfId="11218" xr:uid="{00000000-0005-0000-0000-0000D32B0000}"/>
    <cellStyle name="Normal 15 4 2 5 4 2" xfId="11219" xr:uid="{00000000-0005-0000-0000-0000D42B0000}"/>
    <cellStyle name="Normal 15 4 2 5 4 2 2" xfId="11220" xr:uid="{00000000-0005-0000-0000-0000D52B0000}"/>
    <cellStyle name="Normal 15 4 2 5 4 3" xfId="11221" xr:uid="{00000000-0005-0000-0000-0000D62B0000}"/>
    <cellStyle name="Normal 15 4 2 5 5" xfId="11222" xr:uid="{00000000-0005-0000-0000-0000D72B0000}"/>
    <cellStyle name="Normal 15 4 2 5 5 2" xfId="11223" xr:uid="{00000000-0005-0000-0000-0000D82B0000}"/>
    <cellStyle name="Normal 15 4 2 5 6" xfId="11224" xr:uid="{00000000-0005-0000-0000-0000D92B0000}"/>
    <cellStyle name="Normal 15 4 2 5 6 2" xfId="11225" xr:uid="{00000000-0005-0000-0000-0000DA2B0000}"/>
    <cellStyle name="Normal 15 4 2 5 7" xfId="11226" xr:uid="{00000000-0005-0000-0000-0000DB2B0000}"/>
    <cellStyle name="Normal 15 4 2 6" xfId="11227" xr:uid="{00000000-0005-0000-0000-0000DC2B0000}"/>
    <cellStyle name="Normal 15 4 2 6 2" xfId="11228" xr:uid="{00000000-0005-0000-0000-0000DD2B0000}"/>
    <cellStyle name="Normal 15 4 2 6 2 2" xfId="11229" xr:uid="{00000000-0005-0000-0000-0000DE2B0000}"/>
    <cellStyle name="Normal 15 4 2 6 3" xfId="11230" xr:uid="{00000000-0005-0000-0000-0000DF2B0000}"/>
    <cellStyle name="Normal 15 4 2 7" xfId="11231" xr:uid="{00000000-0005-0000-0000-0000E02B0000}"/>
    <cellStyle name="Normal 15 4 2 7 2" xfId="11232" xr:uid="{00000000-0005-0000-0000-0000E12B0000}"/>
    <cellStyle name="Normal 15 4 2 7 2 2" xfId="11233" xr:uid="{00000000-0005-0000-0000-0000E22B0000}"/>
    <cellStyle name="Normal 15 4 2 7 3" xfId="11234" xr:uid="{00000000-0005-0000-0000-0000E32B0000}"/>
    <cellStyle name="Normal 15 4 2 8" xfId="11235" xr:uid="{00000000-0005-0000-0000-0000E42B0000}"/>
    <cellStyle name="Normal 15 4 2 8 2" xfId="11236" xr:uid="{00000000-0005-0000-0000-0000E52B0000}"/>
    <cellStyle name="Normal 15 4 2 8 2 2" xfId="11237" xr:uid="{00000000-0005-0000-0000-0000E62B0000}"/>
    <cellStyle name="Normal 15 4 2 8 3" xfId="11238" xr:uid="{00000000-0005-0000-0000-0000E72B0000}"/>
    <cellStyle name="Normal 15 4 2 9" xfId="11239" xr:uid="{00000000-0005-0000-0000-0000E82B0000}"/>
    <cellStyle name="Normal 15 4 2 9 2" xfId="11240" xr:uid="{00000000-0005-0000-0000-0000E92B0000}"/>
    <cellStyle name="Normal 15 4 3" xfId="11241" xr:uid="{00000000-0005-0000-0000-0000EA2B0000}"/>
    <cellStyle name="Normal 15 4 3 10" xfId="11242" xr:uid="{00000000-0005-0000-0000-0000EB2B0000}"/>
    <cellStyle name="Normal 15 4 3 10 2" xfId="11243" xr:uid="{00000000-0005-0000-0000-0000EC2B0000}"/>
    <cellStyle name="Normal 15 4 3 11" xfId="11244" xr:uid="{00000000-0005-0000-0000-0000ED2B0000}"/>
    <cellStyle name="Normal 15 4 3 2" xfId="11245" xr:uid="{00000000-0005-0000-0000-0000EE2B0000}"/>
    <cellStyle name="Normal 15 4 3 2 2" xfId="11246" xr:uid="{00000000-0005-0000-0000-0000EF2B0000}"/>
    <cellStyle name="Normal 15 4 3 2 2 2" xfId="11247" xr:uid="{00000000-0005-0000-0000-0000F02B0000}"/>
    <cellStyle name="Normal 15 4 3 2 2 2 2" xfId="11248" xr:uid="{00000000-0005-0000-0000-0000F12B0000}"/>
    <cellStyle name="Normal 15 4 3 2 2 2 2 2" xfId="11249" xr:uid="{00000000-0005-0000-0000-0000F22B0000}"/>
    <cellStyle name="Normal 15 4 3 2 2 2 3" xfId="11250" xr:uid="{00000000-0005-0000-0000-0000F32B0000}"/>
    <cellStyle name="Normal 15 4 3 2 2 3" xfId="11251" xr:uid="{00000000-0005-0000-0000-0000F42B0000}"/>
    <cellStyle name="Normal 15 4 3 2 2 3 2" xfId="11252" xr:uid="{00000000-0005-0000-0000-0000F52B0000}"/>
    <cellStyle name="Normal 15 4 3 2 2 3 2 2" xfId="11253" xr:uid="{00000000-0005-0000-0000-0000F62B0000}"/>
    <cellStyle name="Normal 15 4 3 2 2 3 3" xfId="11254" xr:uid="{00000000-0005-0000-0000-0000F72B0000}"/>
    <cellStyle name="Normal 15 4 3 2 2 4" xfId="11255" xr:uid="{00000000-0005-0000-0000-0000F82B0000}"/>
    <cellStyle name="Normal 15 4 3 2 2 4 2" xfId="11256" xr:uid="{00000000-0005-0000-0000-0000F92B0000}"/>
    <cellStyle name="Normal 15 4 3 2 2 4 2 2" xfId="11257" xr:uid="{00000000-0005-0000-0000-0000FA2B0000}"/>
    <cellStyle name="Normal 15 4 3 2 2 4 3" xfId="11258" xr:uid="{00000000-0005-0000-0000-0000FB2B0000}"/>
    <cellStyle name="Normal 15 4 3 2 2 5" xfId="11259" xr:uid="{00000000-0005-0000-0000-0000FC2B0000}"/>
    <cellStyle name="Normal 15 4 3 2 2 5 2" xfId="11260" xr:uid="{00000000-0005-0000-0000-0000FD2B0000}"/>
    <cellStyle name="Normal 15 4 3 2 2 6" xfId="11261" xr:uid="{00000000-0005-0000-0000-0000FE2B0000}"/>
    <cellStyle name="Normal 15 4 3 2 2 6 2" xfId="11262" xr:uid="{00000000-0005-0000-0000-0000FF2B0000}"/>
    <cellStyle name="Normal 15 4 3 2 2 7" xfId="11263" xr:uid="{00000000-0005-0000-0000-0000002C0000}"/>
    <cellStyle name="Normal 15 4 3 2 3" xfId="11264" xr:uid="{00000000-0005-0000-0000-0000012C0000}"/>
    <cellStyle name="Normal 15 4 3 2 3 2" xfId="11265" xr:uid="{00000000-0005-0000-0000-0000022C0000}"/>
    <cellStyle name="Normal 15 4 3 2 3 2 2" xfId="11266" xr:uid="{00000000-0005-0000-0000-0000032C0000}"/>
    <cellStyle name="Normal 15 4 3 2 3 2 2 2" xfId="11267" xr:uid="{00000000-0005-0000-0000-0000042C0000}"/>
    <cellStyle name="Normal 15 4 3 2 3 2 3" xfId="11268" xr:uid="{00000000-0005-0000-0000-0000052C0000}"/>
    <cellStyle name="Normal 15 4 3 2 3 3" xfId="11269" xr:uid="{00000000-0005-0000-0000-0000062C0000}"/>
    <cellStyle name="Normal 15 4 3 2 3 3 2" xfId="11270" xr:uid="{00000000-0005-0000-0000-0000072C0000}"/>
    <cellStyle name="Normal 15 4 3 2 3 3 2 2" xfId="11271" xr:uid="{00000000-0005-0000-0000-0000082C0000}"/>
    <cellStyle name="Normal 15 4 3 2 3 3 3" xfId="11272" xr:uid="{00000000-0005-0000-0000-0000092C0000}"/>
    <cellStyle name="Normal 15 4 3 2 3 4" xfId="11273" xr:uid="{00000000-0005-0000-0000-00000A2C0000}"/>
    <cellStyle name="Normal 15 4 3 2 3 4 2" xfId="11274" xr:uid="{00000000-0005-0000-0000-00000B2C0000}"/>
    <cellStyle name="Normal 15 4 3 2 3 4 2 2" xfId="11275" xr:uid="{00000000-0005-0000-0000-00000C2C0000}"/>
    <cellStyle name="Normal 15 4 3 2 3 4 3" xfId="11276" xr:uid="{00000000-0005-0000-0000-00000D2C0000}"/>
    <cellStyle name="Normal 15 4 3 2 3 5" xfId="11277" xr:uid="{00000000-0005-0000-0000-00000E2C0000}"/>
    <cellStyle name="Normal 15 4 3 2 3 5 2" xfId="11278" xr:uid="{00000000-0005-0000-0000-00000F2C0000}"/>
    <cellStyle name="Normal 15 4 3 2 3 6" xfId="11279" xr:uid="{00000000-0005-0000-0000-0000102C0000}"/>
    <cellStyle name="Normal 15 4 3 2 3 6 2" xfId="11280" xr:uid="{00000000-0005-0000-0000-0000112C0000}"/>
    <cellStyle name="Normal 15 4 3 2 3 7" xfId="11281" xr:uid="{00000000-0005-0000-0000-0000122C0000}"/>
    <cellStyle name="Normal 15 4 3 2 4" xfId="11282" xr:uid="{00000000-0005-0000-0000-0000132C0000}"/>
    <cellStyle name="Normal 15 4 3 2 4 2" xfId="11283" xr:uid="{00000000-0005-0000-0000-0000142C0000}"/>
    <cellStyle name="Normal 15 4 3 2 4 2 2" xfId="11284" xr:uid="{00000000-0005-0000-0000-0000152C0000}"/>
    <cellStyle name="Normal 15 4 3 2 4 3" xfId="11285" xr:uid="{00000000-0005-0000-0000-0000162C0000}"/>
    <cellStyle name="Normal 15 4 3 2 5" xfId="11286" xr:uid="{00000000-0005-0000-0000-0000172C0000}"/>
    <cellStyle name="Normal 15 4 3 2 5 2" xfId="11287" xr:uid="{00000000-0005-0000-0000-0000182C0000}"/>
    <cellStyle name="Normal 15 4 3 2 5 2 2" xfId="11288" xr:uid="{00000000-0005-0000-0000-0000192C0000}"/>
    <cellStyle name="Normal 15 4 3 2 5 3" xfId="11289" xr:uid="{00000000-0005-0000-0000-00001A2C0000}"/>
    <cellStyle name="Normal 15 4 3 2 6" xfId="11290" xr:uid="{00000000-0005-0000-0000-00001B2C0000}"/>
    <cellStyle name="Normal 15 4 3 2 6 2" xfId="11291" xr:uid="{00000000-0005-0000-0000-00001C2C0000}"/>
    <cellStyle name="Normal 15 4 3 2 6 2 2" xfId="11292" xr:uid="{00000000-0005-0000-0000-00001D2C0000}"/>
    <cellStyle name="Normal 15 4 3 2 6 3" xfId="11293" xr:uid="{00000000-0005-0000-0000-00001E2C0000}"/>
    <cellStyle name="Normal 15 4 3 2 7" xfId="11294" xr:uid="{00000000-0005-0000-0000-00001F2C0000}"/>
    <cellStyle name="Normal 15 4 3 2 7 2" xfId="11295" xr:uid="{00000000-0005-0000-0000-0000202C0000}"/>
    <cellStyle name="Normal 15 4 3 2 8" xfId="11296" xr:uid="{00000000-0005-0000-0000-0000212C0000}"/>
    <cellStyle name="Normal 15 4 3 2 8 2" xfId="11297" xr:uid="{00000000-0005-0000-0000-0000222C0000}"/>
    <cellStyle name="Normal 15 4 3 2 9" xfId="11298" xr:uid="{00000000-0005-0000-0000-0000232C0000}"/>
    <cellStyle name="Normal 15 4 3 3" xfId="11299" xr:uid="{00000000-0005-0000-0000-0000242C0000}"/>
    <cellStyle name="Normal 15 4 3 3 2" xfId="11300" xr:uid="{00000000-0005-0000-0000-0000252C0000}"/>
    <cellStyle name="Normal 15 4 3 3 2 2" xfId="11301" xr:uid="{00000000-0005-0000-0000-0000262C0000}"/>
    <cellStyle name="Normal 15 4 3 3 2 2 2" xfId="11302" xr:uid="{00000000-0005-0000-0000-0000272C0000}"/>
    <cellStyle name="Normal 15 4 3 3 2 2 2 2" xfId="11303" xr:uid="{00000000-0005-0000-0000-0000282C0000}"/>
    <cellStyle name="Normal 15 4 3 3 2 2 3" xfId="11304" xr:uid="{00000000-0005-0000-0000-0000292C0000}"/>
    <cellStyle name="Normal 15 4 3 3 2 3" xfId="11305" xr:uid="{00000000-0005-0000-0000-00002A2C0000}"/>
    <cellStyle name="Normal 15 4 3 3 2 3 2" xfId="11306" xr:uid="{00000000-0005-0000-0000-00002B2C0000}"/>
    <cellStyle name="Normal 15 4 3 3 2 3 2 2" xfId="11307" xr:uid="{00000000-0005-0000-0000-00002C2C0000}"/>
    <cellStyle name="Normal 15 4 3 3 2 3 3" xfId="11308" xr:uid="{00000000-0005-0000-0000-00002D2C0000}"/>
    <cellStyle name="Normal 15 4 3 3 2 4" xfId="11309" xr:uid="{00000000-0005-0000-0000-00002E2C0000}"/>
    <cellStyle name="Normal 15 4 3 3 2 4 2" xfId="11310" xr:uid="{00000000-0005-0000-0000-00002F2C0000}"/>
    <cellStyle name="Normal 15 4 3 3 2 4 2 2" xfId="11311" xr:uid="{00000000-0005-0000-0000-0000302C0000}"/>
    <cellStyle name="Normal 15 4 3 3 2 4 3" xfId="11312" xr:uid="{00000000-0005-0000-0000-0000312C0000}"/>
    <cellStyle name="Normal 15 4 3 3 2 5" xfId="11313" xr:uid="{00000000-0005-0000-0000-0000322C0000}"/>
    <cellStyle name="Normal 15 4 3 3 2 5 2" xfId="11314" xr:uid="{00000000-0005-0000-0000-0000332C0000}"/>
    <cellStyle name="Normal 15 4 3 3 2 6" xfId="11315" xr:uid="{00000000-0005-0000-0000-0000342C0000}"/>
    <cellStyle name="Normal 15 4 3 3 2 6 2" xfId="11316" xr:uid="{00000000-0005-0000-0000-0000352C0000}"/>
    <cellStyle name="Normal 15 4 3 3 2 7" xfId="11317" xr:uid="{00000000-0005-0000-0000-0000362C0000}"/>
    <cellStyle name="Normal 15 4 3 3 3" xfId="11318" xr:uid="{00000000-0005-0000-0000-0000372C0000}"/>
    <cellStyle name="Normal 15 4 3 3 3 2" xfId="11319" xr:uid="{00000000-0005-0000-0000-0000382C0000}"/>
    <cellStyle name="Normal 15 4 3 3 3 2 2" xfId="11320" xr:uid="{00000000-0005-0000-0000-0000392C0000}"/>
    <cellStyle name="Normal 15 4 3 3 3 3" xfId="11321" xr:uid="{00000000-0005-0000-0000-00003A2C0000}"/>
    <cellStyle name="Normal 15 4 3 3 4" xfId="11322" xr:uid="{00000000-0005-0000-0000-00003B2C0000}"/>
    <cellStyle name="Normal 15 4 3 3 4 2" xfId="11323" xr:uid="{00000000-0005-0000-0000-00003C2C0000}"/>
    <cellStyle name="Normal 15 4 3 3 4 2 2" xfId="11324" xr:uid="{00000000-0005-0000-0000-00003D2C0000}"/>
    <cellStyle name="Normal 15 4 3 3 4 3" xfId="11325" xr:uid="{00000000-0005-0000-0000-00003E2C0000}"/>
    <cellStyle name="Normal 15 4 3 3 5" xfId="11326" xr:uid="{00000000-0005-0000-0000-00003F2C0000}"/>
    <cellStyle name="Normal 15 4 3 3 5 2" xfId="11327" xr:uid="{00000000-0005-0000-0000-0000402C0000}"/>
    <cellStyle name="Normal 15 4 3 3 5 2 2" xfId="11328" xr:uid="{00000000-0005-0000-0000-0000412C0000}"/>
    <cellStyle name="Normal 15 4 3 3 5 3" xfId="11329" xr:uid="{00000000-0005-0000-0000-0000422C0000}"/>
    <cellStyle name="Normal 15 4 3 3 6" xfId="11330" xr:uid="{00000000-0005-0000-0000-0000432C0000}"/>
    <cellStyle name="Normal 15 4 3 3 6 2" xfId="11331" xr:uid="{00000000-0005-0000-0000-0000442C0000}"/>
    <cellStyle name="Normal 15 4 3 3 7" xfId="11332" xr:uid="{00000000-0005-0000-0000-0000452C0000}"/>
    <cellStyle name="Normal 15 4 3 3 7 2" xfId="11333" xr:uid="{00000000-0005-0000-0000-0000462C0000}"/>
    <cellStyle name="Normal 15 4 3 3 8" xfId="11334" xr:uid="{00000000-0005-0000-0000-0000472C0000}"/>
    <cellStyle name="Normal 15 4 3 4" xfId="11335" xr:uid="{00000000-0005-0000-0000-0000482C0000}"/>
    <cellStyle name="Normal 15 4 3 4 2" xfId="11336" xr:uid="{00000000-0005-0000-0000-0000492C0000}"/>
    <cellStyle name="Normal 15 4 3 4 2 2" xfId="11337" xr:uid="{00000000-0005-0000-0000-00004A2C0000}"/>
    <cellStyle name="Normal 15 4 3 4 2 2 2" xfId="11338" xr:uid="{00000000-0005-0000-0000-00004B2C0000}"/>
    <cellStyle name="Normal 15 4 3 4 2 3" xfId="11339" xr:uid="{00000000-0005-0000-0000-00004C2C0000}"/>
    <cellStyle name="Normal 15 4 3 4 3" xfId="11340" xr:uid="{00000000-0005-0000-0000-00004D2C0000}"/>
    <cellStyle name="Normal 15 4 3 4 3 2" xfId="11341" xr:uid="{00000000-0005-0000-0000-00004E2C0000}"/>
    <cellStyle name="Normal 15 4 3 4 3 2 2" xfId="11342" xr:uid="{00000000-0005-0000-0000-00004F2C0000}"/>
    <cellStyle name="Normal 15 4 3 4 3 3" xfId="11343" xr:uid="{00000000-0005-0000-0000-0000502C0000}"/>
    <cellStyle name="Normal 15 4 3 4 4" xfId="11344" xr:uid="{00000000-0005-0000-0000-0000512C0000}"/>
    <cellStyle name="Normal 15 4 3 4 4 2" xfId="11345" xr:uid="{00000000-0005-0000-0000-0000522C0000}"/>
    <cellStyle name="Normal 15 4 3 4 4 2 2" xfId="11346" xr:uid="{00000000-0005-0000-0000-0000532C0000}"/>
    <cellStyle name="Normal 15 4 3 4 4 3" xfId="11347" xr:uid="{00000000-0005-0000-0000-0000542C0000}"/>
    <cellStyle name="Normal 15 4 3 4 5" xfId="11348" xr:uid="{00000000-0005-0000-0000-0000552C0000}"/>
    <cellStyle name="Normal 15 4 3 4 5 2" xfId="11349" xr:uid="{00000000-0005-0000-0000-0000562C0000}"/>
    <cellStyle name="Normal 15 4 3 4 6" xfId="11350" xr:uid="{00000000-0005-0000-0000-0000572C0000}"/>
    <cellStyle name="Normal 15 4 3 4 6 2" xfId="11351" xr:uid="{00000000-0005-0000-0000-0000582C0000}"/>
    <cellStyle name="Normal 15 4 3 4 7" xfId="11352" xr:uid="{00000000-0005-0000-0000-0000592C0000}"/>
    <cellStyle name="Normal 15 4 3 5" xfId="11353" xr:uid="{00000000-0005-0000-0000-00005A2C0000}"/>
    <cellStyle name="Normal 15 4 3 5 2" xfId="11354" xr:uid="{00000000-0005-0000-0000-00005B2C0000}"/>
    <cellStyle name="Normal 15 4 3 5 2 2" xfId="11355" xr:uid="{00000000-0005-0000-0000-00005C2C0000}"/>
    <cellStyle name="Normal 15 4 3 5 2 2 2" xfId="11356" xr:uid="{00000000-0005-0000-0000-00005D2C0000}"/>
    <cellStyle name="Normal 15 4 3 5 2 3" xfId="11357" xr:uid="{00000000-0005-0000-0000-00005E2C0000}"/>
    <cellStyle name="Normal 15 4 3 5 3" xfId="11358" xr:uid="{00000000-0005-0000-0000-00005F2C0000}"/>
    <cellStyle name="Normal 15 4 3 5 3 2" xfId="11359" xr:uid="{00000000-0005-0000-0000-0000602C0000}"/>
    <cellStyle name="Normal 15 4 3 5 3 2 2" xfId="11360" xr:uid="{00000000-0005-0000-0000-0000612C0000}"/>
    <cellStyle name="Normal 15 4 3 5 3 3" xfId="11361" xr:uid="{00000000-0005-0000-0000-0000622C0000}"/>
    <cellStyle name="Normal 15 4 3 5 4" xfId="11362" xr:uid="{00000000-0005-0000-0000-0000632C0000}"/>
    <cellStyle name="Normal 15 4 3 5 4 2" xfId="11363" xr:uid="{00000000-0005-0000-0000-0000642C0000}"/>
    <cellStyle name="Normal 15 4 3 5 4 2 2" xfId="11364" xr:uid="{00000000-0005-0000-0000-0000652C0000}"/>
    <cellStyle name="Normal 15 4 3 5 4 3" xfId="11365" xr:uid="{00000000-0005-0000-0000-0000662C0000}"/>
    <cellStyle name="Normal 15 4 3 5 5" xfId="11366" xr:uid="{00000000-0005-0000-0000-0000672C0000}"/>
    <cellStyle name="Normal 15 4 3 5 5 2" xfId="11367" xr:uid="{00000000-0005-0000-0000-0000682C0000}"/>
    <cellStyle name="Normal 15 4 3 5 6" xfId="11368" xr:uid="{00000000-0005-0000-0000-0000692C0000}"/>
    <cellStyle name="Normal 15 4 3 5 6 2" xfId="11369" xr:uid="{00000000-0005-0000-0000-00006A2C0000}"/>
    <cellStyle name="Normal 15 4 3 5 7" xfId="11370" xr:uid="{00000000-0005-0000-0000-00006B2C0000}"/>
    <cellStyle name="Normal 15 4 3 6" xfId="11371" xr:uid="{00000000-0005-0000-0000-00006C2C0000}"/>
    <cellStyle name="Normal 15 4 3 6 2" xfId="11372" xr:uid="{00000000-0005-0000-0000-00006D2C0000}"/>
    <cellStyle name="Normal 15 4 3 6 2 2" xfId="11373" xr:uid="{00000000-0005-0000-0000-00006E2C0000}"/>
    <cellStyle name="Normal 15 4 3 6 3" xfId="11374" xr:uid="{00000000-0005-0000-0000-00006F2C0000}"/>
    <cellStyle name="Normal 15 4 3 7" xfId="11375" xr:uid="{00000000-0005-0000-0000-0000702C0000}"/>
    <cellStyle name="Normal 15 4 3 7 2" xfId="11376" xr:uid="{00000000-0005-0000-0000-0000712C0000}"/>
    <cellStyle name="Normal 15 4 3 7 2 2" xfId="11377" xr:uid="{00000000-0005-0000-0000-0000722C0000}"/>
    <cellStyle name="Normal 15 4 3 7 3" xfId="11378" xr:uid="{00000000-0005-0000-0000-0000732C0000}"/>
    <cellStyle name="Normal 15 4 3 8" xfId="11379" xr:uid="{00000000-0005-0000-0000-0000742C0000}"/>
    <cellStyle name="Normal 15 4 3 8 2" xfId="11380" xr:uid="{00000000-0005-0000-0000-0000752C0000}"/>
    <cellStyle name="Normal 15 4 3 8 2 2" xfId="11381" xr:uid="{00000000-0005-0000-0000-0000762C0000}"/>
    <cellStyle name="Normal 15 4 3 8 3" xfId="11382" xr:uid="{00000000-0005-0000-0000-0000772C0000}"/>
    <cellStyle name="Normal 15 4 3 9" xfId="11383" xr:uid="{00000000-0005-0000-0000-0000782C0000}"/>
    <cellStyle name="Normal 15 4 3 9 2" xfId="11384" xr:uid="{00000000-0005-0000-0000-0000792C0000}"/>
    <cellStyle name="Normal 15 4 4" xfId="11385" xr:uid="{00000000-0005-0000-0000-00007A2C0000}"/>
    <cellStyle name="Normal 15 4 4 2" xfId="11386" xr:uid="{00000000-0005-0000-0000-00007B2C0000}"/>
    <cellStyle name="Normal 15 4 4 2 2" xfId="11387" xr:uid="{00000000-0005-0000-0000-00007C2C0000}"/>
    <cellStyle name="Normal 15 4 4 2 2 2" xfId="11388" xr:uid="{00000000-0005-0000-0000-00007D2C0000}"/>
    <cellStyle name="Normal 15 4 4 2 2 2 2" xfId="11389" xr:uid="{00000000-0005-0000-0000-00007E2C0000}"/>
    <cellStyle name="Normal 15 4 4 2 2 3" xfId="11390" xr:uid="{00000000-0005-0000-0000-00007F2C0000}"/>
    <cellStyle name="Normal 15 4 4 2 3" xfId="11391" xr:uid="{00000000-0005-0000-0000-0000802C0000}"/>
    <cellStyle name="Normal 15 4 4 2 3 2" xfId="11392" xr:uid="{00000000-0005-0000-0000-0000812C0000}"/>
    <cellStyle name="Normal 15 4 4 2 3 2 2" xfId="11393" xr:uid="{00000000-0005-0000-0000-0000822C0000}"/>
    <cellStyle name="Normal 15 4 4 2 3 3" xfId="11394" xr:uid="{00000000-0005-0000-0000-0000832C0000}"/>
    <cellStyle name="Normal 15 4 4 2 4" xfId="11395" xr:uid="{00000000-0005-0000-0000-0000842C0000}"/>
    <cellStyle name="Normal 15 4 4 2 4 2" xfId="11396" xr:uid="{00000000-0005-0000-0000-0000852C0000}"/>
    <cellStyle name="Normal 15 4 4 2 4 2 2" xfId="11397" xr:uid="{00000000-0005-0000-0000-0000862C0000}"/>
    <cellStyle name="Normal 15 4 4 2 4 3" xfId="11398" xr:uid="{00000000-0005-0000-0000-0000872C0000}"/>
    <cellStyle name="Normal 15 4 4 2 5" xfId="11399" xr:uid="{00000000-0005-0000-0000-0000882C0000}"/>
    <cellStyle name="Normal 15 4 4 2 5 2" xfId="11400" xr:uid="{00000000-0005-0000-0000-0000892C0000}"/>
    <cellStyle name="Normal 15 4 4 2 6" xfId="11401" xr:uid="{00000000-0005-0000-0000-00008A2C0000}"/>
    <cellStyle name="Normal 15 4 4 2 6 2" xfId="11402" xr:uid="{00000000-0005-0000-0000-00008B2C0000}"/>
    <cellStyle name="Normal 15 4 4 2 7" xfId="11403" xr:uid="{00000000-0005-0000-0000-00008C2C0000}"/>
    <cellStyle name="Normal 15 4 4 3" xfId="11404" xr:uid="{00000000-0005-0000-0000-00008D2C0000}"/>
    <cellStyle name="Normal 15 4 4 3 2" xfId="11405" xr:uid="{00000000-0005-0000-0000-00008E2C0000}"/>
    <cellStyle name="Normal 15 4 4 3 2 2" xfId="11406" xr:uid="{00000000-0005-0000-0000-00008F2C0000}"/>
    <cellStyle name="Normal 15 4 4 3 2 2 2" xfId="11407" xr:uid="{00000000-0005-0000-0000-0000902C0000}"/>
    <cellStyle name="Normal 15 4 4 3 2 3" xfId="11408" xr:uid="{00000000-0005-0000-0000-0000912C0000}"/>
    <cellStyle name="Normal 15 4 4 3 3" xfId="11409" xr:uid="{00000000-0005-0000-0000-0000922C0000}"/>
    <cellStyle name="Normal 15 4 4 3 3 2" xfId="11410" xr:uid="{00000000-0005-0000-0000-0000932C0000}"/>
    <cellStyle name="Normal 15 4 4 3 3 2 2" xfId="11411" xr:uid="{00000000-0005-0000-0000-0000942C0000}"/>
    <cellStyle name="Normal 15 4 4 3 3 3" xfId="11412" xr:uid="{00000000-0005-0000-0000-0000952C0000}"/>
    <cellStyle name="Normal 15 4 4 3 4" xfId="11413" xr:uid="{00000000-0005-0000-0000-0000962C0000}"/>
    <cellStyle name="Normal 15 4 4 3 4 2" xfId="11414" xr:uid="{00000000-0005-0000-0000-0000972C0000}"/>
    <cellStyle name="Normal 15 4 4 3 4 2 2" xfId="11415" xr:uid="{00000000-0005-0000-0000-0000982C0000}"/>
    <cellStyle name="Normal 15 4 4 3 4 3" xfId="11416" xr:uid="{00000000-0005-0000-0000-0000992C0000}"/>
    <cellStyle name="Normal 15 4 4 3 5" xfId="11417" xr:uid="{00000000-0005-0000-0000-00009A2C0000}"/>
    <cellStyle name="Normal 15 4 4 3 5 2" xfId="11418" xr:uid="{00000000-0005-0000-0000-00009B2C0000}"/>
    <cellStyle name="Normal 15 4 4 3 6" xfId="11419" xr:uid="{00000000-0005-0000-0000-00009C2C0000}"/>
    <cellStyle name="Normal 15 4 4 3 6 2" xfId="11420" xr:uid="{00000000-0005-0000-0000-00009D2C0000}"/>
    <cellStyle name="Normal 15 4 4 3 7" xfId="11421" xr:uid="{00000000-0005-0000-0000-00009E2C0000}"/>
    <cellStyle name="Normal 15 4 4 4" xfId="11422" xr:uid="{00000000-0005-0000-0000-00009F2C0000}"/>
    <cellStyle name="Normal 15 4 4 4 2" xfId="11423" xr:uid="{00000000-0005-0000-0000-0000A02C0000}"/>
    <cellStyle name="Normal 15 4 4 4 2 2" xfId="11424" xr:uid="{00000000-0005-0000-0000-0000A12C0000}"/>
    <cellStyle name="Normal 15 4 4 4 3" xfId="11425" xr:uid="{00000000-0005-0000-0000-0000A22C0000}"/>
    <cellStyle name="Normal 15 4 4 5" xfId="11426" xr:uid="{00000000-0005-0000-0000-0000A32C0000}"/>
    <cellStyle name="Normal 15 4 4 5 2" xfId="11427" xr:uid="{00000000-0005-0000-0000-0000A42C0000}"/>
    <cellStyle name="Normal 15 4 4 5 2 2" xfId="11428" xr:uid="{00000000-0005-0000-0000-0000A52C0000}"/>
    <cellStyle name="Normal 15 4 4 5 3" xfId="11429" xr:uid="{00000000-0005-0000-0000-0000A62C0000}"/>
    <cellStyle name="Normal 15 4 4 6" xfId="11430" xr:uid="{00000000-0005-0000-0000-0000A72C0000}"/>
    <cellStyle name="Normal 15 4 4 6 2" xfId="11431" xr:uid="{00000000-0005-0000-0000-0000A82C0000}"/>
    <cellStyle name="Normal 15 4 4 6 2 2" xfId="11432" xr:uid="{00000000-0005-0000-0000-0000A92C0000}"/>
    <cellStyle name="Normal 15 4 4 6 3" xfId="11433" xr:uid="{00000000-0005-0000-0000-0000AA2C0000}"/>
    <cellStyle name="Normal 15 4 4 7" xfId="11434" xr:uid="{00000000-0005-0000-0000-0000AB2C0000}"/>
    <cellStyle name="Normal 15 4 4 7 2" xfId="11435" xr:uid="{00000000-0005-0000-0000-0000AC2C0000}"/>
    <cellStyle name="Normal 15 4 4 8" xfId="11436" xr:uid="{00000000-0005-0000-0000-0000AD2C0000}"/>
    <cellStyle name="Normal 15 4 4 8 2" xfId="11437" xr:uid="{00000000-0005-0000-0000-0000AE2C0000}"/>
    <cellStyle name="Normal 15 4 4 9" xfId="11438" xr:uid="{00000000-0005-0000-0000-0000AF2C0000}"/>
    <cellStyle name="Normal 15 4 5" xfId="11439" xr:uid="{00000000-0005-0000-0000-0000B02C0000}"/>
    <cellStyle name="Normal 15 4 5 2" xfId="11440" xr:uid="{00000000-0005-0000-0000-0000B12C0000}"/>
    <cellStyle name="Normal 15 4 5 2 2" xfId="11441" xr:uid="{00000000-0005-0000-0000-0000B22C0000}"/>
    <cellStyle name="Normal 15 4 5 2 2 2" xfId="11442" xr:uid="{00000000-0005-0000-0000-0000B32C0000}"/>
    <cellStyle name="Normal 15 4 5 2 2 2 2" xfId="11443" xr:uid="{00000000-0005-0000-0000-0000B42C0000}"/>
    <cellStyle name="Normal 15 4 5 2 2 3" xfId="11444" xr:uid="{00000000-0005-0000-0000-0000B52C0000}"/>
    <cellStyle name="Normal 15 4 5 2 3" xfId="11445" xr:uid="{00000000-0005-0000-0000-0000B62C0000}"/>
    <cellStyle name="Normal 15 4 5 2 3 2" xfId="11446" xr:uid="{00000000-0005-0000-0000-0000B72C0000}"/>
    <cellStyle name="Normal 15 4 5 2 3 2 2" xfId="11447" xr:uid="{00000000-0005-0000-0000-0000B82C0000}"/>
    <cellStyle name="Normal 15 4 5 2 3 3" xfId="11448" xr:uid="{00000000-0005-0000-0000-0000B92C0000}"/>
    <cellStyle name="Normal 15 4 5 2 4" xfId="11449" xr:uid="{00000000-0005-0000-0000-0000BA2C0000}"/>
    <cellStyle name="Normal 15 4 5 2 4 2" xfId="11450" xr:uid="{00000000-0005-0000-0000-0000BB2C0000}"/>
    <cellStyle name="Normal 15 4 5 2 4 2 2" xfId="11451" xr:uid="{00000000-0005-0000-0000-0000BC2C0000}"/>
    <cellStyle name="Normal 15 4 5 2 4 3" xfId="11452" xr:uid="{00000000-0005-0000-0000-0000BD2C0000}"/>
    <cellStyle name="Normal 15 4 5 2 5" xfId="11453" xr:uid="{00000000-0005-0000-0000-0000BE2C0000}"/>
    <cellStyle name="Normal 15 4 5 2 5 2" xfId="11454" xr:uid="{00000000-0005-0000-0000-0000BF2C0000}"/>
    <cellStyle name="Normal 15 4 5 2 6" xfId="11455" xr:uid="{00000000-0005-0000-0000-0000C02C0000}"/>
    <cellStyle name="Normal 15 4 5 2 6 2" xfId="11456" xr:uid="{00000000-0005-0000-0000-0000C12C0000}"/>
    <cellStyle name="Normal 15 4 5 2 7" xfId="11457" xr:uid="{00000000-0005-0000-0000-0000C22C0000}"/>
    <cellStyle name="Normal 15 4 5 3" xfId="11458" xr:uid="{00000000-0005-0000-0000-0000C32C0000}"/>
    <cellStyle name="Normal 15 4 5 3 2" xfId="11459" xr:uid="{00000000-0005-0000-0000-0000C42C0000}"/>
    <cellStyle name="Normal 15 4 5 3 2 2" xfId="11460" xr:uid="{00000000-0005-0000-0000-0000C52C0000}"/>
    <cellStyle name="Normal 15 4 5 3 3" xfId="11461" xr:uid="{00000000-0005-0000-0000-0000C62C0000}"/>
    <cellStyle name="Normal 15 4 5 4" xfId="11462" xr:uid="{00000000-0005-0000-0000-0000C72C0000}"/>
    <cellStyle name="Normal 15 4 5 4 2" xfId="11463" xr:uid="{00000000-0005-0000-0000-0000C82C0000}"/>
    <cellStyle name="Normal 15 4 5 4 2 2" xfId="11464" xr:uid="{00000000-0005-0000-0000-0000C92C0000}"/>
    <cellStyle name="Normal 15 4 5 4 3" xfId="11465" xr:uid="{00000000-0005-0000-0000-0000CA2C0000}"/>
    <cellStyle name="Normal 15 4 5 5" xfId="11466" xr:uid="{00000000-0005-0000-0000-0000CB2C0000}"/>
    <cellStyle name="Normal 15 4 5 5 2" xfId="11467" xr:uid="{00000000-0005-0000-0000-0000CC2C0000}"/>
    <cellStyle name="Normal 15 4 5 5 2 2" xfId="11468" xr:uid="{00000000-0005-0000-0000-0000CD2C0000}"/>
    <cellStyle name="Normal 15 4 5 5 3" xfId="11469" xr:uid="{00000000-0005-0000-0000-0000CE2C0000}"/>
    <cellStyle name="Normal 15 4 5 6" xfId="11470" xr:uid="{00000000-0005-0000-0000-0000CF2C0000}"/>
    <cellStyle name="Normal 15 4 5 6 2" xfId="11471" xr:uid="{00000000-0005-0000-0000-0000D02C0000}"/>
    <cellStyle name="Normal 15 4 5 7" xfId="11472" xr:uid="{00000000-0005-0000-0000-0000D12C0000}"/>
    <cellStyle name="Normal 15 4 5 7 2" xfId="11473" xr:uid="{00000000-0005-0000-0000-0000D22C0000}"/>
    <cellStyle name="Normal 15 4 5 8" xfId="11474" xr:uid="{00000000-0005-0000-0000-0000D32C0000}"/>
    <cellStyle name="Normal 15 4 6" xfId="11475" xr:uid="{00000000-0005-0000-0000-0000D42C0000}"/>
    <cellStyle name="Normal 15 4 6 2" xfId="11476" xr:uid="{00000000-0005-0000-0000-0000D52C0000}"/>
    <cellStyle name="Normal 15 4 6 2 2" xfId="11477" xr:uid="{00000000-0005-0000-0000-0000D62C0000}"/>
    <cellStyle name="Normal 15 4 6 2 2 2" xfId="11478" xr:uid="{00000000-0005-0000-0000-0000D72C0000}"/>
    <cellStyle name="Normal 15 4 6 2 3" xfId="11479" xr:uid="{00000000-0005-0000-0000-0000D82C0000}"/>
    <cellStyle name="Normal 15 4 6 3" xfId="11480" xr:uid="{00000000-0005-0000-0000-0000D92C0000}"/>
    <cellStyle name="Normal 15 4 6 3 2" xfId="11481" xr:uid="{00000000-0005-0000-0000-0000DA2C0000}"/>
    <cellStyle name="Normal 15 4 6 3 2 2" xfId="11482" xr:uid="{00000000-0005-0000-0000-0000DB2C0000}"/>
    <cellStyle name="Normal 15 4 6 3 3" xfId="11483" xr:uid="{00000000-0005-0000-0000-0000DC2C0000}"/>
    <cellStyle name="Normal 15 4 6 4" xfId="11484" xr:uid="{00000000-0005-0000-0000-0000DD2C0000}"/>
    <cellStyle name="Normal 15 4 6 4 2" xfId="11485" xr:uid="{00000000-0005-0000-0000-0000DE2C0000}"/>
    <cellStyle name="Normal 15 4 6 4 2 2" xfId="11486" xr:uid="{00000000-0005-0000-0000-0000DF2C0000}"/>
    <cellStyle name="Normal 15 4 6 4 3" xfId="11487" xr:uid="{00000000-0005-0000-0000-0000E02C0000}"/>
    <cellStyle name="Normal 15 4 6 5" xfId="11488" xr:uid="{00000000-0005-0000-0000-0000E12C0000}"/>
    <cellStyle name="Normal 15 4 6 5 2" xfId="11489" xr:uid="{00000000-0005-0000-0000-0000E22C0000}"/>
    <cellStyle name="Normal 15 4 6 6" xfId="11490" xr:uid="{00000000-0005-0000-0000-0000E32C0000}"/>
    <cellStyle name="Normal 15 4 6 6 2" xfId="11491" xr:uid="{00000000-0005-0000-0000-0000E42C0000}"/>
    <cellStyle name="Normal 15 4 6 7" xfId="11492" xr:uid="{00000000-0005-0000-0000-0000E52C0000}"/>
    <cellStyle name="Normal 15 4 7" xfId="11493" xr:uid="{00000000-0005-0000-0000-0000E62C0000}"/>
    <cellStyle name="Normal 15 4 7 2" xfId="11494" xr:uid="{00000000-0005-0000-0000-0000E72C0000}"/>
    <cellStyle name="Normal 15 4 7 2 2" xfId="11495" xr:uid="{00000000-0005-0000-0000-0000E82C0000}"/>
    <cellStyle name="Normal 15 4 7 2 2 2" xfId="11496" xr:uid="{00000000-0005-0000-0000-0000E92C0000}"/>
    <cellStyle name="Normal 15 4 7 2 3" xfId="11497" xr:uid="{00000000-0005-0000-0000-0000EA2C0000}"/>
    <cellStyle name="Normal 15 4 7 3" xfId="11498" xr:uid="{00000000-0005-0000-0000-0000EB2C0000}"/>
    <cellStyle name="Normal 15 4 7 3 2" xfId="11499" xr:uid="{00000000-0005-0000-0000-0000EC2C0000}"/>
    <cellStyle name="Normal 15 4 7 3 2 2" xfId="11500" xr:uid="{00000000-0005-0000-0000-0000ED2C0000}"/>
    <cellStyle name="Normal 15 4 7 3 3" xfId="11501" xr:uid="{00000000-0005-0000-0000-0000EE2C0000}"/>
    <cellStyle name="Normal 15 4 7 4" xfId="11502" xr:uid="{00000000-0005-0000-0000-0000EF2C0000}"/>
    <cellStyle name="Normal 15 4 7 4 2" xfId="11503" xr:uid="{00000000-0005-0000-0000-0000F02C0000}"/>
    <cellStyle name="Normal 15 4 7 4 2 2" xfId="11504" xr:uid="{00000000-0005-0000-0000-0000F12C0000}"/>
    <cellStyle name="Normal 15 4 7 4 3" xfId="11505" xr:uid="{00000000-0005-0000-0000-0000F22C0000}"/>
    <cellStyle name="Normal 15 4 7 5" xfId="11506" xr:uid="{00000000-0005-0000-0000-0000F32C0000}"/>
    <cellStyle name="Normal 15 4 7 5 2" xfId="11507" xr:uid="{00000000-0005-0000-0000-0000F42C0000}"/>
    <cellStyle name="Normal 15 4 7 6" xfId="11508" xr:uid="{00000000-0005-0000-0000-0000F52C0000}"/>
    <cellStyle name="Normal 15 4 7 6 2" xfId="11509" xr:uid="{00000000-0005-0000-0000-0000F62C0000}"/>
    <cellStyle name="Normal 15 4 7 7" xfId="11510" xr:uid="{00000000-0005-0000-0000-0000F72C0000}"/>
    <cellStyle name="Normal 15 4 8" xfId="11511" xr:uid="{00000000-0005-0000-0000-0000F82C0000}"/>
    <cellStyle name="Normal 15 4 8 2" xfId="11512" xr:uid="{00000000-0005-0000-0000-0000F92C0000}"/>
    <cellStyle name="Normal 15 4 8 2 2" xfId="11513" xr:uid="{00000000-0005-0000-0000-0000FA2C0000}"/>
    <cellStyle name="Normal 15 4 8 3" xfId="11514" xr:uid="{00000000-0005-0000-0000-0000FB2C0000}"/>
    <cellStyle name="Normal 15 4 9" xfId="11515" xr:uid="{00000000-0005-0000-0000-0000FC2C0000}"/>
    <cellStyle name="Normal 15 4 9 2" xfId="11516" xr:uid="{00000000-0005-0000-0000-0000FD2C0000}"/>
    <cellStyle name="Normal 15 4 9 2 2" xfId="11517" xr:uid="{00000000-0005-0000-0000-0000FE2C0000}"/>
    <cellStyle name="Normal 15 4 9 3" xfId="11518" xr:uid="{00000000-0005-0000-0000-0000FF2C0000}"/>
    <cellStyle name="Normal 15 4_Confidential Information" xfId="11519" xr:uid="{00000000-0005-0000-0000-0000002D0000}"/>
    <cellStyle name="Normal 15 5" xfId="11520" xr:uid="{00000000-0005-0000-0000-0000012D0000}"/>
    <cellStyle name="Normal 15 5 10" xfId="11521" xr:uid="{00000000-0005-0000-0000-0000022D0000}"/>
    <cellStyle name="Normal 15 5 10 2" xfId="11522" xr:uid="{00000000-0005-0000-0000-0000032D0000}"/>
    <cellStyle name="Normal 15 5 11" xfId="11523" xr:uid="{00000000-0005-0000-0000-0000042D0000}"/>
    <cellStyle name="Normal 15 5 2" xfId="11524" xr:uid="{00000000-0005-0000-0000-0000052D0000}"/>
    <cellStyle name="Normal 15 5 2 2" xfId="11525" xr:uid="{00000000-0005-0000-0000-0000062D0000}"/>
    <cellStyle name="Normal 15 5 2 2 2" xfId="11526" xr:uid="{00000000-0005-0000-0000-0000072D0000}"/>
    <cellStyle name="Normal 15 5 2 2 2 2" xfId="11527" xr:uid="{00000000-0005-0000-0000-0000082D0000}"/>
    <cellStyle name="Normal 15 5 2 2 2 2 2" xfId="11528" xr:uid="{00000000-0005-0000-0000-0000092D0000}"/>
    <cellStyle name="Normal 15 5 2 2 2 3" xfId="11529" xr:uid="{00000000-0005-0000-0000-00000A2D0000}"/>
    <cellStyle name="Normal 15 5 2 2 3" xfId="11530" xr:uid="{00000000-0005-0000-0000-00000B2D0000}"/>
    <cellStyle name="Normal 15 5 2 2 3 2" xfId="11531" xr:uid="{00000000-0005-0000-0000-00000C2D0000}"/>
    <cellStyle name="Normal 15 5 2 2 3 2 2" xfId="11532" xr:uid="{00000000-0005-0000-0000-00000D2D0000}"/>
    <cellStyle name="Normal 15 5 2 2 3 3" xfId="11533" xr:uid="{00000000-0005-0000-0000-00000E2D0000}"/>
    <cellStyle name="Normal 15 5 2 2 4" xfId="11534" xr:uid="{00000000-0005-0000-0000-00000F2D0000}"/>
    <cellStyle name="Normal 15 5 2 2 4 2" xfId="11535" xr:uid="{00000000-0005-0000-0000-0000102D0000}"/>
    <cellStyle name="Normal 15 5 2 2 4 2 2" xfId="11536" xr:uid="{00000000-0005-0000-0000-0000112D0000}"/>
    <cellStyle name="Normal 15 5 2 2 4 3" xfId="11537" xr:uid="{00000000-0005-0000-0000-0000122D0000}"/>
    <cellStyle name="Normal 15 5 2 2 5" xfId="11538" xr:uid="{00000000-0005-0000-0000-0000132D0000}"/>
    <cellStyle name="Normal 15 5 2 2 5 2" xfId="11539" xr:uid="{00000000-0005-0000-0000-0000142D0000}"/>
    <cellStyle name="Normal 15 5 2 2 6" xfId="11540" xr:uid="{00000000-0005-0000-0000-0000152D0000}"/>
    <cellStyle name="Normal 15 5 2 2 6 2" xfId="11541" xr:uid="{00000000-0005-0000-0000-0000162D0000}"/>
    <cellStyle name="Normal 15 5 2 2 7" xfId="11542" xr:uid="{00000000-0005-0000-0000-0000172D0000}"/>
    <cellStyle name="Normal 15 5 2 3" xfId="11543" xr:uid="{00000000-0005-0000-0000-0000182D0000}"/>
    <cellStyle name="Normal 15 5 2 3 2" xfId="11544" xr:uid="{00000000-0005-0000-0000-0000192D0000}"/>
    <cellStyle name="Normal 15 5 2 3 2 2" xfId="11545" xr:uid="{00000000-0005-0000-0000-00001A2D0000}"/>
    <cellStyle name="Normal 15 5 2 3 2 2 2" xfId="11546" xr:uid="{00000000-0005-0000-0000-00001B2D0000}"/>
    <cellStyle name="Normal 15 5 2 3 2 3" xfId="11547" xr:uid="{00000000-0005-0000-0000-00001C2D0000}"/>
    <cellStyle name="Normal 15 5 2 3 3" xfId="11548" xr:uid="{00000000-0005-0000-0000-00001D2D0000}"/>
    <cellStyle name="Normal 15 5 2 3 3 2" xfId="11549" xr:uid="{00000000-0005-0000-0000-00001E2D0000}"/>
    <cellStyle name="Normal 15 5 2 3 3 2 2" xfId="11550" xr:uid="{00000000-0005-0000-0000-00001F2D0000}"/>
    <cellStyle name="Normal 15 5 2 3 3 3" xfId="11551" xr:uid="{00000000-0005-0000-0000-0000202D0000}"/>
    <cellStyle name="Normal 15 5 2 3 4" xfId="11552" xr:uid="{00000000-0005-0000-0000-0000212D0000}"/>
    <cellStyle name="Normal 15 5 2 3 4 2" xfId="11553" xr:uid="{00000000-0005-0000-0000-0000222D0000}"/>
    <cellStyle name="Normal 15 5 2 3 4 2 2" xfId="11554" xr:uid="{00000000-0005-0000-0000-0000232D0000}"/>
    <cellStyle name="Normal 15 5 2 3 4 3" xfId="11555" xr:uid="{00000000-0005-0000-0000-0000242D0000}"/>
    <cellStyle name="Normal 15 5 2 3 5" xfId="11556" xr:uid="{00000000-0005-0000-0000-0000252D0000}"/>
    <cellStyle name="Normal 15 5 2 3 5 2" xfId="11557" xr:uid="{00000000-0005-0000-0000-0000262D0000}"/>
    <cellStyle name="Normal 15 5 2 3 6" xfId="11558" xr:uid="{00000000-0005-0000-0000-0000272D0000}"/>
    <cellStyle name="Normal 15 5 2 3 6 2" xfId="11559" xr:uid="{00000000-0005-0000-0000-0000282D0000}"/>
    <cellStyle name="Normal 15 5 2 3 7" xfId="11560" xr:uid="{00000000-0005-0000-0000-0000292D0000}"/>
    <cellStyle name="Normal 15 5 2 4" xfId="11561" xr:uid="{00000000-0005-0000-0000-00002A2D0000}"/>
    <cellStyle name="Normal 15 5 2 4 2" xfId="11562" xr:uid="{00000000-0005-0000-0000-00002B2D0000}"/>
    <cellStyle name="Normal 15 5 2 4 2 2" xfId="11563" xr:uid="{00000000-0005-0000-0000-00002C2D0000}"/>
    <cellStyle name="Normal 15 5 2 4 3" xfId="11564" xr:uid="{00000000-0005-0000-0000-00002D2D0000}"/>
    <cellStyle name="Normal 15 5 2 5" xfId="11565" xr:uid="{00000000-0005-0000-0000-00002E2D0000}"/>
    <cellStyle name="Normal 15 5 2 5 2" xfId="11566" xr:uid="{00000000-0005-0000-0000-00002F2D0000}"/>
    <cellStyle name="Normal 15 5 2 5 2 2" xfId="11567" xr:uid="{00000000-0005-0000-0000-0000302D0000}"/>
    <cellStyle name="Normal 15 5 2 5 3" xfId="11568" xr:uid="{00000000-0005-0000-0000-0000312D0000}"/>
    <cellStyle name="Normal 15 5 2 6" xfId="11569" xr:uid="{00000000-0005-0000-0000-0000322D0000}"/>
    <cellStyle name="Normal 15 5 2 6 2" xfId="11570" xr:uid="{00000000-0005-0000-0000-0000332D0000}"/>
    <cellStyle name="Normal 15 5 2 6 2 2" xfId="11571" xr:uid="{00000000-0005-0000-0000-0000342D0000}"/>
    <cellStyle name="Normal 15 5 2 6 3" xfId="11572" xr:uid="{00000000-0005-0000-0000-0000352D0000}"/>
    <cellStyle name="Normal 15 5 2 7" xfId="11573" xr:uid="{00000000-0005-0000-0000-0000362D0000}"/>
    <cellStyle name="Normal 15 5 2 7 2" xfId="11574" xr:uid="{00000000-0005-0000-0000-0000372D0000}"/>
    <cellStyle name="Normal 15 5 2 8" xfId="11575" xr:uid="{00000000-0005-0000-0000-0000382D0000}"/>
    <cellStyle name="Normal 15 5 2 8 2" xfId="11576" xr:uid="{00000000-0005-0000-0000-0000392D0000}"/>
    <cellStyle name="Normal 15 5 2 9" xfId="11577" xr:uid="{00000000-0005-0000-0000-00003A2D0000}"/>
    <cellStyle name="Normal 15 5 3" xfId="11578" xr:uid="{00000000-0005-0000-0000-00003B2D0000}"/>
    <cellStyle name="Normal 15 5 3 2" xfId="11579" xr:uid="{00000000-0005-0000-0000-00003C2D0000}"/>
    <cellStyle name="Normal 15 5 3 2 2" xfId="11580" xr:uid="{00000000-0005-0000-0000-00003D2D0000}"/>
    <cellStyle name="Normal 15 5 3 2 2 2" xfId="11581" xr:uid="{00000000-0005-0000-0000-00003E2D0000}"/>
    <cellStyle name="Normal 15 5 3 2 2 2 2" xfId="11582" xr:uid="{00000000-0005-0000-0000-00003F2D0000}"/>
    <cellStyle name="Normal 15 5 3 2 2 3" xfId="11583" xr:uid="{00000000-0005-0000-0000-0000402D0000}"/>
    <cellStyle name="Normal 15 5 3 2 3" xfId="11584" xr:uid="{00000000-0005-0000-0000-0000412D0000}"/>
    <cellStyle name="Normal 15 5 3 2 3 2" xfId="11585" xr:uid="{00000000-0005-0000-0000-0000422D0000}"/>
    <cellStyle name="Normal 15 5 3 2 3 2 2" xfId="11586" xr:uid="{00000000-0005-0000-0000-0000432D0000}"/>
    <cellStyle name="Normal 15 5 3 2 3 3" xfId="11587" xr:uid="{00000000-0005-0000-0000-0000442D0000}"/>
    <cellStyle name="Normal 15 5 3 2 4" xfId="11588" xr:uid="{00000000-0005-0000-0000-0000452D0000}"/>
    <cellStyle name="Normal 15 5 3 2 4 2" xfId="11589" xr:uid="{00000000-0005-0000-0000-0000462D0000}"/>
    <cellStyle name="Normal 15 5 3 2 4 2 2" xfId="11590" xr:uid="{00000000-0005-0000-0000-0000472D0000}"/>
    <cellStyle name="Normal 15 5 3 2 4 3" xfId="11591" xr:uid="{00000000-0005-0000-0000-0000482D0000}"/>
    <cellStyle name="Normal 15 5 3 2 5" xfId="11592" xr:uid="{00000000-0005-0000-0000-0000492D0000}"/>
    <cellStyle name="Normal 15 5 3 2 5 2" xfId="11593" xr:uid="{00000000-0005-0000-0000-00004A2D0000}"/>
    <cellStyle name="Normal 15 5 3 2 6" xfId="11594" xr:uid="{00000000-0005-0000-0000-00004B2D0000}"/>
    <cellStyle name="Normal 15 5 3 2 6 2" xfId="11595" xr:uid="{00000000-0005-0000-0000-00004C2D0000}"/>
    <cellStyle name="Normal 15 5 3 2 7" xfId="11596" xr:uid="{00000000-0005-0000-0000-00004D2D0000}"/>
    <cellStyle name="Normal 15 5 3 3" xfId="11597" xr:uid="{00000000-0005-0000-0000-00004E2D0000}"/>
    <cellStyle name="Normal 15 5 3 3 2" xfId="11598" xr:uid="{00000000-0005-0000-0000-00004F2D0000}"/>
    <cellStyle name="Normal 15 5 3 3 2 2" xfId="11599" xr:uid="{00000000-0005-0000-0000-0000502D0000}"/>
    <cellStyle name="Normal 15 5 3 3 3" xfId="11600" xr:uid="{00000000-0005-0000-0000-0000512D0000}"/>
    <cellStyle name="Normal 15 5 3 4" xfId="11601" xr:uid="{00000000-0005-0000-0000-0000522D0000}"/>
    <cellStyle name="Normal 15 5 3 4 2" xfId="11602" xr:uid="{00000000-0005-0000-0000-0000532D0000}"/>
    <cellStyle name="Normal 15 5 3 4 2 2" xfId="11603" xr:uid="{00000000-0005-0000-0000-0000542D0000}"/>
    <cellStyle name="Normal 15 5 3 4 3" xfId="11604" xr:uid="{00000000-0005-0000-0000-0000552D0000}"/>
    <cellStyle name="Normal 15 5 3 5" xfId="11605" xr:uid="{00000000-0005-0000-0000-0000562D0000}"/>
    <cellStyle name="Normal 15 5 3 5 2" xfId="11606" xr:uid="{00000000-0005-0000-0000-0000572D0000}"/>
    <cellStyle name="Normal 15 5 3 5 2 2" xfId="11607" xr:uid="{00000000-0005-0000-0000-0000582D0000}"/>
    <cellStyle name="Normal 15 5 3 5 3" xfId="11608" xr:uid="{00000000-0005-0000-0000-0000592D0000}"/>
    <cellStyle name="Normal 15 5 3 6" xfId="11609" xr:uid="{00000000-0005-0000-0000-00005A2D0000}"/>
    <cellStyle name="Normal 15 5 3 6 2" xfId="11610" xr:uid="{00000000-0005-0000-0000-00005B2D0000}"/>
    <cellStyle name="Normal 15 5 3 7" xfId="11611" xr:uid="{00000000-0005-0000-0000-00005C2D0000}"/>
    <cellStyle name="Normal 15 5 3 7 2" xfId="11612" xr:uid="{00000000-0005-0000-0000-00005D2D0000}"/>
    <cellStyle name="Normal 15 5 3 8" xfId="11613" xr:uid="{00000000-0005-0000-0000-00005E2D0000}"/>
    <cellStyle name="Normal 15 5 4" xfId="11614" xr:uid="{00000000-0005-0000-0000-00005F2D0000}"/>
    <cellStyle name="Normal 15 5 4 2" xfId="11615" xr:uid="{00000000-0005-0000-0000-0000602D0000}"/>
    <cellStyle name="Normal 15 5 4 2 2" xfId="11616" xr:uid="{00000000-0005-0000-0000-0000612D0000}"/>
    <cellStyle name="Normal 15 5 4 2 2 2" xfId="11617" xr:uid="{00000000-0005-0000-0000-0000622D0000}"/>
    <cellStyle name="Normal 15 5 4 2 3" xfId="11618" xr:uid="{00000000-0005-0000-0000-0000632D0000}"/>
    <cellStyle name="Normal 15 5 4 3" xfId="11619" xr:uid="{00000000-0005-0000-0000-0000642D0000}"/>
    <cellStyle name="Normal 15 5 4 3 2" xfId="11620" xr:uid="{00000000-0005-0000-0000-0000652D0000}"/>
    <cellStyle name="Normal 15 5 4 3 2 2" xfId="11621" xr:uid="{00000000-0005-0000-0000-0000662D0000}"/>
    <cellStyle name="Normal 15 5 4 3 3" xfId="11622" xr:uid="{00000000-0005-0000-0000-0000672D0000}"/>
    <cellStyle name="Normal 15 5 4 4" xfId="11623" xr:uid="{00000000-0005-0000-0000-0000682D0000}"/>
    <cellStyle name="Normal 15 5 4 4 2" xfId="11624" xr:uid="{00000000-0005-0000-0000-0000692D0000}"/>
    <cellStyle name="Normal 15 5 4 4 2 2" xfId="11625" xr:uid="{00000000-0005-0000-0000-00006A2D0000}"/>
    <cellStyle name="Normal 15 5 4 4 3" xfId="11626" xr:uid="{00000000-0005-0000-0000-00006B2D0000}"/>
    <cellStyle name="Normal 15 5 4 5" xfId="11627" xr:uid="{00000000-0005-0000-0000-00006C2D0000}"/>
    <cellStyle name="Normal 15 5 4 5 2" xfId="11628" xr:uid="{00000000-0005-0000-0000-00006D2D0000}"/>
    <cellStyle name="Normal 15 5 4 6" xfId="11629" xr:uid="{00000000-0005-0000-0000-00006E2D0000}"/>
    <cellStyle name="Normal 15 5 4 6 2" xfId="11630" xr:uid="{00000000-0005-0000-0000-00006F2D0000}"/>
    <cellStyle name="Normal 15 5 4 7" xfId="11631" xr:uid="{00000000-0005-0000-0000-0000702D0000}"/>
    <cellStyle name="Normal 15 5 5" xfId="11632" xr:uid="{00000000-0005-0000-0000-0000712D0000}"/>
    <cellStyle name="Normal 15 5 5 2" xfId="11633" xr:uid="{00000000-0005-0000-0000-0000722D0000}"/>
    <cellStyle name="Normal 15 5 5 2 2" xfId="11634" xr:uid="{00000000-0005-0000-0000-0000732D0000}"/>
    <cellStyle name="Normal 15 5 5 2 2 2" xfId="11635" xr:uid="{00000000-0005-0000-0000-0000742D0000}"/>
    <cellStyle name="Normal 15 5 5 2 3" xfId="11636" xr:uid="{00000000-0005-0000-0000-0000752D0000}"/>
    <cellStyle name="Normal 15 5 5 3" xfId="11637" xr:uid="{00000000-0005-0000-0000-0000762D0000}"/>
    <cellStyle name="Normal 15 5 5 3 2" xfId="11638" xr:uid="{00000000-0005-0000-0000-0000772D0000}"/>
    <cellStyle name="Normal 15 5 5 3 2 2" xfId="11639" xr:uid="{00000000-0005-0000-0000-0000782D0000}"/>
    <cellStyle name="Normal 15 5 5 3 3" xfId="11640" xr:uid="{00000000-0005-0000-0000-0000792D0000}"/>
    <cellStyle name="Normal 15 5 5 4" xfId="11641" xr:uid="{00000000-0005-0000-0000-00007A2D0000}"/>
    <cellStyle name="Normal 15 5 5 4 2" xfId="11642" xr:uid="{00000000-0005-0000-0000-00007B2D0000}"/>
    <cellStyle name="Normal 15 5 5 4 2 2" xfId="11643" xr:uid="{00000000-0005-0000-0000-00007C2D0000}"/>
    <cellStyle name="Normal 15 5 5 4 3" xfId="11644" xr:uid="{00000000-0005-0000-0000-00007D2D0000}"/>
    <cellStyle name="Normal 15 5 5 5" xfId="11645" xr:uid="{00000000-0005-0000-0000-00007E2D0000}"/>
    <cellStyle name="Normal 15 5 5 5 2" xfId="11646" xr:uid="{00000000-0005-0000-0000-00007F2D0000}"/>
    <cellStyle name="Normal 15 5 5 6" xfId="11647" xr:uid="{00000000-0005-0000-0000-0000802D0000}"/>
    <cellStyle name="Normal 15 5 5 6 2" xfId="11648" xr:uid="{00000000-0005-0000-0000-0000812D0000}"/>
    <cellStyle name="Normal 15 5 5 7" xfId="11649" xr:uid="{00000000-0005-0000-0000-0000822D0000}"/>
    <cellStyle name="Normal 15 5 6" xfId="11650" xr:uid="{00000000-0005-0000-0000-0000832D0000}"/>
    <cellStyle name="Normal 15 5 6 2" xfId="11651" xr:uid="{00000000-0005-0000-0000-0000842D0000}"/>
    <cellStyle name="Normal 15 5 6 2 2" xfId="11652" xr:uid="{00000000-0005-0000-0000-0000852D0000}"/>
    <cellStyle name="Normal 15 5 6 3" xfId="11653" xr:uid="{00000000-0005-0000-0000-0000862D0000}"/>
    <cellStyle name="Normal 15 5 7" xfId="11654" xr:uid="{00000000-0005-0000-0000-0000872D0000}"/>
    <cellStyle name="Normal 15 5 7 2" xfId="11655" xr:uid="{00000000-0005-0000-0000-0000882D0000}"/>
    <cellStyle name="Normal 15 5 7 2 2" xfId="11656" xr:uid="{00000000-0005-0000-0000-0000892D0000}"/>
    <cellStyle name="Normal 15 5 7 3" xfId="11657" xr:uid="{00000000-0005-0000-0000-00008A2D0000}"/>
    <cellStyle name="Normal 15 5 8" xfId="11658" xr:uid="{00000000-0005-0000-0000-00008B2D0000}"/>
    <cellStyle name="Normal 15 5 8 2" xfId="11659" xr:uid="{00000000-0005-0000-0000-00008C2D0000}"/>
    <cellStyle name="Normal 15 5 8 2 2" xfId="11660" xr:uid="{00000000-0005-0000-0000-00008D2D0000}"/>
    <cellStyle name="Normal 15 5 8 3" xfId="11661" xr:uid="{00000000-0005-0000-0000-00008E2D0000}"/>
    <cellStyle name="Normal 15 5 9" xfId="11662" xr:uid="{00000000-0005-0000-0000-00008F2D0000}"/>
    <cellStyle name="Normal 15 5 9 2" xfId="11663" xr:uid="{00000000-0005-0000-0000-0000902D0000}"/>
    <cellStyle name="Normal 15 6" xfId="11664" xr:uid="{00000000-0005-0000-0000-0000912D0000}"/>
    <cellStyle name="Normal 15 6 10" xfId="11665" xr:uid="{00000000-0005-0000-0000-0000922D0000}"/>
    <cellStyle name="Normal 15 6 10 2" xfId="11666" xr:uid="{00000000-0005-0000-0000-0000932D0000}"/>
    <cellStyle name="Normal 15 6 11" xfId="11667" xr:uid="{00000000-0005-0000-0000-0000942D0000}"/>
    <cellStyle name="Normal 15 6 2" xfId="11668" xr:uid="{00000000-0005-0000-0000-0000952D0000}"/>
    <cellStyle name="Normal 15 6 2 2" xfId="11669" xr:uid="{00000000-0005-0000-0000-0000962D0000}"/>
    <cellStyle name="Normal 15 6 2 2 2" xfId="11670" xr:uid="{00000000-0005-0000-0000-0000972D0000}"/>
    <cellStyle name="Normal 15 6 2 2 2 2" xfId="11671" xr:uid="{00000000-0005-0000-0000-0000982D0000}"/>
    <cellStyle name="Normal 15 6 2 2 2 2 2" xfId="11672" xr:uid="{00000000-0005-0000-0000-0000992D0000}"/>
    <cellStyle name="Normal 15 6 2 2 2 3" xfId="11673" xr:uid="{00000000-0005-0000-0000-00009A2D0000}"/>
    <cellStyle name="Normal 15 6 2 2 3" xfId="11674" xr:uid="{00000000-0005-0000-0000-00009B2D0000}"/>
    <cellStyle name="Normal 15 6 2 2 3 2" xfId="11675" xr:uid="{00000000-0005-0000-0000-00009C2D0000}"/>
    <cellStyle name="Normal 15 6 2 2 3 2 2" xfId="11676" xr:uid="{00000000-0005-0000-0000-00009D2D0000}"/>
    <cellStyle name="Normal 15 6 2 2 3 3" xfId="11677" xr:uid="{00000000-0005-0000-0000-00009E2D0000}"/>
    <cellStyle name="Normal 15 6 2 2 4" xfId="11678" xr:uid="{00000000-0005-0000-0000-00009F2D0000}"/>
    <cellStyle name="Normal 15 6 2 2 4 2" xfId="11679" xr:uid="{00000000-0005-0000-0000-0000A02D0000}"/>
    <cellStyle name="Normal 15 6 2 2 4 2 2" xfId="11680" xr:uid="{00000000-0005-0000-0000-0000A12D0000}"/>
    <cellStyle name="Normal 15 6 2 2 4 3" xfId="11681" xr:uid="{00000000-0005-0000-0000-0000A22D0000}"/>
    <cellStyle name="Normal 15 6 2 2 5" xfId="11682" xr:uid="{00000000-0005-0000-0000-0000A32D0000}"/>
    <cellStyle name="Normal 15 6 2 2 5 2" xfId="11683" xr:uid="{00000000-0005-0000-0000-0000A42D0000}"/>
    <cellStyle name="Normal 15 6 2 2 6" xfId="11684" xr:uid="{00000000-0005-0000-0000-0000A52D0000}"/>
    <cellStyle name="Normal 15 6 2 2 6 2" xfId="11685" xr:uid="{00000000-0005-0000-0000-0000A62D0000}"/>
    <cellStyle name="Normal 15 6 2 2 7" xfId="11686" xr:uid="{00000000-0005-0000-0000-0000A72D0000}"/>
    <cellStyle name="Normal 15 6 2 3" xfId="11687" xr:uid="{00000000-0005-0000-0000-0000A82D0000}"/>
    <cellStyle name="Normal 15 6 2 3 2" xfId="11688" xr:uid="{00000000-0005-0000-0000-0000A92D0000}"/>
    <cellStyle name="Normal 15 6 2 3 2 2" xfId="11689" xr:uid="{00000000-0005-0000-0000-0000AA2D0000}"/>
    <cellStyle name="Normal 15 6 2 3 2 2 2" xfId="11690" xr:uid="{00000000-0005-0000-0000-0000AB2D0000}"/>
    <cellStyle name="Normal 15 6 2 3 2 3" xfId="11691" xr:uid="{00000000-0005-0000-0000-0000AC2D0000}"/>
    <cellStyle name="Normal 15 6 2 3 3" xfId="11692" xr:uid="{00000000-0005-0000-0000-0000AD2D0000}"/>
    <cellStyle name="Normal 15 6 2 3 3 2" xfId="11693" xr:uid="{00000000-0005-0000-0000-0000AE2D0000}"/>
    <cellStyle name="Normal 15 6 2 3 3 2 2" xfId="11694" xr:uid="{00000000-0005-0000-0000-0000AF2D0000}"/>
    <cellStyle name="Normal 15 6 2 3 3 3" xfId="11695" xr:uid="{00000000-0005-0000-0000-0000B02D0000}"/>
    <cellStyle name="Normal 15 6 2 3 4" xfId="11696" xr:uid="{00000000-0005-0000-0000-0000B12D0000}"/>
    <cellStyle name="Normal 15 6 2 3 4 2" xfId="11697" xr:uid="{00000000-0005-0000-0000-0000B22D0000}"/>
    <cellStyle name="Normal 15 6 2 3 4 2 2" xfId="11698" xr:uid="{00000000-0005-0000-0000-0000B32D0000}"/>
    <cellStyle name="Normal 15 6 2 3 4 3" xfId="11699" xr:uid="{00000000-0005-0000-0000-0000B42D0000}"/>
    <cellStyle name="Normal 15 6 2 3 5" xfId="11700" xr:uid="{00000000-0005-0000-0000-0000B52D0000}"/>
    <cellStyle name="Normal 15 6 2 3 5 2" xfId="11701" xr:uid="{00000000-0005-0000-0000-0000B62D0000}"/>
    <cellStyle name="Normal 15 6 2 3 6" xfId="11702" xr:uid="{00000000-0005-0000-0000-0000B72D0000}"/>
    <cellStyle name="Normal 15 6 2 3 6 2" xfId="11703" xr:uid="{00000000-0005-0000-0000-0000B82D0000}"/>
    <cellStyle name="Normal 15 6 2 3 7" xfId="11704" xr:uid="{00000000-0005-0000-0000-0000B92D0000}"/>
    <cellStyle name="Normal 15 6 2 4" xfId="11705" xr:uid="{00000000-0005-0000-0000-0000BA2D0000}"/>
    <cellStyle name="Normal 15 6 2 4 2" xfId="11706" xr:uid="{00000000-0005-0000-0000-0000BB2D0000}"/>
    <cellStyle name="Normal 15 6 2 4 2 2" xfId="11707" xr:uid="{00000000-0005-0000-0000-0000BC2D0000}"/>
    <cellStyle name="Normal 15 6 2 4 3" xfId="11708" xr:uid="{00000000-0005-0000-0000-0000BD2D0000}"/>
    <cellStyle name="Normal 15 6 2 5" xfId="11709" xr:uid="{00000000-0005-0000-0000-0000BE2D0000}"/>
    <cellStyle name="Normal 15 6 2 5 2" xfId="11710" xr:uid="{00000000-0005-0000-0000-0000BF2D0000}"/>
    <cellStyle name="Normal 15 6 2 5 2 2" xfId="11711" xr:uid="{00000000-0005-0000-0000-0000C02D0000}"/>
    <cellStyle name="Normal 15 6 2 5 3" xfId="11712" xr:uid="{00000000-0005-0000-0000-0000C12D0000}"/>
    <cellStyle name="Normal 15 6 2 6" xfId="11713" xr:uid="{00000000-0005-0000-0000-0000C22D0000}"/>
    <cellStyle name="Normal 15 6 2 6 2" xfId="11714" xr:uid="{00000000-0005-0000-0000-0000C32D0000}"/>
    <cellStyle name="Normal 15 6 2 6 2 2" xfId="11715" xr:uid="{00000000-0005-0000-0000-0000C42D0000}"/>
    <cellStyle name="Normal 15 6 2 6 3" xfId="11716" xr:uid="{00000000-0005-0000-0000-0000C52D0000}"/>
    <cellStyle name="Normal 15 6 2 7" xfId="11717" xr:uid="{00000000-0005-0000-0000-0000C62D0000}"/>
    <cellStyle name="Normal 15 6 2 7 2" xfId="11718" xr:uid="{00000000-0005-0000-0000-0000C72D0000}"/>
    <cellStyle name="Normal 15 6 2 8" xfId="11719" xr:uid="{00000000-0005-0000-0000-0000C82D0000}"/>
    <cellStyle name="Normal 15 6 2 8 2" xfId="11720" xr:uid="{00000000-0005-0000-0000-0000C92D0000}"/>
    <cellStyle name="Normal 15 6 2 9" xfId="11721" xr:uid="{00000000-0005-0000-0000-0000CA2D0000}"/>
    <cellStyle name="Normal 15 6 3" xfId="11722" xr:uid="{00000000-0005-0000-0000-0000CB2D0000}"/>
    <cellStyle name="Normal 15 6 3 2" xfId="11723" xr:uid="{00000000-0005-0000-0000-0000CC2D0000}"/>
    <cellStyle name="Normal 15 6 3 2 2" xfId="11724" xr:uid="{00000000-0005-0000-0000-0000CD2D0000}"/>
    <cellStyle name="Normal 15 6 3 2 2 2" xfId="11725" xr:uid="{00000000-0005-0000-0000-0000CE2D0000}"/>
    <cellStyle name="Normal 15 6 3 2 2 2 2" xfId="11726" xr:uid="{00000000-0005-0000-0000-0000CF2D0000}"/>
    <cellStyle name="Normal 15 6 3 2 2 3" xfId="11727" xr:uid="{00000000-0005-0000-0000-0000D02D0000}"/>
    <cellStyle name="Normal 15 6 3 2 3" xfId="11728" xr:uid="{00000000-0005-0000-0000-0000D12D0000}"/>
    <cellStyle name="Normal 15 6 3 2 3 2" xfId="11729" xr:uid="{00000000-0005-0000-0000-0000D22D0000}"/>
    <cellStyle name="Normal 15 6 3 2 3 2 2" xfId="11730" xr:uid="{00000000-0005-0000-0000-0000D32D0000}"/>
    <cellStyle name="Normal 15 6 3 2 3 3" xfId="11731" xr:uid="{00000000-0005-0000-0000-0000D42D0000}"/>
    <cellStyle name="Normal 15 6 3 2 4" xfId="11732" xr:uid="{00000000-0005-0000-0000-0000D52D0000}"/>
    <cellStyle name="Normal 15 6 3 2 4 2" xfId="11733" xr:uid="{00000000-0005-0000-0000-0000D62D0000}"/>
    <cellStyle name="Normal 15 6 3 2 4 2 2" xfId="11734" xr:uid="{00000000-0005-0000-0000-0000D72D0000}"/>
    <cellStyle name="Normal 15 6 3 2 4 3" xfId="11735" xr:uid="{00000000-0005-0000-0000-0000D82D0000}"/>
    <cellStyle name="Normal 15 6 3 2 5" xfId="11736" xr:uid="{00000000-0005-0000-0000-0000D92D0000}"/>
    <cellStyle name="Normal 15 6 3 2 5 2" xfId="11737" xr:uid="{00000000-0005-0000-0000-0000DA2D0000}"/>
    <cellStyle name="Normal 15 6 3 2 6" xfId="11738" xr:uid="{00000000-0005-0000-0000-0000DB2D0000}"/>
    <cellStyle name="Normal 15 6 3 2 6 2" xfId="11739" xr:uid="{00000000-0005-0000-0000-0000DC2D0000}"/>
    <cellStyle name="Normal 15 6 3 2 7" xfId="11740" xr:uid="{00000000-0005-0000-0000-0000DD2D0000}"/>
    <cellStyle name="Normal 15 6 3 3" xfId="11741" xr:uid="{00000000-0005-0000-0000-0000DE2D0000}"/>
    <cellStyle name="Normal 15 6 3 3 2" xfId="11742" xr:uid="{00000000-0005-0000-0000-0000DF2D0000}"/>
    <cellStyle name="Normal 15 6 3 3 2 2" xfId="11743" xr:uid="{00000000-0005-0000-0000-0000E02D0000}"/>
    <cellStyle name="Normal 15 6 3 3 3" xfId="11744" xr:uid="{00000000-0005-0000-0000-0000E12D0000}"/>
    <cellStyle name="Normal 15 6 3 4" xfId="11745" xr:uid="{00000000-0005-0000-0000-0000E22D0000}"/>
    <cellStyle name="Normal 15 6 3 4 2" xfId="11746" xr:uid="{00000000-0005-0000-0000-0000E32D0000}"/>
    <cellStyle name="Normal 15 6 3 4 2 2" xfId="11747" xr:uid="{00000000-0005-0000-0000-0000E42D0000}"/>
    <cellStyle name="Normal 15 6 3 4 3" xfId="11748" xr:uid="{00000000-0005-0000-0000-0000E52D0000}"/>
    <cellStyle name="Normal 15 6 3 5" xfId="11749" xr:uid="{00000000-0005-0000-0000-0000E62D0000}"/>
    <cellStyle name="Normal 15 6 3 5 2" xfId="11750" xr:uid="{00000000-0005-0000-0000-0000E72D0000}"/>
    <cellStyle name="Normal 15 6 3 5 2 2" xfId="11751" xr:uid="{00000000-0005-0000-0000-0000E82D0000}"/>
    <cellStyle name="Normal 15 6 3 5 3" xfId="11752" xr:uid="{00000000-0005-0000-0000-0000E92D0000}"/>
    <cellStyle name="Normal 15 6 3 6" xfId="11753" xr:uid="{00000000-0005-0000-0000-0000EA2D0000}"/>
    <cellStyle name="Normal 15 6 3 6 2" xfId="11754" xr:uid="{00000000-0005-0000-0000-0000EB2D0000}"/>
    <cellStyle name="Normal 15 6 3 7" xfId="11755" xr:uid="{00000000-0005-0000-0000-0000EC2D0000}"/>
    <cellStyle name="Normal 15 6 3 7 2" xfId="11756" xr:uid="{00000000-0005-0000-0000-0000ED2D0000}"/>
    <cellStyle name="Normal 15 6 3 8" xfId="11757" xr:uid="{00000000-0005-0000-0000-0000EE2D0000}"/>
    <cellStyle name="Normal 15 6 4" xfId="11758" xr:uid="{00000000-0005-0000-0000-0000EF2D0000}"/>
    <cellStyle name="Normal 15 6 4 2" xfId="11759" xr:uid="{00000000-0005-0000-0000-0000F02D0000}"/>
    <cellStyle name="Normal 15 6 4 2 2" xfId="11760" xr:uid="{00000000-0005-0000-0000-0000F12D0000}"/>
    <cellStyle name="Normal 15 6 4 2 2 2" xfId="11761" xr:uid="{00000000-0005-0000-0000-0000F22D0000}"/>
    <cellStyle name="Normal 15 6 4 2 3" xfId="11762" xr:uid="{00000000-0005-0000-0000-0000F32D0000}"/>
    <cellStyle name="Normal 15 6 4 3" xfId="11763" xr:uid="{00000000-0005-0000-0000-0000F42D0000}"/>
    <cellStyle name="Normal 15 6 4 3 2" xfId="11764" xr:uid="{00000000-0005-0000-0000-0000F52D0000}"/>
    <cellStyle name="Normal 15 6 4 3 2 2" xfId="11765" xr:uid="{00000000-0005-0000-0000-0000F62D0000}"/>
    <cellStyle name="Normal 15 6 4 3 3" xfId="11766" xr:uid="{00000000-0005-0000-0000-0000F72D0000}"/>
    <cellStyle name="Normal 15 6 4 4" xfId="11767" xr:uid="{00000000-0005-0000-0000-0000F82D0000}"/>
    <cellStyle name="Normal 15 6 4 4 2" xfId="11768" xr:uid="{00000000-0005-0000-0000-0000F92D0000}"/>
    <cellStyle name="Normal 15 6 4 4 2 2" xfId="11769" xr:uid="{00000000-0005-0000-0000-0000FA2D0000}"/>
    <cellStyle name="Normal 15 6 4 4 3" xfId="11770" xr:uid="{00000000-0005-0000-0000-0000FB2D0000}"/>
    <cellStyle name="Normal 15 6 4 5" xfId="11771" xr:uid="{00000000-0005-0000-0000-0000FC2D0000}"/>
    <cellStyle name="Normal 15 6 4 5 2" xfId="11772" xr:uid="{00000000-0005-0000-0000-0000FD2D0000}"/>
    <cellStyle name="Normal 15 6 4 6" xfId="11773" xr:uid="{00000000-0005-0000-0000-0000FE2D0000}"/>
    <cellStyle name="Normal 15 6 4 6 2" xfId="11774" xr:uid="{00000000-0005-0000-0000-0000FF2D0000}"/>
    <cellStyle name="Normal 15 6 4 7" xfId="11775" xr:uid="{00000000-0005-0000-0000-0000002E0000}"/>
    <cellStyle name="Normal 15 6 5" xfId="11776" xr:uid="{00000000-0005-0000-0000-0000012E0000}"/>
    <cellStyle name="Normal 15 6 5 2" xfId="11777" xr:uid="{00000000-0005-0000-0000-0000022E0000}"/>
    <cellStyle name="Normal 15 6 5 2 2" xfId="11778" xr:uid="{00000000-0005-0000-0000-0000032E0000}"/>
    <cellStyle name="Normal 15 6 5 2 2 2" xfId="11779" xr:uid="{00000000-0005-0000-0000-0000042E0000}"/>
    <cellStyle name="Normal 15 6 5 2 3" xfId="11780" xr:uid="{00000000-0005-0000-0000-0000052E0000}"/>
    <cellStyle name="Normal 15 6 5 3" xfId="11781" xr:uid="{00000000-0005-0000-0000-0000062E0000}"/>
    <cellStyle name="Normal 15 6 5 3 2" xfId="11782" xr:uid="{00000000-0005-0000-0000-0000072E0000}"/>
    <cellStyle name="Normal 15 6 5 3 2 2" xfId="11783" xr:uid="{00000000-0005-0000-0000-0000082E0000}"/>
    <cellStyle name="Normal 15 6 5 3 3" xfId="11784" xr:uid="{00000000-0005-0000-0000-0000092E0000}"/>
    <cellStyle name="Normal 15 6 5 4" xfId="11785" xr:uid="{00000000-0005-0000-0000-00000A2E0000}"/>
    <cellStyle name="Normal 15 6 5 4 2" xfId="11786" xr:uid="{00000000-0005-0000-0000-00000B2E0000}"/>
    <cellStyle name="Normal 15 6 5 4 2 2" xfId="11787" xr:uid="{00000000-0005-0000-0000-00000C2E0000}"/>
    <cellStyle name="Normal 15 6 5 4 3" xfId="11788" xr:uid="{00000000-0005-0000-0000-00000D2E0000}"/>
    <cellStyle name="Normal 15 6 5 5" xfId="11789" xr:uid="{00000000-0005-0000-0000-00000E2E0000}"/>
    <cellStyle name="Normal 15 6 5 5 2" xfId="11790" xr:uid="{00000000-0005-0000-0000-00000F2E0000}"/>
    <cellStyle name="Normal 15 6 5 6" xfId="11791" xr:uid="{00000000-0005-0000-0000-0000102E0000}"/>
    <cellStyle name="Normal 15 6 5 6 2" xfId="11792" xr:uid="{00000000-0005-0000-0000-0000112E0000}"/>
    <cellStyle name="Normal 15 6 5 7" xfId="11793" xr:uid="{00000000-0005-0000-0000-0000122E0000}"/>
    <cellStyle name="Normal 15 6 6" xfId="11794" xr:uid="{00000000-0005-0000-0000-0000132E0000}"/>
    <cellStyle name="Normal 15 6 6 2" xfId="11795" xr:uid="{00000000-0005-0000-0000-0000142E0000}"/>
    <cellStyle name="Normal 15 6 6 2 2" xfId="11796" xr:uid="{00000000-0005-0000-0000-0000152E0000}"/>
    <cellStyle name="Normal 15 6 6 3" xfId="11797" xr:uid="{00000000-0005-0000-0000-0000162E0000}"/>
    <cellStyle name="Normal 15 6 7" xfId="11798" xr:uid="{00000000-0005-0000-0000-0000172E0000}"/>
    <cellStyle name="Normal 15 6 7 2" xfId="11799" xr:uid="{00000000-0005-0000-0000-0000182E0000}"/>
    <cellStyle name="Normal 15 6 7 2 2" xfId="11800" xr:uid="{00000000-0005-0000-0000-0000192E0000}"/>
    <cellStyle name="Normal 15 6 7 3" xfId="11801" xr:uid="{00000000-0005-0000-0000-00001A2E0000}"/>
    <cellStyle name="Normal 15 6 8" xfId="11802" xr:uid="{00000000-0005-0000-0000-00001B2E0000}"/>
    <cellStyle name="Normal 15 6 8 2" xfId="11803" xr:uid="{00000000-0005-0000-0000-00001C2E0000}"/>
    <cellStyle name="Normal 15 6 8 2 2" xfId="11804" xr:uid="{00000000-0005-0000-0000-00001D2E0000}"/>
    <cellStyle name="Normal 15 6 8 3" xfId="11805" xr:uid="{00000000-0005-0000-0000-00001E2E0000}"/>
    <cellStyle name="Normal 15 6 9" xfId="11806" xr:uid="{00000000-0005-0000-0000-00001F2E0000}"/>
    <cellStyle name="Normal 15 6 9 2" xfId="11807" xr:uid="{00000000-0005-0000-0000-0000202E0000}"/>
    <cellStyle name="Normal 15 7" xfId="11808" xr:uid="{00000000-0005-0000-0000-0000212E0000}"/>
    <cellStyle name="Normal 15 7 2" xfId="11809" xr:uid="{00000000-0005-0000-0000-0000222E0000}"/>
    <cellStyle name="Normal 15 7 2 2" xfId="11810" xr:uid="{00000000-0005-0000-0000-0000232E0000}"/>
    <cellStyle name="Normal 15 7 2 2 2" xfId="11811" xr:uid="{00000000-0005-0000-0000-0000242E0000}"/>
    <cellStyle name="Normal 15 7 2 2 2 2" xfId="11812" xr:uid="{00000000-0005-0000-0000-0000252E0000}"/>
    <cellStyle name="Normal 15 7 2 2 3" xfId="11813" xr:uid="{00000000-0005-0000-0000-0000262E0000}"/>
    <cellStyle name="Normal 15 7 2 3" xfId="11814" xr:uid="{00000000-0005-0000-0000-0000272E0000}"/>
    <cellStyle name="Normal 15 7 2 3 2" xfId="11815" xr:uid="{00000000-0005-0000-0000-0000282E0000}"/>
    <cellStyle name="Normal 15 7 2 3 2 2" xfId="11816" xr:uid="{00000000-0005-0000-0000-0000292E0000}"/>
    <cellStyle name="Normal 15 7 2 3 3" xfId="11817" xr:uid="{00000000-0005-0000-0000-00002A2E0000}"/>
    <cellStyle name="Normal 15 7 2 4" xfId="11818" xr:uid="{00000000-0005-0000-0000-00002B2E0000}"/>
    <cellStyle name="Normal 15 7 2 4 2" xfId="11819" xr:uid="{00000000-0005-0000-0000-00002C2E0000}"/>
    <cellStyle name="Normal 15 7 2 4 2 2" xfId="11820" xr:uid="{00000000-0005-0000-0000-00002D2E0000}"/>
    <cellStyle name="Normal 15 7 2 4 3" xfId="11821" xr:uid="{00000000-0005-0000-0000-00002E2E0000}"/>
    <cellStyle name="Normal 15 7 2 5" xfId="11822" xr:uid="{00000000-0005-0000-0000-00002F2E0000}"/>
    <cellStyle name="Normal 15 7 2 5 2" xfId="11823" xr:uid="{00000000-0005-0000-0000-0000302E0000}"/>
    <cellStyle name="Normal 15 7 2 6" xfId="11824" xr:uid="{00000000-0005-0000-0000-0000312E0000}"/>
    <cellStyle name="Normal 15 7 2 6 2" xfId="11825" xr:uid="{00000000-0005-0000-0000-0000322E0000}"/>
    <cellStyle name="Normal 15 7 2 7" xfId="11826" xr:uid="{00000000-0005-0000-0000-0000332E0000}"/>
    <cellStyle name="Normal 15 7 3" xfId="11827" xr:uid="{00000000-0005-0000-0000-0000342E0000}"/>
    <cellStyle name="Normal 15 7 3 2" xfId="11828" xr:uid="{00000000-0005-0000-0000-0000352E0000}"/>
    <cellStyle name="Normal 15 7 3 2 2" xfId="11829" xr:uid="{00000000-0005-0000-0000-0000362E0000}"/>
    <cellStyle name="Normal 15 7 3 2 2 2" xfId="11830" xr:uid="{00000000-0005-0000-0000-0000372E0000}"/>
    <cellStyle name="Normal 15 7 3 2 3" xfId="11831" xr:uid="{00000000-0005-0000-0000-0000382E0000}"/>
    <cellStyle name="Normal 15 7 3 3" xfId="11832" xr:uid="{00000000-0005-0000-0000-0000392E0000}"/>
    <cellStyle name="Normal 15 7 3 3 2" xfId="11833" xr:uid="{00000000-0005-0000-0000-00003A2E0000}"/>
    <cellStyle name="Normal 15 7 3 3 2 2" xfId="11834" xr:uid="{00000000-0005-0000-0000-00003B2E0000}"/>
    <cellStyle name="Normal 15 7 3 3 3" xfId="11835" xr:uid="{00000000-0005-0000-0000-00003C2E0000}"/>
    <cellStyle name="Normal 15 7 3 4" xfId="11836" xr:uid="{00000000-0005-0000-0000-00003D2E0000}"/>
    <cellStyle name="Normal 15 7 3 4 2" xfId="11837" xr:uid="{00000000-0005-0000-0000-00003E2E0000}"/>
    <cellStyle name="Normal 15 7 3 4 2 2" xfId="11838" xr:uid="{00000000-0005-0000-0000-00003F2E0000}"/>
    <cellStyle name="Normal 15 7 3 4 3" xfId="11839" xr:uid="{00000000-0005-0000-0000-0000402E0000}"/>
    <cellStyle name="Normal 15 7 3 5" xfId="11840" xr:uid="{00000000-0005-0000-0000-0000412E0000}"/>
    <cellStyle name="Normal 15 7 3 5 2" xfId="11841" xr:uid="{00000000-0005-0000-0000-0000422E0000}"/>
    <cellStyle name="Normal 15 7 3 6" xfId="11842" xr:uid="{00000000-0005-0000-0000-0000432E0000}"/>
    <cellStyle name="Normal 15 7 3 6 2" xfId="11843" xr:uid="{00000000-0005-0000-0000-0000442E0000}"/>
    <cellStyle name="Normal 15 7 3 7" xfId="11844" xr:uid="{00000000-0005-0000-0000-0000452E0000}"/>
    <cellStyle name="Normal 15 7 4" xfId="11845" xr:uid="{00000000-0005-0000-0000-0000462E0000}"/>
    <cellStyle name="Normal 15 7 4 2" xfId="11846" xr:uid="{00000000-0005-0000-0000-0000472E0000}"/>
    <cellStyle name="Normal 15 7 4 2 2" xfId="11847" xr:uid="{00000000-0005-0000-0000-0000482E0000}"/>
    <cellStyle name="Normal 15 7 4 3" xfId="11848" xr:uid="{00000000-0005-0000-0000-0000492E0000}"/>
    <cellStyle name="Normal 15 7 5" xfId="11849" xr:uid="{00000000-0005-0000-0000-00004A2E0000}"/>
    <cellStyle name="Normal 15 7 5 2" xfId="11850" xr:uid="{00000000-0005-0000-0000-00004B2E0000}"/>
    <cellStyle name="Normal 15 7 5 2 2" xfId="11851" xr:uid="{00000000-0005-0000-0000-00004C2E0000}"/>
    <cellStyle name="Normal 15 7 5 3" xfId="11852" xr:uid="{00000000-0005-0000-0000-00004D2E0000}"/>
    <cellStyle name="Normal 15 7 6" xfId="11853" xr:uid="{00000000-0005-0000-0000-00004E2E0000}"/>
    <cellStyle name="Normal 15 7 6 2" xfId="11854" xr:uid="{00000000-0005-0000-0000-00004F2E0000}"/>
    <cellStyle name="Normal 15 7 6 2 2" xfId="11855" xr:uid="{00000000-0005-0000-0000-0000502E0000}"/>
    <cellStyle name="Normal 15 7 6 3" xfId="11856" xr:uid="{00000000-0005-0000-0000-0000512E0000}"/>
    <cellStyle name="Normal 15 7 7" xfId="11857" xr:uid="{00000000-0005-0000-0000-0000522E0000}"/>
    <cellStyle name="Normal 15 7 7 2" xfId="11858" xr:uid="{00000000-0005-0000-0000-0000532E0000}"/>
    <cellStyle name="Normal 15 7 8" xfId="11859" xr:uid="{00000000-0005-0000-0000-0000542E0000}"/>
    <cellStyle name="Normal 15 7 8 2" xfId="11860" xr:uid="{00000000-0005-0000-0000-0000552E0000}"/>
    <cellStyle name="Normal 15 7 9" xfId="11861" xr:uid="{00000000-0005-0000-0000-0000562E0000}"/>
    <cellStyle name="Normal 15 8" xfId="11862" xr:uid="{00000000-0005-0000-0000-0000572E0000}"/>
    <cellStyle name="Normal 15 8 2" xfId="11863" xr:uid="{00000000-0005-0000-0000-0000582E0000}"/>
    <cellStyle name="Normal 15 8 2 2" xfId="11864" xr:uid="{00000000-0005-0000-0000-0000592E0000}"/>
    <cellStyle name="Normal 15 8 2 2 2" xfId="11865" xr:uid="{00000000-0005-0000-0000-00005A2E0000}"/>
    <cellStyle name="Normal 15 8 2 2 2 2" xfId="11866" xr:uid="{00000000-0005-0000-0000-00005B2E0000}"/>
    <cellStyle name="Normal 15 8 2 2 3" xfId="11867" xr:uid="{00000000-0005-0000-0000-00005C2E0000}"/>
    <cellStyle name="Normal 15 8 2 3" xfId="11868" xr:uid="{00000000-0005-0000-0000-00005D2E0000}"/>
    <cellStyle name="Normal 15 8 2 3 2" xfId="11869" xr:uid="{00000000-0005-0000-0000-00005E2E0000}"/>
    <cellStyle name="Normal 15 8 2 3 2 2" xfId="11870" xr:uid="{00000000-0005-0000-0000-00005F2E0000}"/>
    <cellStyle name="Normal 15 8 2 3 3" xfId="11871" xr:uid="{00000000-0005-0000-0000-0000602E0000}"/>
    <cellStyle name="Normal 15 8 2 4" xfId="11872" xr:uid="{00000000-0005-0000-0000-0000612E0000}"/>
    <cellStyle name="Normal 15 8 2 4 2" xfId="11873" xr:uid="{00000000-0005-0000-0000-0000622E0000}"/>
    <cellStyle name="Normal 15 8 2 4 2 2" xfId="11874" xr:uid="{00000000-0005-0000-0000-0000632E0000}"/>
    <cellStyle name="Normal 15 8 2 4 3" xfId="11875" xr:uid="{00000000-0005-0000-0000-0000642E0000}"/>
    <cellStyle name="Normal 15 8 2 5" xfId="11876" xr:uid="{00000000-0005-0000-0000-0000652E0000}"/>
    <cellStyle name="Normal 15 8 2 5 2" xfId="11877" xr:uid="{00000000-0005-0000-0000-0000662E0000}"/>
    <cellStyle name="Normal 15 8 2 6" xfId="11878" xr:uid="{00000000-0005-0000-0000-0000672E0000}"/>
    <cellStyle name="Normal 15 8 2 6 2" xfId="11879" xr:uid="{00000000-0005-0000-0000-0000682E0000}"/>
    <cellStyle name="Normal 15 8 2 7" xfId="11880" xr:uid="{00000000-0005-0000-0000-0000692E0000}"/>
    <cellStyle name="Normal 15 8 3" xfId="11881" xr:uid="{00000000-0005-0000-0000-00006A2E0000}"/>
    <cellStyle name="Normal 15 8 3 2" xfId="11882" xr:uid="{00000000-0005-0000-0000-00006B2E0000}"/>
    <cellStyle name="Normal 15 8 3 2 2" xfId="11883" xr:uid="{00000000-0005-0000-0000-00006C2E0000}"/>
    <cellStyle name="Normal 15 8 3 2 2 2" xfId="11884" xr:uid="{00000000-0005-0000-0000-00006D2E0000}"/>
    <cellStyle name="Normal 15 8 3 2 3" xfId="11885" xr:uid="{00000000-0005-0000-0000-00006E2E0000}"/>
    <cellStyle name="Normal 15 8 3 3" xfId="11886" xr:uid="{00000000-0005-0000-0000-00006F2E0000}"/>
    <cellStyle name="Normal 15 8 3 3 2" xfId="11887" xr:uid="{00000000-0005-0000-0000-0000702E0000}"/>
    <cellStyle name="Normal 15 8 3 3 2 2" xfId="11888" xr:uid="{00000000-0005-0000-0000-0000712E0000}"/>
    <cellStyle name="Normal 15 8 3 3 3" xfId="11889" xr:uid="{00000000-0005-0000-0000-0000722E0000}"/>
    <cellStyle name="Normal 15 8 3 4" xfId="11890" xr:uid="{00000000-0005-0000-0000-0000732E0000}"/>
    <cellStyle name="Normal 15 8 3 4 2" xfId="11891" xr:uid="{00000000-0005-0000-0000-0000742E0000}"/>
    <cellStyle name="Normal 15 8 3 4 2 2" xfId="11892" xr:uid="{00000000-0005-0000-0000-0000752E0000}"/>
    <cellStyle name="Normal 15 8 3 4 3" xfId="11893" xr:uid="{00000000-0005-0000-0000-0000762E0000}"/>
    <cellStyle name="Normal 15 8 3 5" xfId="11894" xr:uid="{00000000-0005-0000-0000-0000772E0000}"/>
    <cellStyle name="Normal 15 8 3 5 2" xfId="11895" xr:uid="{00000000-0005-0000-0000-0000782E0000}"/>
    <cellStyle name="Normal 15 8 3 6" xfId="11896" xr:uid="{00000000-0005-0000-0000-0000792E0000}"/>
    <cellStyle name="Normal 15 8 3 6 2" xfId="11897" xr:uid="{00000000-0005-0000-0000-00007A2E0000}"/>
    <cellStyle name="Normal 15 8 3 7" xfId="11898" xr:uid="{00000000-0005-0000-0000-00007B2E0000}"/>
    <cellStyle name="Normal 15 8 4" xfId="11899" xr:uid="{00000000-0005-0000-0000-00007C2E0000}"/>
    <cellStyle name="Normal 15 8 4 2" xfId="11900" xr:uid="{00000000-0005-0000-0000-00007D2E0000}"/>
    <cellStyle name="Normal 15 8 4 2 2" xfId="11901" xr:uid="{00000000-0005-0000-0000-00007E2E0000}"/>
    <cellStyle name="Normal 15 8 4 3" xfId="11902" xr:uid="{00000000-0005-0000-0000-00007F2E0000}"/>
    <cellStyle name="Normal 15 8 5" xfId="11903" xr:uid="{00000000-0005-0000-0000-0000802E0000}"/>
    <cellStyle name="Normal 15 8 5 2" xfId="11904" xr:uid="{00000000-0005-0000-0000-0000812E0000}"/>
    <cellStyle name="Normal 15 8 5 2 2" xfId="11905" xr:uid="{00000000-0005-0000-0000-0000822E0000}"/>
    <cellStyle name="Normal 15 8 5 3" xfId="11906" xr:uid="{00000000-0005-0000-0000-0000832E0000}"/>
    <cellStyle name="Normal 15 8 6" xfId="11907" xr:uid="{00000000-0005-0000-0000-0000842E0000}"/>
    <cellStyle name="Normal 15 8 6 2" xfId="11908" xr:uid="{00000000-0005-0000-0000-0000852E0000}"/>
    <cellStyle name="Normal 15 8 6 2 2" xfId="11909" xr:uid="{00000000-0005-0000-0000-0000862E0000}"/>
    <cellStyle name="Normal 15 8 6 3" xfId="11910" xr:uid="{00000000-0005-0000-0000-0000872E0000}"/>
    <cellStyle name="Normal 15 8 7" xfId="11911" xr:uid="{00000000-0005-0000-0000-0000882E0000}"/>
    <cellStyle name="Normal 15 8 7 2" xfId="11912" xr:uid="{00000000-0005-0000-0000-0000892E0000}"/>
    <cellStyle name="Normal 15 8 8" xfId="11913" xr:uid="{00000000-0005-0000-0000-00008A2E0000}"/>
    <cellStyle name="Normal 15 8 8 2" xfId="11914" xr:uid="{00000000-0005-0000-0000-00008B2E0000}"/>
    <cellStyle name="Normal 15 8 9" xfId="11915" xr:uid="{00000000-0005-0000-0000-00008C2E0000}"/>
    <cellStyle name="Normal 15 9" xfId="11916" xr:uid="{00000000-0005-0000-0000-00008D2E0000}"/>
    <cellStyle name="Normal 15 9 2" xfId="11917" xr:uid="{00000000-0005-0000-0000-00008E2E0000}"/>
    <cellStyle name="Normal 15 9 2 2" xfId="11918" xr:uid="{00000000-0005-0000-0000-00008F2E0000}"/>
    <cellStyle name="Normal 15 9 2 2 2" xfId="11919" xr:uid="{00000000-0005-0000-0000-0000902E0000}"/>
    <cellStyle name="Normal 15 9 2 3" xfId="11920" xr:uid="{00000000-0005-0000-0000-0000912E0000}"/>
    <cellStyle name="Normal 15 9 3" xfId="11921" xr:uid="{00000000-0005-0000-0000-0000922E0000}"/>
    <cellStyle name="Normal 15 9 3 2" xfId="11922" xr:uid="{00000000-0005-0000-0000-0000932E0000}"/>
    <cellStyle name="Normal 15 9 3 2 2" xfId="11923" xr:uid="{00000000-0005-0000-0000-0000942E0000}"/>
    <cellStyle name="Normal 15 9 3 3" xfId="11924" xr:uid="{00000000-0005-0000-0000-0000952E0000}"/>
    <cellStyle name="Normal 15 9 4" xfId="11925" xr:uid="{00000000-0005-0000-0000-0000962E0000}"/>
    <cellStyle name="Normal 15 9 4 2" xfId="11926" xr:uid="{00000000-0005-0000-0000-0000972E0000}"/>
    <cellStyle name="Normal 15 9 4 2 2" xfId="11927" xr:uid="{00000000-0005-0000-0000-0000982E0000}"/>
    <cellStyle name="Normal 15 9 4 3" xfId="11928" xr:uid="{00000000-0005-0000-0000-0000992E0000}"/>
    <cellStyle name="Normal 15 9 5" xfId="11929" xr:uid="{00000000-0005-0000-0000-00009A2E0000}"/>
    <cellStyle name="Normal 15 9 5 2" xfId="11930" xr:uid="{00000000-0005-0000-0000-00009B2E0000}"/>
    <cellStyle name="Normal 15 9 6" xfId="11931" xr:uid="{00000000-0005-0000-0000-00009C2E0000}"/>
    <cellStyle name="Normal 15 9 6 2" xfId="11932" xr:uid="{00000000-0005-0000-0000-00009D2E0000}"/>
    <cellStyle name="Normal 15 9 7" xfId="11933" xr:uid="{00000000-0005-0000-0000-00009E2E0000}"/>
    <cellStyle name="Normal 15_Confidential Information" xfId="11934" xr:uid="{00000000-0005-0000-0000-00009F2E0000}"/>
    <cellStyle name="Normal 16" xfId="11935" xr:uid="{00000000-0005-0000-0000-0000A02E0000}"/>
    <cellStyle name="Normal 17" xfId="11936" xr:uid="{00000000-0005-0000-0000-0000A12E0000}"/>
    <cellStyle name="Normal 18" xfId="11937" xr:uid="{00000000-0005-0000-0000-0000A22E0000}"/>
    <cellStyle name="Normal 18 2" xfId="11938" xr:uid="{00000000-0005-0000-0000-0000A32E0000}"/>
    <cellStyle name="Normal 18 2 10" xfId="11939" xr:uid="{00000000-0005-0000-0000-0000A42E0000}"/>
    <cellStyle name="Normal 18 2 10 2" xfId="11940" xr:uid="{00000000-0005-0000-0000-0000A52E0000}"/>
    <cellStyle name="Normal 18 2 10 2 2" xfId="11941" xr:uid="{00000000-0005-0000-0000-0000A62E0000}"/>
    <cellStyle name="Normal 18 2 10 3" xfId="11942" xr:uid="{00000000-0005-0000-0000-0000A72E0000}"/>
    <cellStyle name="Normal 18 2 11" xfId="11943" xr:uid="{00000000-0005-0000-0000-0000A82E0000}"/>
    <cellStyle name="Normal 18 2 11 2" xfId="11944" xr:uid="{00000000-0005-0000-0000-0000A92E0000}"/>
    <cellStyle name="Normal 18 2 11 2 2" xfId="11945" xr:uid="{00000000-0005-0000-0000-0000AA2E0000}"/>
    <cellStyle name="Normal 18 2 11 3" xfId="11946" xr:uid="{00000000-0005-0000-0000-0000AB2E0000}"/>
    <cellStyle name="Normal 18 2 12" xfId="11947" xr:uid="{00000000-0005-0000-0000-0000AC2E0000}"/>
    <cellStyle name="Normal 18 2 12 2" xfId="11948" xr:uid="{00000000-0005-0000-0000-0000AD2E0000}"/>
    <cellStyle name="Normal 18 2 12 2 2" xfId="11949" xr:uid="{00000000-0005-0000-0000-0000AE2E0000}"/>
    <cellStyle name="Normal 18 2 12 3" xfId="11950" xr:uid="{00000000-0005-0000-0000-0000AF2E0000}"/>
    <cellStyle name="Normal 18 2 13" xfId="11951" xr:uid="{00000000-0005-0000-0000-0000B02E0000}"/>
    <cellStyle name="Normal 18 2 13 2" xfId="11952" xr:uid="{00000000-0005-0000-0000-0000B12E0000}"/>
    <cellStyle name="Normal 18 2 14" xfId="11953" xr:uid="{00000000-0005-0000-0000-0000B22E0000}"/>
    <cellStyle name="Normal 18 2 14 2" xfId="11954" xr:uid="{00000000-0005-0000-0000-0000B32E0000}"/>
    <cellStyle name="Normal 18 2 15" xfId="11955" xr:uid="{00000000-0005-0000-0000-0000B42E0000}"/>
    <cellStyle name="Normal 18 2 2" xfId="11956" xr:uid="{00000000-0005-0000-0000-0000B52E0000}"/>
    <cellStyle name="Normal 18 2 2 10" xfId="11957" xr:uid="{00000000-0005-0000-0000-0000B62E0000}"/>
    <cellStyle name="Normal 18 2 2 10 2" xfId="11958" xr:uid="{00000000-0005-0000-0000-0000B72E0000}"/>
    <cellStyle name="Normal 18 2 2 10 2 2" xfId="11959" xr:uid="{00000000-0005-0000-0000-0000B82E0000}"/>
    <cellStyle name="Normal 18 2 2 10 3" xfId="11960" xr:uid="{00000000-0005-0000-0000-0000B92E0000}"/>
    <cellStyle name="Normal 18 2 2 11" xfId="11961" xr:uid="{00000000-0005-0000-0000-0000BA2E0000}"/>
    <cellStyle name="Normal 18 2 2 11 2" xfId="11962" xr:uid="{00000000-0005-0000-0000-0000BB2E0000}"/>
    <cellStyle name="Normal 18 2 2 12" xfId="11963" xr:uid="{00000000-0005-0000-0000-0000BC2E0000}"/>
    <cellStyle name="Normal 18 2 2 12 2" xfId="11964" xr:uid="{00000000-0005-0000-0000-0000BD2E0000}"/>
    <cellStyle name="Normal 18 2 2 13" xfId="11965" xr:uid="{00000000-0005-0000-0000-0000BE2E0000}"/>
    <cellStyle name="Normal 18 2 2 2" xfId="11966" xr:uid="{00000000-0005-0000-0000-0000BF2E0000}"/>
    <cellStyle name="Normal 18 2 2 2 10" xfId="11967" xr:uid="{00000000-0005-0000-0000-0000C02E0000}"/>
    <cellStyle name="Normal 18 2 2 2 10 2" xfId="11968" xr:uid="{00000000-0005-0000-0000-0000C12E0000}"/>
    <cellStyle name="Normal 18 2 2 2 11" xfId="11969" xr:uid="{00000000-0005-0000-0000-0000C22E0000}"/>
    <cellStyle name="Normal 18 2 2 2 2" xfId="11970" xr:uid="{00000000-0005-0000-0000-0000C32E0000}"/>
    <cellStyle name="Normal 18 2 2 2 2 2" xfId="11971" xr:uid="{00000000-0005-0000-0000-0000C42E0000}"/>
    <cellStyle name="Normal 18 2 2 2 2 2 2" xfId="11972" xr:uid="{00000000-0005-0000-0000-0000C52E0000}"/>
    <cellStyle name="Normal 18 2 2 2 2 2 2 2" xfId="11973" xr:uid="{00000000-0005-0000-0000-0000C62E0000}"/>
    <cellStyle name="Normal 18 2 2 2 2 2 2 2 2" xfId="11974" xr:uid="{00000000-0005-0000-0000-0000C72E0000}"/>
    <cellStyle name="Normal 18 2 2 2 2 2 2 3" xfId="11975" xr:uid="{00000000-0005-0000-0000-0000C82E0000}"/>
    <cellStyle name="Normal 18 2 2 2 2 2 3" xfId="11976" xr:uid="{00000000-0005-0000-0000-0000C92E0000}"/>
    <cellStyle name="Normal 18 2 2 2 2 2 3 2" xfId="11977" xr:uid="{00000000-0005-0000-0000-0000CA2E0000}"/>
    <cellStyle name="Normal 18 2 2 2 2 2 3 2 2" xfId="11978" xr:uid="{00000000-0005-0000-0000-0000CB2E0000}"/>
    <cellStyle name="Normal 18 2 2 2 2 2 3 3" xfId="11979" xr:uid="{00000000-0005-0000-0000-0000CC2E0000}"/>
    <cellStyle name="Normal 18 2 2 2 2 2 4" xfId="11980" xr:uid="{00000000-0005-0000-0000-0000CD2E0000}"/>
    <cellStyle name="Normal 18 2 2 2 2 2 4 2" xfId="11981" xr:uid="{00000000-0005-0000-0000-0000CE2E0000}"/>
    <cellStyle name="Normal 18 2 2 2 2 2 4 2 2" xfId="11982" xr:uid="{00000000-0005-0000-0000-0000CF2E0000}"/>
    <cellStyle name="Normal 18 2 2 2 2 2 4 3" xfId="11983" xr:uid="{00000000-0005-0000-0000-0000D02E0000}"/>
    <cellStyle name="Normal 18 2 2 2 2 2 5" xfId="11984" xr:uid="{00000000-0005-0000-0000-0000D12E0000}"/>
    <cellStyle name="Normal 18 2 2 2 2 2 5 2" xfId="11985" xr:uid="{00000000-0005-0000-0000-0000D22E0000}"/>
    <cellStyle name="Normal 18 2 2 2 2 2 6" xfId="11986" xr:uid="{00000000-0005-0000-0000-0000D32E0000}"/>
    <cellStyle name="Normal 18 2 2 2 2 2 6 2" xfId="11987" xr:uid="{00000000-0005-0000-0000-0000D42E0000}"/>
    <cellStyle name="Normal 18 2 2 2 2 2 7" xfId="11988" xr:uid="{00000000-0005-0000-0000-0000D52E0000}"/>
    <cellStyle name="Normal 18 2 2 2 2 3" xfId="11989" xr:uid="{00000000-0005-0000-0000-0000D62E0000}"/>
    <cellStyle name="Normal 18 2 2 2 2 3 2" xfId="11990" xr:uid="{00000000-0005-0000-0000-0000D72E0000}"/>
    <cellStyle name="Normal 18 2 2 2 2 3 2 2" xfId="11991" xr:uid="{00000000-0005-0000-0000-0000D82E0000}"/>
    <cellStyle name="Normal 18 2 2 2 2 3 2 2 2" xfId="11992" xr:uid="{00000000-0005-0000-0000-0000D92E0000}"/>
    <cellStyle name="Normal 18 2 2 2 2 3 2 3" xfId="11993" xr:uid="{00000000-0005-0000-0000-0000DA2E0000}"/>
    <cellStyle name="Normal 18 2 2 2 2 3 3" xfId="11994" xr:uid="{00000000-0005-0000-0000-0000DB2E0000}"/>
    <cellStyle name="Normal 18 2 2 2 2 3 3 2" xfId="11995" xr:uid="{00000000-0005-0000-0000-0000DC2E0000}"/>
    <cellStyle name="Normal 18 2 2 2 2 3 3 2 2" xfId="11996" xr:uid="{00000000-0005-0000-0000-0000DD2E0000}"/>
    <cellStyle name="Normal 18 2 2 2 2 3 3 3" xfId="11997" xr:uid="{00000000-0005-0000-0000-0000DE2E0000}"/>
    <cellStyle name="Normal 18 2 2 2 2 3 4" xfId="11998" xr:uid="{00000000-0005-0000-0000-0000DF2E0000}"/>
    <cellStyle name="Normal 18 2 2 2 2 3 4 2" xfId="11999" xr:uid="{00000000-0005-0000-0000-0000E02E0000}"/>
    <cellStyle name="Normal 18 2 2 2 2 3 4 2 2" xfId="12000" xr:uid="{00000000-0005-0000-0000-0000E12E0000}"/>
    <cellStyle name="Normal 18 2 2 2 2 3 4 3" xfId="12001" xr:uid="{00000000-0005-0000-0000-0000E22E0000}"/>
    <cellStyle name="Normal 18 2 2 2 2 3 5" xfId="12002" xr:uid="{00000000-0005-0000-0000-0000E32E0000}"/>
    <cellStyle name="Normal 18 2 2 2 2 3 5 2" xfId="12003" xr:uid="{00000000-0005-0000-0000-0000E42E0000}"/>
    <cellStyle name="Normal 18 2 2 2 2 3 6" xfId="12004" xr:uid="{00000000-0005-0000-0000-0000E52E0000}"/>
    <cellStyle name="Normal 18 2 2 2 2 3 6 2" xfId="12005" xr:uid="{00000000-0005-0000-0000-0000E62E0000}"/>
    <cellStyle name="Normal 18 2 2 2 2 3 7" xfId="12006" xr:uid="{00000000-0005-0000-0000-0000E72E0000}"/>
    <cellStyle name="Normal 18 2 2 2 2 4" xfId="12007" xr:uid="{00000000-0005-0000-0000-0000E82E0000}"/>
    <cellStyle name="Normal 18 2 2 2 2 4 2" xfId="12008" xr:uid="{00000000-0005-0000-0000-0000E92E0000}"/>
    <cellStyle name="Normal 18 2 2 2 2 4 2 2" xfId="12009" xr:uid="{00000000-0005-0000-0000-0000EA2E0000}"/>
    <cellStyle name="Normal 18 2 2 2 2 4 3" xfId="12010" xr:uid="{00000000-0005-0000-0000-0000EB2E0000}"/>
    <cellStyle name="Normal 18 2 2 2 2 5" xfId="12011" xr:uid="{00000000-0005-0000-0000-0000EC2E0000}"/>
    <cellStyle name="Normal 18 2 2 2 2 5 2" xfId="12012" xr:uid="{00000000-0005-0000-0000-0000ED2E0000}"/>
    <cellStyle name="Normal 18 2 2 2 2 5 2 2" xfId="12013" xr:uid="{00000000-0005-0000-0000-0000EE2E0000}"/>
    <cellStyle name="Normal 18 2 2 2 2 5 3" xfId="12014" xr:uid="{00000000-0005-0000-0000-0000EF2E0000}"/>
    <cellStyle name="Normal 18 2 2 2 2 6" xfId="12015" xr:uid="{00000000-0005-0000-0000-0000F02E0000}"/>
    <cellStyle name="Normal 18 2 2 2 2 6 2" xfId="12016" xr:uid="{00000000-0005-0000-0000-0000F12E0000}"/>
    <cellStyle name="Normal 18 2 2 2 2 6 2 2" xfId="12017" xr:uid="{00000000-0005-0000-0000-0000F22E0000}"/>
    <cellStyle name="Normal 18 2 2 2 2 6 3" xfId="12018" xr:uid="{00000000-0005-0000-0000-0000F32E0000}"/>
    <cellStyle name="Normal 18 2 2 2 2 7" xfId="12019" xr:uid="{00000000-0005-0000-0000-0000F42E0000}"/>
    <cellStyle name="Normal 18 2 2 2 2 7 2" xfId="12020" xr:uid="{00000000-0005-0000-0000-0000F52E0000}"/>
    <cellStyle name="Normal 18 2 2 2 2 8" xfId="12021" xr:uid="{00000000-0005-0000-0000-0000F62E0000}"/>
    <cellStyle name="Normal 18 2 2 2 2 8 2" xfId="12022" xr:uid="{00000000-0005-0000-0000-0000F72E0000}"/>
    <cellStyle name="Normal 18 2 2 2 2 9" xfId="12023" xr:uid="{00000000-0005-0000-0000-0000F82E0000}"/>
    <cellStyle name="Normal 18 2 2 2 3" xfId="12024" xr:uid="{00000000-0005-0000-0000-0000F92E0000}"/>
    <cellStyle name="Normal 18 2 2 2 3 2" xfId="12025" xr:uid="{00000000-0005-0000-0000-0000FA2E0000}"/>
    <cellStyle name="Normal 18 2 2 2 3 2 2" xfId="12026" xr:uid="{00000000-0005-0000-0000-0000FB2E0000}"/>
    <cellStyle name="Normal 18 2 2 2 3 2 2 2" xfId="12027" xr:uid="{00000000-0005-0000-0000-0000FC2E0000}"/>
    <cellStyle name="Normal 18 2 2 2 3 2 2 2 2" xfId="12028" xr:uid="{00000000-0005-0000-0000-0000FD2E0000}"/>
    <cellStyle name="Normal 18 2 2 2 3 2 2 3" xfId="12029" xr:uid="{00000000-0005-0000-0000-0000FE2E0000}"/>
    <cellStyle name="Normal 18 2 2 2 3 2 3" xfId="12030" xr:uid="{00000000-0005-0000-0000-0000FF2E0000}"/>
    <cellStyle name="Normal 18 2 2 2 3 2 3 2" xfId="12031" xr:uid="{00000000-0005-0000-0000-0000002F0000}"/>
    <cellStyle name="Normal 18 2 2 2 3 2 3 2 2" xfId="12032" xr:uid="{00000000-0005-0000-0000-0000012F0000}"/>
    <cellStyle name="Normal 18 2 2 2 3 2 3 3" xfId="12033" xr:uid="{00000000-0005-0000-0000-0000022F0000}"/>
    <cellStyle name="Normal 18 2 2 2 3 2 4" xfId="12034" xr:uid="{00000000-0005-0000-0000-0000032F0000}"/>
    <cellStyle name="Normal 18 2 2 2 3 2 4 2" xfId="12035" xr:uid="{00000000-0005-0000-0000-0000042F0000}"/>
    <cellStyle name="Normal 18 2 2 2 3 2 4 2 2" xfId="12036" xr:uid="{00000000-0005-0000-0000-0000052F0000}"/>
    <cellStyle name="Normal 18 2 2 2 3 2 4 3" xfId="12037" xr:uid="{00000000-0005-0000-0000-0000062F0000}"/>
    <cellStyle name="Normal 18 2 2 2 3 2 5" xfId="12038" xr:uid="{00000000-0005-0000-0000-0000072F0000}"/>
    <cellStyle name="Normal 18 2 2 2 3 2 5 2" xfId="12039" xr:uid="{00000000-0005-0000-0000-0000082F0000}"/>
    <cellStyle name="Normal 18 2 2 2 3 2 6" xfId="12040" xr:uid="{00000000-0005-0000-0000-0000092F0000}"/>
    <cellStyle name="Normal 18 2 2 2 3 2 6 2" xfId="12041" xr:uid="{00000000-0005-0000-0000-00000A2F0000}"/>
    <cellStyle name="Normal 18 2 2 2 3 2 7" xfId="12042" xr:uid="{00000000-0005-0000-0000-00000B2F0000}"/>
    <cellStyle name="Normal 18 2 2 2 3 3" xfId="12043" xr:uid="{00000000-0005-0000-0000-00000C2F0000}"/>
    <cellStyle name="Normal 18 2 2 2 3 3 2" xfId="12044" xr:uid="{00000000-0005-0000-0000-00000D2F0000}"/>
    <cellStyle name="Normal 18 2 2 2 3 3 2 2" xfId="12045" xr:uid="{00000000-0005-0000-0000-00000E2F0000}"/>
    <cellStyle name="Normal 18 2 2 2 3 3 3" xfId="12046" xr:uid="{00000000-0005-0000-0000-00000F2F0000}"/>
    <cellStyle name="Normal 18 2 2 2 3 4" xfId="12047" xr:uid="{00000000-0005-0000-0000-0000102F0000}"/>
    <cellStyle name="Normal 18 2 2 2 3 4 2" xfId="12048" xr:uid="{00000000-0005-0000-0000-0000112F0000}"/>
    <cellStyle name="Normal 18 2 2 2 3 4 2 2" xfId="12049" xr:uid="{00000000-0005-0000-0000-0000122F0000}"/>
    <cellStyle name="Normal 18 2 2 2 3 4 3" xfId="12050" xr:uid="{00000000-0005-0000-0000-0000132F0000}"/>
    <cellStyle name="Normal 18 2 2 2 3 5" xfId="12051" xr:uid="{00000000-0005-0000-0000-0000142F0000}"/>
    <cellStyle name="Normal 18 2 2 2 3 5 2" xfId="12052" xr:uid="{00000000-0005-0000-0000-0000152F0000}"/>
    <cellStyle name="Normal 18 2 2 2 3 5 2 2" xfId="12053" xr:uid="{00000000-0005-0000-0000-0000162F0000}"/>
    <cellStyle name="Normal 18 2 2 2 3 5 3" xfId="12054" xr:uid="{00000000-0005-0000-0000-0000172F0000}"/>
    <cellStyle name="Normal 18 2 2 2 3 6" xfId="12055" xr:uid="{00000000-0005-0000-0000-0000182F0000}"/>
    <cellStyle name="Normal 18 2 2 2 3 6 2" xfId="12056" xr:uid="{00000000-0005-0000-0000-0000192F0000}"/>
    <cellStyle name="Normal 18 2 2 2 3 7" xfId="12057" xr:uid="{00000000-0005-0000-0000-00001A2F0000}"/>
    <cellStyle name="Normal 18 2 2 2 3 7 2" xfId="12058" xr:uid="{00000000-0005-0000-0000-00001B2F0000}"/>
    <cellStyle name="Normal 18 2 2 2 3 8" xfId="12059" xr:uid="{00000000-0005-0000-0000-00001C2F0000}"/>
    <cellStyle name="Normal 18 2 2 2 4" xfId="12060" xr:uid="{00000000-0005-0000-0000-00001D2F0000}"/>
    <cellStyle name="Normal 18 2 2 2 4 2" xfId="12061" xr:uid="{00000000-0005-0000-0000-00001E2F0000}"/>
    <cellStyle name="Normal 18 2 2 2 4 2 2" xfId="12062" xr:uid="{00000000-0005-0000-0000-00001F2F0000}"/>
    <cellStyle name="Normal 18 2 2 2 4 2 2 2" xfId="12063" xr:uid="{00000000-0005-0000-0000-0000202F0000}"/>
    <cellStyle name="Normal 18 2 2 2 4 2 3" xfId="12064" xr:uid="{00000000-0005-0000-0000-0000212F0000}"/>
    <cellStyle name="Normal 18 2 2 2 4 3" xfId="12065" xr:uid="{00000000-0005-0000-0000-0000222F0000}"/>
    <cellStyle name="Normal 18 2 2 2 4 3 2" xfId="12066" xr:uid="{00000000-0005-0000-0000-0000232F0000}"/>
    <cellStyle name="Normal 18 2 2 2 4 3 2 2" xfId="12067" xr:uid="{00000000-0005-0000-0000-0000242F0000}"/>
    <cellStyle name="Normal 18 2 2 2 4 3 3" xfId="12068" xr:uid="{00000000-0005-0000-0000-0000252F0000}"/>
    <cellStyle name="Normal 18 2 2 2 4 4" xfId="12069" xr:uid="{00000000-0005-0000-0000-0000262F0000}"/>
    <cellStyle name="Normal 18 2 2 2 4 4 2" xfId="12070" xr:uid="{00000000-0005-0000-0000-0000272F0000}"/>
    <cellStyle name="Normal 18 2 2 2 4 4 2 2" xfId="12071" xr:uid="{00000000-0005-0000-0000-0000282F0000}"/>
    <cellStyle name="Normal 18 2 2 2 4 4 3" xfId="12072" xr:uid="{00000000-0005-0000-0000-0000292F0000}"/>
    <cellStyle name="Normal 18 2 2 2 4 5" xfId="12073" xr:uid="{00000000-0005-0000-0000-00002A2F0000}"/>
    <cellStyle name="Normal 18 2 2 2 4 5 2" xfId="12074" xr:uid="{00000000-0005-0000-0000-00002B2F0000}"/>
    <cellStyle name="Normal 18 2 2 2 4 6" xfId="12075" xr:uid="{00000000-0005-0000-0000-00002C2F0000}"/>
    <cellStyle name="Normal 18 2 2 2 4 6 2" xfId="12076" xr:uid="{00000000-0005-0000-0000-00002D2F0000}"/>
    <cellStyle name="Normal 18 2 2 2 4 7" xfId="12077" xr:uid="{00000000-0005-0000-0000-00002E2F0000}"/>
    <cellStyle name="Normal 18 2 2 2 5" xfId="12078" xr:uid="{00000000-0005-0000-0000-00002F2F0000}"/>
    <cellStyle name="Normal 18 2 2 2 5 2" xfId="12079" xr:uid="{00000000-0005-0000-0000-0000302F0000}"/>
    <cellStyle name="Normal 18 2 2 2 5 2 2" xfId="12080" xr:uid="{00000000-0005-0000-0000-0000312F0000}"/>
    <cellStyle name="Normal 18 2 2 2 5 2 2 2" xfId="12081" xr:uid="{00000000-0005-0000-0000-0000322F0000}"/>
    <cellStyle name="Normal 18 2 2 2 5 2 3" xfId="12082" xr:uid="{00000000-0005-0000-0000-0000332F0000}"/>
    <cellStyle name="Normal 18 2 2 2 5 3" xfId="12083" xr:uid="{00000000-0005-0000-0000-0000342F0000}"/>
    <cellStyle name="Normal 18 2 2 2 5 3 2" xfId="12084" xr:uid="{00000000-0005-0000-0000-0000352F0000}"/>
    <cellStyle name="Normal 18 2 2 2 5 3 2 2" xfId="12085" xr:uid="{00000000-0005-0000-0000-0000362F0000}"/>
    <cellStyle name="Normal 18 2 2 2 5 3 3" xfId="12086" xr:uid="{00000000-0005-0000-0000-0000372F0000}"/>
    <cellStyle name="Normal 18 2 2 2 5 4" xfId="12087" xr:uid="{00000000-0005-0000-0000-0000382F0000}"/>
    <cellStyle name="Normal 18 2 2 2 5 4 2" xfId="12088" xr:uid="{00000000-0005-0000-0000-0000392F0000}"/>
    <cellStyle name="Normal 18 2 2 2 5 4 2 2" xfId="12089" xr:uid="{00000000-0005-0000-0000-00003A2F0000}"/>
    <cellStyle name="Normal 18 2 2 2 5 4 3" xfId="12090" xr:uid="{00000000-0005-0000-0000-00003B2F0000}"/>
    <cellStyle name="Normal 18 2 2 2 5 5" xfId="12091" xr:uid="{00000000-0005-0000-0000-00003C2F0000}"/>
    <cellStyle name="Normal 18 2 2 2 5 5 2" xfId="12092" xr:uid="{00000000-0005-0000-0000-00003D2F0000}"/>
    <cellStyle name="Normal 18 2 2 2 5 6" xfId="12093" xr:uid="{00000000-0005-0000-0000-00003E2F0000}"/>
    <cellStyle name="Normal 18 2 2 2 5 6 2" xfId="12094" xr:uid="{00000000-0005-0000-0000-00003F2F0000}"/>
    <cellStyle name="Normal 18 2 2 2 5 7" xfId="12095" xr:uid="{00000000-0005-0000-0000-0000402F0000}"/>
    <cellStyle name="Normal 18 2 2 2 6" xfId="12096" xr:uid="{00000000-0005-0000-0000-0000412F0000}"/>
    <cellStyle name="Normal 18 2 2 2 6 2" xfId="12097" xr:uid="{00000000-0005-0000-0000-0000422F0000}"/>
    <cellStyle name="Normal 18 2 2 2 6 2 2" xfId="12098" xr:uid="{00000000-0005-0000-0000-0000432F0000}"/>
    <cellStyle name="Normal 18 2 2 2 6 3" xfId="12099" xr:uid="{00000000-0005-0000-0000-0000442F0000}"/>
    <cellStyle name="Normal 18 2 2 2 7" xfId="12100" xr:uid="{00000000-0005-0000-0000-0000452F0000}"/>
    <cellStyle name="Normal 18 2 2 2 7 2" xfId="12101" xr:uid="{00000000-0005-0000-0000-0000462F0000}"/>
    <cellStyle name="Normal 18 2 2 2 7 2 2" xfId="12102" xr:uid="{00000000-0005-0000-0000-0000472F0000}"/>
    <cellStyle name="Normal 18 2 2 2 7 3" xfId="12103" xr:uid="{00000000-0005-0000-0000-0000482F0000}"/>
    <cellStyle name="Normal 18 2 2 2 8" xfId="12104" xr:uid="{00000000-0005-0000-0000-0000492F0000}"/>
    <cellStyle name="Normal 18 2 2 2 8 2" xfId="12105" xr:uid="{00000000-0005-0000-0000-00004A2F0000}"/>
    <cellStyle name="Normal 18 2 2 2 8 2 2" xfId="12106" xr:uid="{00000000-0005-0000-0000-00004B2F0000}"/>
    <cellStyle name="Normal 18 2 2 2 8 3" xfId="12107" xr:uid="{00000000-0005-0000-0000-00004C2F0000}"/>
    <cellStyle name="Normal 18 2 2 2 9" xfId="12108" xr:uid="{00000000-0005-0000-0000-00004D2F0000}"/>
    <cellStyle name="Normal 18 2 2 2 9 2" xfId="12109" xr:uid="{00000000-0005-0000-0000-00004E2F0000}"/>
    <cellStyle name="Normal 18 2 2 3" xfId="12110" xr:uid="{00000000-0005-0000-0000-00004F2F0000}"/>
    <cellStyle name="Normal 18 2 2 3 10" xfId="12111" xr:uid="{00000000-0005-0000-0000-0000502F0000}"/>
    <cellStyle name="Normal 18 2 2 3 10 2" xfId="12112" xr:uid="{00000000-0005-0000-0000-0000512F0000}"/>
    <cellStyle name="Normal 18 2 2 3 11" xfId="12113" xr:uid="{00000000-0005-0000-0000-0000522F0000}"/>
    <cellStyle name="Normal 18 2 2 3 2" xfId="12114" xr:uid="{00000000-0005-0000-0000-0000532F0000}"/>
    <cellStyle name="Normal 18 2 2 3 2 2" xfId="12115" xr:uid="{00000000-0005-0000-0000-0000542F0000}"/>
    <cellStyle name="Normal 18 2 2 3 2 2 2" xfId="12116" xr:uid="{00000000-0005-0000-0000-0000552F0000}"/>
    <cellStyle name="Normal 18 2 2 3 2 2 2 2" xfId="12117" xr:uid="{00000000-0005-0000-0000-0000562F0000}"/>
    <cellStyle name="Normal 18 2 2 3 2 2 2 2 2" xfId="12118" xr:uid="{00000000-0005-0000-0000-0000572F0000}"/>
    <cellStyle name="Normal 18 2 2 3 2 2 2 3" xfId="12119" xr:uid="{00000000-0005-0000-0000-0000582F0000}"/>
    <cellStyle name="Normal 18 2 2 3 2 2 3" xfId="12120" xr:uid="{00000000-0005-0000-0000-0000592F0000}"/>
    <cellStyle name="Normal 18 2 2 3 2 2 3 2" xfId="12121" xr:uid="{00000000-0005-0000-0000-00005A2F0000}"/>
    <cellStyle name="Normal 18 2 2 3 2 2 3 2 2" xfId="12122" xr:uid="{00000000-0005-0000-0000-00005B2F0000}"/>
    <cellStyle name="Normal 18 2 2 3 2 2 3 3" xfId="12123" xr:uid="{00000000-0005-0000-0000-00005C2F0000}"/>
    <cellStyle name="Normal 18 2 2 3 2 2 4" xfId="12124" xr:uid="{00000000-0005-0000-0000-00005D2F0000}"/>
    <cellStyle name="Normal 18 2 2 3 2 2 4 2" xfId="12125" xr:uid="{00000000-0005-0000-0000-00005E2F0000}"/>
    <cellStyle name="Normal 18 2 2 3 2 2 4 2 2" xfId="12126" xr:uid="{00000000-0005-0000-0000-00005F2F0000}"/>
    <cellStyle name="Normal 18 2 2 3 2 2 4 3" xfId="12127" xr:uid="{00000000-0005-0000-0000-0000602F0000}"/>
    <cellStyle name="Normal 18 2 2 3 2 2 5" xfId="12128" xr:uid="{00000000-0005-0000-0000-0000612F0000}"/>
    <cellStyle name="Normal 18 2 2 3 2 2 5 2" xfId="12129" xr:uid="{00000000-0005-0000-0000-0000622F0000}"/>
    <cellStyle name="Normal 18 2 2 3 2 2 6" xfId="12130" xr:uid="{00000000-0005-0000-0000-0000632F0000}"/>
    <cellStyle name="Normal 18 2 2 3 2 2 6 2" xfId="12131" xr:uid="{00000000-0005-0000-0000-0000642F0000}"/>
    <cellStyle name="Normal 18 2 2 3 2 2 7" xfId="12132" xr:uid="{00000000-0005-0000-0000-0000652F0000}"/>
    <cellStyle name="Normal 18 2 2 3 2 3" xfId="12133" xr:uid="{00000000-0005-0000-0000-0000662F0000}"/>
    <cellStyle name="Normal 18 2 2 3 2 3 2" xfId="12134" xr:uid="{00000000-0005-0000-0000-0000672F0000}"/>
    <cellStyle name="Normal 18 2 2 3 2 3 2 2" xfId="12135" xr:uid="{00000000-0005-0000-0000-0000682F0000}"/>
    <cellStyle name="Normal 18 2 2 3 2 3 2 2 2" xfId="12136" xr:uid="{00000000-0005-0000-0000-0000692F0000}"/>
    <cellStyle name="Normal 18 2 2 3 2 3 2 3" xfId="12137" xr:uid="{00000000-0005-0000-0000-00006A2F0000}"/>
    <cellStyle name="Normal 18 2 2 3 2 3 3" xfId="12138" xr:uid="{00000000-0005-0000-0000-00006B2F0000}"/>
    <cellStyle name="Normal 18 2 2 3 2 3 3 2" xfId="12139" xr:uid="{00000000-0005-0000-0000-00006C2F0000}"/>
    <cellStyle name="Normal 18 2 2 3 2 3 3 2 2" xfId="12140" xr:uid="{00000000-0005-0000-0000-00006D2F0000}"/>
    <cellStyle name="Normal 18 2 2 3 2 3 3 3" xfId="12141" xr:uid="{00000000-0005-0000-0000-00006E2F0000}"/>
    <cellStyle name="Normal 18 2 2 3 2 3 4" xfId="12142" xr:uid="{00000000-0005-0000-0000-00006F2F0000}"/>
    <cellStyle name="Normal 18 2 2 3 2 3 4 2" xfId="12143" xr:uid="{00000000-0005-0000-0000-0000702F0000}"/>
    <cellStyle name="Normal 18 2 2 3 2 3 4 2 2" xfId="12144" xr:uid="{00000000-0005-0000-0000-0000712F0000}"/>
    <cellStyle name="Normal 18 2 2 3 2 3 4 3" xfId="12145" xr:uid="{00000000-0005-0000-0000-0000722F0000}"/>
    <cellStyle name="Normal 18 2 2 3 2 3 5" xfId="12146" xr:uid="{00000000-0005-0000-0000-0000732F0000}"/>
    <cellStyle name="Normal 18 2 2 3 2 3 5 2" xfId="12147" xr:uid="{00000000-0005-0000-0000-0000742F0000}"/>
    <cellStyle name="Normal 18 2 2 3 2 3 6" xfId="12148" xr:uid="{00000000-0005-0000-0000-0000752F0000}"/>
    <cellStyle name="Normal 18 2 2 3 2 3 6 2" xfId="12149" xr:uid="{00000000-0005-0000-0000-0000762F0000}"/>
    <cellStyle name="Normal 18 2 2 3 2 3 7" xfId="12150" xr:uid="{00000000-0005-0000-0000-0000772F0000}"/>
    <cellStyle name="Normal 18 2 2 3 2 4" xfId="12151" xr:uid="{00000000-0005-0000-0000-0000782F0000}"/>
    <cellStyle name="Normal 18 2 2 3 2 4 2" xfId="12152" xr:uid="{00000000-0005-0000-0000-0000792F0000}"/>
    <cellStyle name="Normal 18 2 2 3 2 4 2 2" xfId="12153" xr:uid="{00000000-0005-0000-0000-00007A2F0000}"/>
    <cellStyle name="Normal 18 2 2 3 2 4 3" xfId="12154" xr:uid="{00000000-0005-0000-0000-00007B2F0000}"/>
    <cellStyle name="Normal 18 2 2 3 2 5" xfId="12155" xr:uid="{00000000-0005-0000-0000-00007C2F0000}"/>
    <cellStyle name="Normal 18 2 2 3 2 5 2" xfId="12156" xr:uid="{00000000-0005-0000-0000-00007D2F0000}"/>
    <cellStyle name="Normal 18 2 2 3 2 5 2 2" xfId="12157" xr:uid="{00000000-0005-0000-0000-00007E2F0000}"/>
    <cellStyle name="Normal 18 2 2 3 2 5 3" xfId="12158" xr:uid="{00000000-0005-0000-0000-00007F2F0000}"/>
    <cellStyle name="Normal 18 2 2 3 2 6" xfId="12159" xr:uid="{00000000-0005-0000-0000-0000802F0000}"/>
    <cellStyle name="Normal 18 2 2 3 2 6 2" xfId="12160" xr:uid="{00000000-0005-0000-0000-0000812F0000}"/>
    <cellStyle name="Normal 18 2 2 3 2 6 2 2" xfId="12161" xr:uid="{00000000-0005-0000-0000-0000822F0000}"/>
    <cellStyle name="Normal 18 2 2 3 2 6 3" xfId="12162" xr:uid="{00000000-0005-0000-0000-0000832F0000}"/>
    <cellStyle name="Normal 18 2 2 3 2 7" xfId="12163" xr:uid="{00000000-0005-0000-0000-0000842F0000}"/>
    <cellStyle name="Normal 18 2 2 3 2 7 2" xfId="12164" xr:uid="{00000000-0005-0000-0000-0000852F0000}"/>
    <cellStyle name="Normal 18 2 2 3 2 8" xfId="12165" xr:uid="{00000000-0005-0000-0000-0000862F0000}"/>
    <cellStyle name="Normal 18 2 2 3 2 8 2" xfId="12166" xr:uid="{00000000-0005-0000-0000-0000872F0000}"/>
    <cellStyle name="Normal 18 2 2 3 2 9" xfId="12167" xr:uid="{00000000-0005-0000-0000-0000882F0000}"/>
    <cellStyle name="Normal 18 2 2 3 3" xfId="12168" xr:uid="{00000000-0005-0000-0000-0000892F0000}"/>
    <cellStyle name="Normal 18 2 2 3 3 2" xfId="12169" xr:uid="{00000000-0005-0000-0000-00008A2F0000}"/>
    <cellStyle name="Normal 18 2 2 3 3 2 2" xfId="12170" xr:uid="{00000000-0005-0000-0000-00008B2F0000}"/>
    <cellStyle name="Normal 18 2 2 3 3 2 2 2" xfId="12171" xr:uid="{00000000-0005-0000-0000-00008C2F0000}"/>
    <cellStyle name="Normal 18 2 2 3 3 2 2 2 2" xfId="12172" xr:uid="{00000000-0005-0000-0000-00008D2F0000}"/>
    <cellStyle name="Normal 18 2 2 3 3 2 2 3" xfId="12173" xr:uid="{00000000-0005-0000-0000-00008E2F0000}"/>
    <cellStyle name="Normal 18 2 2 3 3 2 3" xfId="12174" xr:uid="{00000000-0005-0000-0000-00008F2F0000}"/>
    <cellStyle name="Normal 18 2 2 3 3 2 3 2" xfId="12175" xr:uid="{00000000-0005-0000-0000-0000902F0000}"/>
    <cellStyle name="Normal 18 2 2 3 3 2 3 2 2" xfId="12176" xr:uid="{00000000-0005-0000-0000-0000912F0000}"/>
    <cellStyle name="Normal 18 2 2 3 3 2 3 3" xfId="12177" xr:uid="{00000000-0005-0000-0000-0000922F0000}"/>
    <cellStyle name="Normal 18 2 2 3 3 2 4" xfId="12178" xr:uid="{00000000-0005-0000-0000-0000932F0000}"/>
    <cellStyle name="Normal 18 2 2 3 3 2 4 2" xfId="12179" xr:uid="{00000000-0005-0000-0000-0000942F0000}"/>
    <cellStyle name="Normal 18 2 2 3 3 2 4 2 2" xfId="12180" xr:uid="{00000000-0005-0000-0000-0000952F0000}"/>
    <cellStyle name="Normal 18 2 2 3 3 2 4 3" xfId="12181" xr:uid="{00000000-0005-0000-0000-0000962F0000}"/>
    <cellStyle name="Normal 18 2 2 3 3 2 5" xfId="12182" xr:uid="{00000000-0005-0000-0000-0000972F0000}"/>
    <cellStyle name="Normal 18 2 2 3 3 2 5 2" xfId="12183" xr:uid="{00000000-0005-0000-0000-0000982F0000}"/>
    <cellStyle name="Normal 18 2 2 3 3 2 6" xfId="12184" xr:uid="{00000000-0005-0000-0000-0000992F0000}"/>
    <cellStyle name="Normal 18 2 2 3 3 2 6 2" xfId="12185" xr:uid="{00000000-0005-0000-0000-00009A2F0000}"/>
    <cellStyle name="Normal 18 2 2 3 3 2 7" xfId="12186" xr:uid="{00000000-0005-0000-0000-00009B2F0000}"/>
    <cellStyle name="Normal 18 2 2 3 3 3" xfId="12187" xr:uid="{00000000-0005-0000-0000-00009C2F0000}"/>
    <cellStyle name="Normal 18 2 2 3 3 3 2" xfId="12188" xr:uid="{00000000-0005-0000-0000-00009D2F0000}"/>
    <cellStyle name="Normal 18 2 2 3 3 3 2 2" xfId="12189" xr:uid="{00000000-0005-0000-0000-00009E2F0000}"/>
    <cellStyle name="Normal 18 2 2 3 3 3 3" xfId="12190" xr:uid="{00000000-0005-0000-0000-00009F2F0000}"/>
    <cellStyle name="Normal 18 2 2 3 3 4" xfId="12191" xr:uid="{00000000-0005-0000-0000-0000A02F0000}"/>
    <cellStyle name="Normal 18 2 2 3 3 4 2" xfId="12192" xr:uid="{00000000-0005-0000-0000-0000A12F0000}"/>
    <cellStyle name="Normal 18 2 2 3 3 4 2 2" xfId="12193" xr:uid="{00000000-0005-0000-0000-0000A22F0000}"/>
    <cellStyle name="Normal 18 2 2 3 3 4 3" xfId="12194" xr:uid="{00000000-0005-0000-0000-0000A32F0000}"/>
    <cellStyle name="Normal 18 2 2 3 3 5" xfId="12195" xr:uid="{00000000-0005-0000-0000-0000A42F0000}"/>
    <cellStyle name="Normal 18 2 2 3 3 5 2" xfId="12196" xr:uid="{00000000-0005-0000-0000-0000A52F0000}"/>
    <cellStyle name="Normal 18 2 2 3 3 5 2 2" xfId="12197" xr:uid="{00000000-0005-0000-0000-0000A62F0000}"/>
    <cellStyle name="Normal 18 2 2 3 3 5 3" xfId="12198" xr:uid="{00000000-0005-0000-0000-0000A72F0000}"/>
    <cellStyle name="Normal 18 2 2 3 3 6" xfId="12199" xr:uid="{00000000-0005-0000-0000-0000A82F0000}"/>
    <cellStyle name="Normal 18 2 2 3 3 6 2" xfId="12200" xr:uid="{00000000-0005-0000-0000-0000A92F0000}"/>
    <cellStyle name="Normal 18 2 2 3 3 7" xfId="12201" xr:uid="{00000000-0005-0000-0000-0000AA2F0000}"/>
    <cellStyle name="Normal 18 2 2 3 3 7 2" xfId="12202" xr:uid="{00000000-0005-0000-0000-0000AB2F0000}"/>
    <cellStyle name="Normal 18 2 2 3 3 8" xfId="12203" xr:uid="{00000000-0005-0000-0000-0000AC2F0000}"/>
    <cellStyle name="Normal 18 2 2 3 4" xfId="12204" xr:uid="{00000000-0005-0000-0000-0000AD2F0000}"/>
    <cellStyle name="Normal 18 2 2 3 4 2" xfId="12205" xr:uid="{00000000-0005-0000-0000-0000AE2F0000}"/>
    <cellStyle name="Normal 18 2 2 3 4 2 2" xfId="12206" xr:uid="{00000000-0005-0000-0000-0000AF2F0000}"/>
    <cellStyle name="Normal 18 2 2 3 4 2 2 2" xfId="12207" xr:uid="{00000000-0005-0000-0000-0000B02F0000}"/>
    <cellStyle name="Normal 18 2 2 3 4 2 3" xfId="12208" xr:uid="{00000000-0005-0000-0000-0000B12F0000}"/>
    <cellStyle name="Normal 18 2 2 3 4 3" xfId="12209" xr:uid="{00000000-0005-0000-0000-0000B22F0000}"/>
    <cellStyle name="Normal 18 2 2 3 4 3 2" xfId="12210" xr:uid="{00000000-0005-0000-0000-0000B32F0000}"/>
    <cellStyle name="Normal 18 2 2 3 4 3 2 2" xfId="12211" xr:uid="{00000000-0005-0000-0000-0000B42F0000}"/>
    <cellStyle name="Normal 18 2 2 3 4 3 3" xfId="12212" xr:uid="{00000000-0005-0000-0000-0000B52F0000}"/>
    <cellStyle name="Normal 18 2 2 3 4 4" xfId="12213" xr:uid="{00000000-0005-0000-0000-0000B62F0000}"/>
    <cellStyle name="Normal 18 2 2 3 4 4 2" xfId="12214" xr:uid="{00000000-0005-0000-0000-0000B72F0000}"/>
    <cellStyle name="Normal 18 2 2 3 4 4 2 2" xfId="12215" xr:uid="{00000000-0005-0000-0000-0000B82F0000}"/>
    <cellStyle name="Normal 18 2 2 3 4 4 3" xfId="12216" xr:uid="{00000000-0005-0000-0000-0000B92F0000}"/>
    <cellStyle name="Normal 18 2 2 3 4 5" xfId="12217" xr:uid="{00000000-0005-0000-0000-0000BA2F0000}"/>
    <cellStyle name="Normal 18 2 2 3 4 5 2" xfId="12218" xr:uid="{00000000-0005-0000-0000-0000BB2F0000}"/>
    <cellStyle name="Normal 18 2 2 3 4 6" xfId="12219" xr:uid="{00000000-0005-0000-0000-0000BC2F0000}"/>
    <cellStyle name="Normal 18 2 2 3 4 6 2" xfId="12220" xr:uid="{00000000-0005-0000-0000-0000BD2F0000}"/>
    <cellStyle name="Normal 18 2 2 3 4 7" xfId="12221" xr:uid="{00000000-0005-0000-0000-0000BE2F0000}"/>
    <cellStyle name="Normal 18 2 2 3 5" xfId="12222" xr:uid="{00000000-0005-0000-0000-0000BF2F0000}"/>
    <cellStyle name="Normal 18 2 2 3 5 2" xfId="12223" xr:uid="{00000000-0005-0000-0000-0000C02F0000}"/>
    <cellStyle name="Normal 18 2 2 3 5 2 2" xfId="12224" xr:uid="{00000000-0005-0000-0000-0000C12F0000}"/>
    <cellStyle name="Normal 18 2 2 3 5 2 2 2" xfId="12225" xr:uid="{00000000-0005-0000-0000-0000C22F0000}"/>
    <cellStyle name="Normal 18 2 2 3 5 2 3" xfId="12226" xr:uid="{00000000-0005-0000-0000-0000C32F0000}"/>
    <cellStyle name="Normal 18 2 2 3 5 3" xfId="12227" xr:uid="{00000000-0005-0000-0000-0000C42F0000}"/>
    <cellStyle name="Normal 18 2 2 3 5 3 2" xfId="12228" xr:uid="{00000000-0005-0000-0000-0000C52F0000}"/>
    <cellStyle name="Normal 18 2 2 3 5 3 2 2" xfId="12229" xr:uid="{00000000-0005-0000-0000-0000C62F0000}"/>
    <cellStyle name="Normal 18 2 2 3 5 3 3" xfId="12230" xr:uid="{00000000-0005-0000-0000-0000C72F0000}"/>
    <cellStyle name="Normal 18 2 2 3 5 4" xfId="12231" xr:uid="{00000000-0005-0000-0000-0000C82F0000}"/>
    <cellStyle name="Normal 18 2 2 3 5 4 2" xfId="12232" xr:uid="{00000000-0005-0000-0000-0000C92F0000}"/>
    <cellStyle name="Normal 18 2 2 3 5 4 2 2" xfId="12233" xr:uid="{00000000-0005-0000-0000-0000CA2F0000}"/>
    <cellStyle name="Normal 18 2 2 3 5 4 3" xfId="12234" xr:uid="{00000000-0005-0000-0000-0000CB2F0000}"/>
    <cellStyle name="Normal 18 2 2 3 5 5" xfId="12235" xr:uid="{00000000-0005-0000-0000-0000CC2F0000}"/>
    <cellStyle name="Normal 18 2 2 3 5 5 2" xfId="12236" xr:uid="{00000000-0005-0000-0000-0000CD2F0000}"/>
    <cellStyle name="Normal 18 2 2 3 5 6" xfId="12237" xr:uid="{00000000-0005-0000-0000-0000CE2F0000}"/>
    <cellStyle name="Normal 18 2 2 3 5 6 2" xfId="12238" xr:uid="{00000000-0005-0000-0000-0000CF2F0000}"/>
    <cellStyle name="Normal 18 2 2 3 5 7" xfId="12239" xr:uid="{00000000-0005-0000-0000-0000D02F0000}"/>
    <cellStyle name="Normal 18 2 2 3 6" xfId="12240" xr:uid="{00000000-0005-0000-0000-0000D12F0000}"/>
    <cellStyle name="Normal 18 2 2 3 6 2" xfId="12241" xr:uid="{00000000-0005-0000-0000-0000D22F0000}"/>
    <cellStyle name="Normal 18 2 2 3 6 2 2" xfId="12242" xr:uid="{00000000-0005-0000-0000-0000D32F0000}"/>
    <cellStyle name="Normal 18 2 2 3 6 3" xfId="12243" xr:uid="{00000000-0005-0000-0000-0000D42F0000}"/>
    <cellStyle name="Normal 18 2 2 3 7" xfId="12244" xr:uid="{00000000-0005-0000-0000-0000D52F0000}"/>
    <cellStyle name="Normal 18 2 2 3 7 2" xfId="12245" xr:uid="{00000000-0005-0000-0000-0000D62F0000}"/>
    <cellStyle name="Normal 18 2 2 3 7 2 2" xfId="12246" xr:uid="{00000000-0005-0000-0000-0000D72F0000}"/>
    <cellStyle name="Normal 18 2 2 3 7 3" xfId="12247" xr:uid="{00000000-0005-0000-0000-0000D82F0000}"/>
    <cellStyle name="Normal 18 2 2 3 8" xfId="12248" xr:uid="{00000000-0005-0000-0000-0000D92F0000}"/>
    <cellStyle name="Normal 18 2 2 3 8 2" xfId="12249" xr:uid="{00000000-0005-0000-0000-0000DA2F0000}"/>
    <cellStyle name="Normal 18 2 2 3 8 2 2" xfId="12250" xr:uid="{00000000-0005-0000-0000-0000DB2F0000}"/>
    <cellStyle name="Normal 18 2 2 3 8 3" xfId="12251" xr:uid="{00000000-0005-0000-0000-0000DC2F0000}"/>
    <cellStyle name="Normal 18 2 2 3 9" xfId="12252" xr:uid="{00000000-0005-0000-0000-0000DD2F0000}"/>
    <cellStyle name="Normal 18 2 2 3 9 2" xfId="12253" xr:uid="{00000000-0005-0000-0000-0000DE2F0000}"/>
    <cellStyle name="Normal 18 2 2 4" xfId="12254" xr:uid="{00000000-0005-0000-0000-0000DF2F0000}"/>
    <cellStyle name="Normal 18 2 2 4 2" xfId="12255" xr:uid="{00000000-0005-0000-0000-0000E02F0000}"/>
    <cellStyle name="Normal 18 2 2 4 2 2" xfId="12256" xr:uid="{00000000-0005-0000-0000-0000E12F0000}"/>
    <cellStyle name="Normal 18 2 2 4 2 2 2" xfId="12257" xr:uid="{00000000-0005-0000-0000-0000E22F0000}"/>
    <cellStyle name="Normal 18 2 2 4 2 2 2 2" xfId="12258" xr:uid="{00000000-0005-0000-0000-0000E32F0000}"/>
    <cellStyle name="Normal 18 2 2 4 2 2 3" xfId="12259" xr:uid="{00000000-0005-0000-0000-0000E42F0000}"/>
    <cellStyle name="Normal 18 2 2 4 2 3" xfId="12260" xr:uid="{00000000-0005-0000-0000-0000E52F0000}"/>
    <cellStyle name="Normal 18 2 2 4 2 3 2" xfId="12261" xr:uid="{00000000-0005-0000-0000-0000E62F0000}"/>
    <cellStyle name="Normal 18 2 2 4 2 3 2 2" xfId="12262" xr:uid="{00000000-0005-0000-0000-0000E72F0000}"/>
    <cellStyle name="Normal 18 2 2 4 2 3 3" xfId="12263" xr:uid="{00000000-0005-0000-0000-0000E82F0000}"/>
    <cellStyle name="Normal 18 2 2 4 2 4" xfId="12264" xr:uid="{00000000-0005-0000-0000-0000E92F0000}"/>
    <cellStyle name="Normal 18 2 2 4 2 4 2" xfId="12265" xr:uid="{00000000-0005-0000-0000-0000EA2F0000}"/>
    <cellStyle name="Normal 18 2 2 4 2 4 2 2" xfId="12266" xr:uid="{00000000-0005-0000-0000-0000EB2F0000}"/>
    <cellStyle name="Normal 18 2 2 4 2 4 3" xfId="12267" xr:uid="{00000000-0005-0000-0000-0000EC2F0000}"/>
    <cellStyle name="Normal 18 2 2 4 2 5" xfId="12268" xr:uid="{00000000-0005-0000-0000-0000ED2F0000}"/>
    <cellStyle name="Normal 18 2 2 4 2 5 2" xfId="12269" xr:uid="{00000000-0005-0000-0000-0000EE2F0000}"/>
    <cellStyle name="Normal 18 2 2 4 2 6" xfId="12270" xr:uid="{00000000-0005-0000-0000-0000EF2F0000}"/>
    <cellStyle name="Normal 18 2 2 4 2 6 2" xfId="12271" xr:uid="{00000000-0005-0000-0000-0000F02F0000}"/>
    <cellStyle name="Normal 18 2 2 4 2 7" xfId="12272" xr:uid="{00000000-0005-0000-0000-0000F12F0000}"/>
    <cellStyle name="Normal 18 2 2 4 3" xfId="12273" xr:uid="{00000000-0005-0000-0000-0000F22F0000}"/>
    <cellStyle name="Normal 18 2 2 4 3 2" xfId="12274" xr:uid="{00000000-0005-0000-0000-0000F32F0000}"/>
    <cellStyle name="Normal 18 2 2 4 3 2 2" xfId="12275" xr:uid="{00000000-0005-0000-0000-0000F42F0000}"/>
    <cellStyle name="Normal 18 2 2 4 3 2 2 2" xfId="12276" xr:uid="{00000000-0005-0000-0000-0000F52F0000}"/>
    <cellStyle name="Normal 18 2 2 4 3 2 3" xfId="12277" xr:uid="{00000000-0005-0000-0000-0000F62F0000}"/>
    <cellStyle name="Normal 18 2 2 4 3 3" xfId="12278" xr:uid="{00000000-0005-0000-0000-0000F72F0000}"/>
    <cellStyle name="Normal 18 2 2 4 3 3 2" xfId="12279" xr:uid="{00000000-0005-0000-0000-0000F82F0000}"/>
    <cellStyle name="Normal 18 2 2 4 3 3 2 2" xfId="12280" xr:uid="{00000000-0005-0000-0000-0000F92F0000}"/>
    <cellStyle name="Normal 18 2 2 4 3 3 3" xfId="12281" xr:uid="{00000000-0005-0000-0000-0000FA2F0000}"/>
    <cellStyle name="Normal 18 2 2 4 3 4" xfId="12282" xr:uid="{00000000-0005-0000-0000-0000FB2F0000}"/>
    <cellStyle name="Normal 18 2 2 4 3 4 2" xfId="12283" xr:uid="{00000000-0005-0000-0000-0000FC2F0000}"/>
    <cellStyle name="Normal 18 2 2 4 3 4 2 2" xfId="12284" xr:uid="{00000000-0005-0000-0000-0000FD2F0000}"/>
    <cellStyle name="Normal 18 2 2 4 3 4 3" xfId="12285" xr:uid="{00000000-0005-0000-0000-0000FE2F0000}"/>
    <cellStyle name="Normal 18 2 2 4 3 5" xfId="12286" xr:uid="{00000000-0005-0000-0000-0000FF2F0000}"/>
    <cellStyle name="Normal 18 2 2 4 3 5 2" xfId="12287" xr:uid="{00000000-0005-0000-0000-000000300000}"/>
    <cellStyle name="Normal 18 2 2 4 3 6" xfId="12288" xr:uid="{00000000-0005-0000-0000-000001300000}"/>
    <cellStyle name="Normal 18 2 2 4 3 6 2" xfId="12289" xr:uid="{00000000-0005-0000-0000-000002300000}"/>
    <cellStyle name="Normal 18 2 2 4 3 7" xfId="12290" xr:uid="{00000000-0005-0000-0000-000003300000}"/>
    <cellStyle name="Normal 18 2 2 4 4" xfId="12291" xr:uid="{00000000-0005-0000-0000-000004300000}"/>
    <cellStyle name="Normal 18 2 2 4 4 2" xfId="12292" xr:uid="{00000000-0005-0000-0000-000005300000}"/>
    <cellStyle name="Normal 18 2 2 4 4 2 2" xfId="12293" xr:uid="{00000000-0005-0000-0000-000006300000}"/>
    <cellStyle name="Normal 18 2 2 4 4 3" xfId="12294" xr:uid="{00000000-0005-0000-0000-000007300000}"/>
    <cellStyle name="Normal 18 2 2 4 5" xfId="12295" xr:uid="{00000000-0005-0000-0000-000008300000}"/>
    <cellStyle name="Normal 18 2 2 4 5 2" xfId="12296" xr:uid="{00000000-0005-0000-0000-000009300000}"/>
    <cellStyle name="Normal 18 2 2 4 5 2 2" xfId="12297" xr:uid="{00000000-0005-0000-0000-00000A300000}"/>
    <cellStyle name="Normal 18 2 2 4 5 3" xfId="12298" xr:uid="{00000000-0005-0000-0000-00000B300000}"/>
    <cellStyle name="Normal 18 2 2 4 6" xfId="12299" xr:uid="{00000000-0005-0000-0000-00000C300000}"/>
    <cellStyle name="Normal 18 2 2 4 6 2" xfId="12300" xr:uid="{00000000-0005-0000-0000-00000D300000}"/>
    <cellStyle name="Normal 18 2 2 4 6 2 2" xfId="12301" xr:uid="{00000000-0005-0000-0000-00000E300000}"/>
    <cellStyle name="Normal 18 2 2 4 6 3" xfId="12302" xr:uid="{00000000-0005-0000-0000-00000F300000}"/>
    <cellStyle name="Normal 18 2 2 4 7" xfId="12303" xr:uid="{00000000-0005-0000-0000-000010300000}"/>
    <cellStyle name="Normal 18 2 2 4 7 2" xfId="12304" xr:uid="{00000000-0005-0000-0000-000011300000}"/>
    <cellStyle name="Normal 18 2 2 4 8" xfId="12305" xr:uid="{00000000-0005-0000-0000-000012300000}"/>
    <cellStyle name="Normal 18 2 2 4 8 2" xfId="12306" xr:uid="{00000000-0005-0000-0000-000013300000}"/>
    <cellStyle name="Normal 18 2 2 4 9" xfId="12307" xr:uid="{00000000-0005-0000-0000-000014300000}"/>
    <cellStyle name="Normal 18 2 2 5" xfId="12308" xr:uid="{00000000-0005-0000-0000-000015300000}"/>
    <cellStyle name="Normal 18 2 2 5 2" xfId="12309" xr:uid="{00000000-0005-0000-0000-000016300000}"/>
    <cellStyle name="Normal 18 2 2 5 2 2" xfId="12310" xr:uid="{00000000-0005-0000-0000-000017300000}"/>
    <cellStyle name="Normal 18 2 2 5 2 2 2" xfId="12311" xr:uid="{00000000-0005-0000-0000-000018300000}"/>
    <cellStyle name="Normal 18 2 2 5 2 2 2 2" xfId="12312" xr:uid="{00000000-0005-0000-0000-000019300000}"/>
    <cellStyle name="Normal 18 2 2 5 2 2 3" xfId="12313" xr:uid="{00000000-0005-0000-0000-00001A300000}"/>
    <cellStyle name="Normal 18 2 2 5 2 3" xfId="12314" xr:uid="{00000000-0005-0000-0000-00001B300000}"/>
    <cellStyle name="Normal 18 2 2 5 2 3 2" xfId="12315" xr:uid="{00000000-0005-0000-0000-00001C300000}"/>
    <cellStyle name="Normal 18 2 2 5 2 3 2 2" xfId="12316" xr:uid="{00000000-0005-0000-0000-00001D300000}"/>
    <cellStyle name="Normal 18 2 2 5 2 3 3" xfId="12317" xr:uid="{00000000-0005-0000-0000-00001E300000}"/>
    <cellStyle name="Normal 18 2 2 5 2 4" xfId="12318" xr:uid="{00000000-0005-0000-0000-00001F300000}"/>
    <cellStyle name="Normal 18 2 2 5 2 4 2" xfId="12319" xr:uid="{00000000-0005-0000-0000-000020300000}"/>
    <cellStyle name="Normal 18 2 2 5 2 4 2 2" xfId="12320" xr:uid="{00000000-0005-0000-0000-000021300000}"/>
    <cellStyle name="Normal 18 2 2 5 2 4 3" xfId="12321" xr:uid="{00000000-0005-0000-0000-000022300000}"/>
    <cellStyle name="Normal 18 2 2 5 2 5" xfId="12322" xr:uid="{00000000-0005-0000-0000-000023300000}"/>
    <cellStyle name="Normal 18 2 2 5 2 5 2" xfId="12323" xr:uid="{00000000-0005-0000-0000-000024300000}"/>
    <cellStyle name="Normal 18 2 2 5 2 6" xfId="12324" xr:uid="{00000000-0005-0000-0000-000025300000}"/>
    <cellStyle name="Normal 18 2 2 5 2 6 2" xfId="12325" xr:uid="{00000000-0005-0000-0000-000026300000}"/>
    <cellStyle name="Normal 18 2 2 5 2 7" xfId="12326" xr:uid="{00000000-0005-0000-0000-000027300000}"/>
    <cellStyle name="Normal 18 2 2 5 3" xfId="12327" xr:uid="{00000000-0005-0000-0000-000028300000}"/>
    <cellStyle name="Normal 18 2 2 5 3 2" xfId="12328" xr:uid="{00000000-0005-0000-0000-000029300000}"/>
    <cellStyle name="Normal 18 2 2 5 3 2 2" xfId="12329" xr:uid="{00000000-0005-0000-0000-00002A300000}"/>
    <cellStyle name="Normal 18 2 2 5 3 3" xfId="12330" xr:uid="{00000000-0005-0000-0000-00002B300000}"/>
    <cellStyle name="Normal 18 2 2 5 4" xfId="12331" xr:uid="{00000000-0005-0000-0000-00002C300000}"/>
    <cellStyle name="Normal 18 2 2 5 4 2" xfId="12332" xr:uid="{00000000-0005-0000-0000-00002D300000}"/>
    <cellStyle name="Normal 18 2 2 5 4 2 2" xfId="12333" xr:uid="{00000000-0005-0000-0000-00002E300000}"/>
    <cellStyle name="Normal 18 2 2 5 4 3" xfId="12334" xr:uid="{00000000-0005-0000-0000-00002F300000}"/>
    <cellStyle name="Normal 18 2 2 5 5" xfId="12335" xr:uid="{00000000-0005-0000-0000-000030300000}"/>
    <cellStyle name="Normal 18 2 2 5 5 2" xfId="12336" xr:uid="{00000000-0005-0000-0000-000031300000}"/>
    <cellStyle name="Normal 18 2 2 5 5 2 2" xfId="12337" xr:uid="{00000000-0005-0000-0000-000032300000}"/>
    <cellStyle name="Normal 18 2 2 5 5 3" xfId="12338" xr:uid="{00000000-0005-0000-0000-000033300000}"/>
    <cellStyle name="Normal 18 2 2 5 6" xfId="12339" xr:uid="{00000000-0005-0000-0000-000034300000}"/>
    <cellStyle name="Normal 18 2 2 5 6 2" xfId="12340" xr:uid="{00000000-0005-0000-0000-000035300000}"/>
    <cellStyle name="Normal 18 2 2 5 7" xfId="12341" xr:uid="{00000000-0005-0000-0000-000036300000}"/>
    <cellStyle name="Normal 18 2 2 5 7 2" xfId="12342" xr:uid="{00000000-0005-0000-0000-000037300000}"/>
    <cellStyle name="Normal 18 2 2 5 8" xfId="12343" xr:uid="{00000000-0005-0000-0000-000038300000}"/>
    <cellStyle name="Normal 18 2 2 6" xfId="12344" xr:uid="{00000000-0005-0000-0000-000039300000}"/>
    <cellStyle name="Normal 18 2 2 6 2" xfId="12345" xr:uid="{00000000-0005-0000-0000-00003A300000}"/>
    <cellStyle name="Normal 18 2 2 6 2 2" xfId="12346" xr:uid="{00000000-0005-0000-0000-00003B300000}"/>
    <cellStyle name="Normal 18 2 2 6 2 2 2" xfId="12347" xr:uid="{00000000-0005-0000-0000-00003C300000}"/>
    <cellStyle name="Normal 18 2 2 6 2 3" xfId="12348" xr:uid="{00000000-0005-0000-0000-00003D300000}"/>
    <cellStyle name="Normal 18 2 2 6 3" xfId="12349" xr:uid="{00000000-0005-0000-0000-00003E300000}"/>
    <cellStyle name="Normal 18 2 2 6 3 2" xfId="12350" xr:uid="{00000000-0005-0000-0000-00003F300000}"/>
    <cellStyle name="Normal 18 2 2 6 3 2 2" xfId="12351" xr:uid="{00000000-0005-0000-0000-000040300000}"/>
    <cellStyle name="Normal 18 2 2 6 3 3" xfId="12352" xr:uid="{00000000-0005-0000-0000-000041300000}"/>
    <cellStyle name="Normal 18 2 2 6 4" xfId="12353" xr:uid="{00000000-0005-0000-0000-000042300000}"/>
    <cellStyle name="Normal 18 2 2 6 4 2" xfId="12354" xr:uid="{00000000-0005-0000-0000-000043300000}"/>
    <cellStyle name="Normal 18 2 2 6 4 2 2" xfId="12355" xr:uid="{00000000-0005-0000-0000-000044300000}"/>
    <cellStyle name="Normal 18 2 2 6 4 3" xfId="12356" xr:uid="{00000000-0005-0000-0000-000045300000}"/>
    <cellStyle name="Normal 18 2 2 6 5" xfId="12357" xr:uid="{00000000-0005-0000-0000-000046300000}"/>
    <cellStyle name="Normal 18 2 2 6 5 2" xfId="12358" xr:uid="{00000000-0005-0000-0000-000047300000}"/>
    <cellStyle name="Normal 18 2 2 6 6" xfId="12359" xr:uid="{00000000-0005-0000-0000-000048300000}"/>
    <cellStyle name="Normal 18 2 2 6 6 2" xfId="12360" xr:uid="{00000000-0005-0000-0000-000049300000}"/>
    <cellStyle name="Normal 18 2 2 6 7" xfId="12361" xr:uid="{00000000-0005-0000-0000-00004A300000}"/>
    <cellStyle name="Normal 18 2 2 7" xfId="12362" xr:uid="{00000000-0005-0000-0000-00004B300000}"/>
    <cellStyle name="Normal 18 2 2 7 2" xfId="12363" xr:uid="{00000000-0005-0000-0000-00004C300000}"/>
    <cellStyle name="Normal 18 2 2 7 2 2" xfId="12364" xr:uid="{00000000-0005-0000-0000-00004D300000}"/>
    <cellStyle name="Normal 18 2 2 7 2 2 2" xfId="12365" xr:uid="{00000000-0005-0000-0000-00004E300000}"/>
    <cellStyle name="Normal 18 2 2 7 2 3" xfId="12366" xr:uid="{00000000-0005-0000-0000-00004F300000}"/>
    <cellStyle name="Normal 18 2 2 7 3" xfId="12367" xr:uid="{00000000-0005-0000-0000-000050300000}"/>
    <cellStyle name="Normal 18 2 2 7 3 2" xfId="12368" xr:uid="{00000000-0005-0000-0000-000051300000}"/>
    <cellStyle name="Normal 18 2 2 7 3 2 2" xfId="12369" xr:uid="{00000000-0005-0000-0000-000052300000}"/>
    <cellStyle name="Normal 18 2 2 7 3 3" xfId="12370" xr:uid="{00000000-0005-0000-0000-000053300000}"/>
    <cellStyle name="Normal 18 2 2 7 4" xfId="12371" xr:uid="{00000000-0005-0000-0000-000054300000}"/>
    <cellStyle name="Normal 18 2 2 7 4 2" xfId="12372" xr:uid="{00000000-0005-0000-0000-000055300000}"/>
    <cellStyle name="Normal 18 2 2 7 4 2 2" xfId="12373" xr:uid="{00000000-0005-0000-0000-000056300000}"/>
    <cellStyle name="Normal 18 2 2 7 4 3" xfId="12374" xr:uid="{00000000-0005-0000-0000-000057300000}"/>
    <cellStyle name="Normal 18 2 2 7 5" xfId="12375" xr:uid="{00000000-0005-0000-0000-000058300000}"/>
    <cellStyle name="Normal 18 2 2 7 5 2" xfId="12376" xr:uid="{00000000-0005-0000-0000-000059300000}"/>
    <cellStyle name="Normal 18 2 2 7 6" xfId="12377" xr:uid="{00000000-0005-0000-0000-00005A300000}"/>
    <cellStyle name="Normal 18 2 2 7 6 2" xfId="12378" xr:uid="{00000000-0005-0000-0000-00005B300000}"/>
    <cellStyle name="Normal 18 2 2 7 7" xfId="12379" xr:uid="{00000000-0005-0000-0000-00005C300000}"/>
    <cellStyle name="Normal 18 2 2 8" xfId="12380" xr:uid="{00000000-0005-0000-0000-00005D300000}"/>
    <cellStyle name="Normal 18 2 2 8 2" xfId="12381" xr:uid="{00000000-0005-0000-0000-00005E300000}"/>
    <cellStyle name="Normal 18 2 2 8 2 2" xfId="12382" xr:uid="{00000000-0005-0000-0000-00005F300000}"/>
    <cellStyle name="Normal 18 2 2 8 3" xfId="12383" xr:uid="{00000000-0005-0000-0000-000060300000}"/>
    <cellStyle name="Normal 18 2 2 9" xfId="12384" xr:uid="{00000000-0005-0000-0000-000061300000}"/>
    <cellStyle name="Normal 18 2 2 9 2" xfId="12385" xr:uid="{00000000-0005-0000-0000-000062300000}"/>
    <cellStyle name="Normal 18 2 2 9 2 2" xfId="12386" xr:uid="{00000000-0005-0000-0000-000063300000}"/>
    <cellStyle name="Normal 18 2 2 9 3" xfId="12387" xr:uid="{00000000-0005-0000-0000-000064300000}"/>
    <cellStyle name="Normal 18 2 2_Confidential Information" xfId="12388" xr:uid="{00000000-0005-0000-0000-000065300000}"/>
    <cellStyle name="Normal 18 2 3" xfId="12389" xr:uid="{00000000-0005-0000-0000-000066300000}"/>
    <cellStyle name="Normal 18 2 3 10" xfId="12390" xr:uid="{00000000-0005-0000-0000-000067300000}"/>
    <cellStyle name="Normal 18 2 3 10 2" xfId="12391" xr:uid="{00000000-0005-0000-0000-000068300000}"/>
    <cellStyle name="Normal 18 2 3 10 2 2" xfId="12392" xr:uid="{00000000-0005-0000-0000-000069300000}"/>
    <cellStyle name="Normal 18 2 3 10 3" xfId="12393" xr:uid="{00000000-0005-0000-0000-00006A300000}"/>
    <cellStyle name="Normal 18 2 3 11" xfId="12394" xr:uid="{00000000-0005-0000-0000-00006B300000}"/>
    <cellStyle name="Normal 18 2 3 11 2" xfId="12395" xr:uid="{00000000-0005-0000-0000-00006C300000}"/>
    <cellStyle name="Normal 18 2 3 12" xfId="12396" xr:uid="{00000000-0005-0000-0000-00006D300000}"/>
    <cellStyle name="Normal 18 2 3 12 2" xfId="12397" xr:uid="{00000000-0005-0000-0000-00006E300000}"/>
    <cellStyle name="Normal 18 2 3 13" xfId="12398" xr:uid="{00000000-0005-0000-0000-00006F300000}"/>
    <cellStyle name="Normal 18 2 3 2" xfId="12399" xr:uid="{00000000-0005-0000-0000-000070300000}"/>
    <cellStyle name="Normal 18 2 3 2 10" xfId="12400" xr:uid="{00000000-0005-0000-0000-000071300000}"/>
    <cellStyle name="Normal 18 2 3 2 10 2" xfId="12401" xr:uid="{00000000-0005-0000-0000-000072300000}"/>
    <cellStyle name="Normal 18 2 3 2 11" xfId="12402" xr:uid="{00000000-0005-0000-0000-000073300000}"/>
    <cellStyle name="Normal 18 2 3 2 2" xfId="12403" xr:uid="{00000000-0005-0000-0000-000074300000}"/>
    <cellStyle name="Normal 18 2 3 2 2 2" xfId="12404" xr:uid="{00000000-0005-0000-0000-000075300000}"/>
    <cellStyle name="Normal 18 2 3 2 2 2 2" xfId="12405" xr:uid="{00000000-0005-0000-0000-000076300000}"/>
    <cellStyle name="Normal 18 2 3 2 2 2 2 2" xfId="12406" xr:uid="{00000000-0005-0000-0000-000077300000}"/>
    <cellStyle name="Normal 18 2 3 2 2 2 2 2 2" xfId="12407" xr:uid="{00000000-0005-0000-0000-000078300000}"/>
    <cellStyle name="Normal 18 2 3 2 2 2 2 3" xfId="12408" xr:uid="{00000000-0005-0000-0000-000079300000}"/>
    <cellStyle name="Normal 18 2 3 2 2 2 3" xfId="12409" xr:uid="{00000000-0005-0000-0000-00007A300000}"/>
    <cellStyle name="Normal 18 2 3 2 2 2 3 2" xfId="12410" xr:uid="{00000000-0005-0000-0000-00007B300000}"/>
    <cellStyle name="Normal 18 2 3 2 2 2 3 2 2" xfId="12411" xr:uid="{00000000-0005-0000-0000-00007C300000}"/>
    <cellStyle name="Normal 18 2 3 2 2 2 3 3" xfId="12412" xr:uid="{00000000-0005-0000-0000-00007D300000}"/>
    <cellStyle name="Normal 18 2 3 2 2 2 4" xfId="12413" xr:uid="{00000000-0005-0000-0000-00007E300000}"/>
    <cellStyle name="Normal 18 2 3 2 2 2 4 2" xfId="12414" xr:uid="{00000000-0005-0000-0000-00007F300000}"/>
    <cellStyle name="Normal 18 2 3 2 2 2 4 2 2" xfId="12415" xr:uid="{00000000-0005-0000-0000-000080300000}"/>
    <cellStyle name="Normal 18 2 3 2 2 2 4 3" xfId="12416" xr:uid="{00000000-0005-0000-0000-000081300000}"/>
    <cellStyle name="Normal 18 2 3 2 2 2 5" xfId="12417" xr:uid="{00000000-0005-0000-0000-000082300000}"/>
    <cellStyle name="Normal 18 2 3 2 2 2 5 2" xfId="12418" xr:uid="{00000000-0005-0000-0000-000083300000}"/>
    <cellStyle name="Normal 18 2 3 2 2 2 6" xfId="12419" xr:uid="{00000000-0005-0000-0000-000084300000}"/>
    <cellStyle name="Normal 18 2 3 2 2 2 6 2" xfId="12420" xr:uid="{00000000-0005-0000-0000-000085300000}"/>
    <cellStyle name="Normal 18 2 3 2 2 2 7" xfId="12421" xr:uid="{00000000-0005-0000-0000-000086300000}"/>
    <cellStyle name="Normal 18 2 3 2 2 3" xfId="12422" xr:uid="{00000000-0005-0000-0000-000087300000}"/>
    <cellStyle name="Normal 18 2 3 2 2 3 2" xfId="12423" xr:uid="{00000000-0005-0000-0000-000088300000}"/>
    <cellStyle name="Normal 18 2 3 2 2 3 2 2" xfId="12424" xr:uid="{00000000-0005-0000-0000-000089300000}"/>
    <cellStyle name="Normal 18 2 3 2 2 3 2 2 2" xfId="12425" xr:uid="{00000000-0005-0000-0000-00008A300000}"/>
    <cellStyle name="Normal 18 2 3 2 2 3 2 3" xfId="12426" xr:uid="{00000000-0005-0000-0000-00008B300000}"/>
    <cellStyle name="Normal 18 2 3 2 2 3 3" xfId="12427" xr:uid="{00000000-0005-0000-0000-00008C300000}"/>
    <cellStyle name="Normal 18 2 3 2 2 3 3 2" xfId="12428" xr:uid="{00000000-0005-0000-0000-00008D300000}"/>
    <cellStyle name="Normal 18 2 3 2 2 3 3 2 2" xfId="12429" xr:uid="{00000000-0005-0000-0000-00008E300000}"/>
    <cellStyle name="Normal 18 2 3 2 2 3 3 3" xfId="12430" xr:uid="{00000000-0005-0000-0000-00008F300000}"/>
    <cellStyle name="Normal 18 2 3 2 2 3 4" xfId="12431" xr:uid="{00000000-0005-0000-0000-000090300000}"/>
    <cellStyle name="Normal 18 2 3 2 2 3 4 2" xfId="12432" xr:uid="{00000000-0005-0000-0000-000091300000}"/>
    <cellStyle name="Normal 18 2 3 2 2 3 4 2 2" xfId="12433" xr:uid="{00000000-0005-0000-0000-000092300000}"/>
    <cellStyle name="Normal 18 2 3 2 2 3 4 3" xfId="12434" xr:uid="{00000000-0005-0000-0000-000093300000}"/>
    <cellStyle name="Normal 18 2 3 2 2 3 5" xfId="12435" xr:uid="{00000000-0005-0000-0000-000094300000}"/>
    <cellStyle name="Normal 18 2 3 2 2 3 5 2" xfId="12436" xr:uid="{00000000-0005-0000-0000-000095300000}"/>
    <cellStyle name="Normal 18 2 3 2 2 3 6" xfId="12437" xr:uid="{00000000-0005-0000-0000-000096300000}"/>
    <cellStyle name="Normal 18 2 3 2 2 3 6 2" xfId="12438" xr:uid="{00000000-0005-0000-0000-000097300000}"/>
    <cellStyle name="Normal 18 2 3 2 2 3 7" xfId="12439" xr:uid="{00000000-0005-0000-0000-000098300000}"/>
    <cellStyle name="Normal 18 2 3 2 2 4" xfId="12440" xr:uid="{00000000-0005-0000-0000-000099300000}"/>
    <cellStyle name="Normal 18 2 3 2 2 4 2" xfId="12441" xr:uid="{00000000-0005-0000-0000-00009A300000}"/>
    <cellStyle name="Normal 18 2 3 2 2 4 2 2" xfId="12442" xr:uid="{00000000-0005-0000-0000-00009B300000}"/>
    <cellStyle name="Normal 18 2 3 2 2 4 3" xfId="12443" xr:uid="{00000000-0005-0000-0000-00009C300000}"/>
    <cellStyle name="Normal 18 2 3 2 2 5" xfId="12444" xr:uid="{00000000-0005-0000-0000-00009D300000}"/>
    <cellStyle name="Normal 18 2 3 2 2 5 2" xfId="12445" xr:uid="{00000000-0005-0000-0000-00009E300000}"/>
    <cellStyle name="Normal 18 2 3 2 2 5 2 2" xfId="12446" xr:uid="{00000000-0005-0000-0000-00009F300000}"/>
    <cellStyle name="Normal 18 2 3 2 2 5 3" xfId="12447" xr:uid="{00000000-0005-0000-0000-0000A0300000}"/>
    <cellStyle name="Normal 18 2 3 2 2 6" xfId="12448" xr:uid="{00000000-0005-0000-0000-0000A1300000}"/>
    <cellStyle name="Normal 18 2 3 2 2 6 2" xfId="12449" xr:uid="{00000000-0005-0000-0000-0000A2300000}"/>
    <cellStyle name="Normal 18 2 3 2 2 6 2 2" xfId="12450" xr:uid="{00000000-0005-0000-0000-0000A3300000}"/>
    <cellStyle name="Normal 18 2 3 2 2 6 3" xfId="12451" xr:uid="{00000000-0005-0000-0000-0000A4300000}"/>
    <cellStyle name="Normal 18 2 3 2 2 7" xfId="12452" xr:uid="{00000000-0005-0000-0000-0000A5300000}"/>
    <cellStyle name="Normal 18 2 3 2 2 7 2" xfId="12453" xr:uid="{00000000-0005-0000-0000-0000A6300000}"/>
    <cellStyle name="Normal 18 2 3 2 2 8" xfId="12454" xr:uid="{00000000-0005-0000-0000-0000A7300000}"/>
    <cellStyle name="Normal 18 2 3 2 2 8 2" xfId="12455" xr:uid="{00000000-0005-0000-0000-0000A8300000}"/>
    <cellStyle name="Normal 18 2 3 2 2 9" xfId="12456" xr:uid="{00000000-0005-0000-0000-0000A9300000}"/>
    <cellStyle name="Normal 18 2 3 2 3" xfId="12457" xr:uid="{00000000-0005-0000-0000-0000AA300000}"/>
    <cellStyle name="Normal 18 2 3 2 3 2" xfId="12458" xr:uid="{00000000-0005-0000-0000-0000AB300000}"/>
    <cellStyle name="Normal 18 2 3 2 3 2 2" xfId="12459" xr:uid="{00000000-0005-0000-0000-0000AC300000}"/>
    <cellStyle name="Normal 18 2 3 2 3 2 2 2" xfId="12460" xr:uid="{00000000-0005-0000-0000-0000AD300000}"/>
    <cellStyle name="Normal 18 2 3 2 3 2 2 2 2" xfId="12461" xr:uid="{00000000-0005-0000-0000-0000AE300000}"/>
    <cellStyle name="Normal 18 2 3 2 3 2 2 3" xfId="12462" xr:uid="{00000000-0005-0000-0000-0000AF300000}"/>
    <cellStyle name="Normal 18 2 3 2 3 2 3" xfId="12463" xr:uid="{00000000-0005-0000-0000-0000B0300000}"/>
    <cellStyle name="Normal 18 2 3 2 3 2 3 2" xfId="12464" xr:uid="{00000000-0005-0000-0000-0000B1300000}"/>
    <cellStyle name="Normal 18 2 3 2 3 2 3 2 2" xfId="12465" xr:uid="{00000000-0005-0000-0000-0000B2300000}"/>
    <cellStyle name="Normal 18 2 3 2 3 2 3 3" xfId="12466" xr:uid="{00000000-0005-0000-0000-0000B3300000}"/>
    <cellStyle name="Normal 18 2 3 2 3 2 4" xfId="12467" xr:uid="{00000000-0005-0000-0000-0000B4300000}"/>
    <cellStyle name="Normal 18 2 3 2 3 2 4 2" xfId="12468" xr:uid="{00000000-0005-0000-0000-0000B5300000}"/>
    <cellStyle name="Normal 18 2 3 2 3 2 4 2 2" xfId="12469" xr:uid="{00000000-0005-0000-0000-0000B6300000}"/>
    <cellStyle name="Normal 18 2 3 2 3 2 4 3" xfId="12470" xr:uid="{00000000-0005-0000-0000-0000B7300000}"/>
    <cellStyle name="Normal 18 2 3 2 3 2 5" xfId="12471" xr:uid="{00000000-0005-0000-0000-0000B8300000}"/>
    <cellStyle name="Normal 18 2 3 2 3 2 5 2" xfId="12472" xr:uid="{00000000-0005-0000-0000-0000B9300000}"/>
    <cellStyle name="Normal 18 2 3 2 3 2 6" xfId="12473" xr:uid="{00000000-0005-0000-0000-0000BA300000}"/>
    <cellStyle name="Normal 18 2 3 2 3 2 6 2" xfId="12474" xr:uid="{00000000-0005-0000-0000-0000BB300000}"/>
    <cellStyle name="Normal 18 2 3 2 3 2 7" xfId="12475" xr:uid="{00000000-0005-0000-0000-0000BC300000}"/>
    <cellStyle name="Normal 18 2 3 2 3 3" xfId="12476" xr:uid="{00000000-0005-0000-0000-0000BD300000}"/>
    <cellStyle name="Normal 18 2 3 2 3 3 2" xfId="12477" xr:uid="{00000000-0005-0000-0000-0000BE300000}"/>
    <cellStyle name="Normal 18 2 3 2 3 3 2 2" xfId="12478" xr:uid="{00000000-0005-0000-0000-0000BF300000}"/>
    <cellStyle name="Normal 18 2 3 2 3 3 3" xfId="12479" xr:uid="{00000000-0005-0000-0000-0000C0300000}"/>
    <cellStyle name="Normal 18 2 3 2 3 4" xfId="12480" xr:uid="{00000000-0005-0000-0000-0000C1300000}"/>
    <cellStyle name="Normal 18 2 3 2 3 4 2" xfId="12481" xr:uid="{00000000-0005-0000-0000-0000C2300000}"/>
    <cellStyle name="Normal 18 2 3 2 3 4 2 2" xfId="12482" xr:uid="{00000000-0005-0000-0000-0000C3300000}"/>
    <cellStyle name="Normal 18 2 3 2 3 4 3" xfId="12483" xr:uid="{00000000-0005-0000-0000-0000C4300000}"/>
    <cellStyle name="Normal 18 2 3 2 3 5" xfId="12484" xr:uid="{00000000-0005-0000-0000-0000C5300000}"/>
    <cellStyle name="Normal 18 2 3 2 3 5 2" xfId="12485" xr:uid="{00000000-0005-0000-0000-0000C6300000}"/>
    <cellStyle name="Normal 18 2 3 2 3 5 2 2" xfId="12486" xr:uid="{00000000-0005-0000-0000-0000C7300000}"/>
    <cellStyle name="Normal 18 2 3 2 3 5 3" xfId="12487" xr:uid="{00000000-0005-0000-0000-0000C8300000}"/>
    <cellStyle name="Normal 18 2 3 2 3 6" xfId="12488" xr:uid="{00000000-0005-0000-0000-0000C9300000}"/>
    <cellStyle name="Normal 18 2 3 2 3 6 2" xfId="12489" xr:uid="{00000000-0005-0000-0000-0000CA300000}"/>
    <cellStyle name="Normal 18 2 3 2 3 7" xfId="12490" xr:uid="{00000000-0005-0000-0000-0000CB300000}"/>
    <cellStyle name="Normal 18 2 3 2 3 7 2" xfId="12491" xr:uid="{00000000-0005-0000-0000-0000CC300000}"/>
    <cellStyle name="Normal 18 2 3 2 3 8" xfId="12492" xr:uid="{00000000-0005-0000-0000-0000CD300000}"/>
    <cellStyle name="Normal 18 2 3 2 4" xfId="12493" xr:uid="{00000000-0005-0000-0000-0000CE300000}"/>
    <cellStyle name="Normal 18 2 3 2 4 2" xfId="12494" xr:uid="{00000000-0005-0000-0000-0000CF300000}"/>
    <cellStyle name="Normal 18 2 3 2 4 2 2" xfId="12495" xr:uid="{00000000-0005-0000-0000-0000D0300000}"/>
    <cellStyle name="Normal 18 2 3 2 4 2 2 2" xfId="12496" xr:uid="{00000000-0005-0000-0000-0000D1300000}"/>
    <cellStyle name="Normal 18 2 3 2 4 2 3" xfId="12497" xr:uid="{00000000-0005-0000-0000-0000D2300000}"/>
    <cellStyle name="Normal 18 2 3 2 4 3" xfId="12498" xr:uid="{00000000-0005-0000-0000-0000D3300000}"/>
    <cellStyle name="Normal 18 2 3 2 4 3 2" xfId="12499" xr:uid="{00000000-0005-0000-0000-0000D4300000}"/>
    <cellStyle name="Normal 18 2 3 2 4 3 2 2" xfId="12500" xr:uid="{00000000-0005-0000-0000-0000D5300000}"/>
    <cellStyle name="Normal 18 2 3 2 4 3 3" xfId="12501" xr:uid="{00000000-0005-0000-0000-0000D6300000}"/>
    <cellStyle name="Normal 18 2 3 2 4 4" xfId="12502" xr:uid="{00000000-0005-0000-0000-0000D7300000}"/>
    <cellStyle name="Normal 18 2 3 2 4 4 2" xfId="12503" xr:uid="{00000000-0005-0000-0000-0000D8300000}"/>
    <cellStyle name="Normal 18 2 3 2 4 4 2 2" xfId="12504" xr:uid="{00000000-0005-0000-0000-0000D9300000}"/>
    <cellStyle name="Normal 18 2 3 2 4 4 3" xfId="12505" xr:uid="{00000000-0005-0000-0000-0000DA300000}"/>
    <cellStyle name="Normal 18 2 3 2 4 5" xfId="12506" xr:uid="{00000000-0005-0000-0000-0000DB300000}"/>
    <cellStyle name="Normal 18 2 3 2 4 5 2" xfId="12507" xr:uid="{00000000-0005-0000-0000-0000DC300000}"/>
    <cellStyle name="Normal 18 2 3 2 4 6" xfId="12508" xr:uid="{00000000-0005-0000-0000-0000DD300000}"/>
    <cellStyle name="Normal 18 2 3 2 4 6 2" xfId="12509" xr:uid="{00000000-0005-0000-0000-0000DE300000}"/>
    <cellStyle name="Normal 18 2 3 2 4 7" xfId="12510" xr:uid="{00000000-0005-0000-0000-0000DF300000}"/>
    <cellStyle name="Normal 18 2 3 2 5" xfId="12511" xr:uid="{00000000-0005-0000-0000-0000E0300000}"/>
    <cellStyle name="Normal 18 2 3 2 5 2" xfId="12512" xr:uid="{00000000-0005-0000-0000-0000E1300000}"/>
    <cellStyle name="Normal 18 2 3 2 5 2 2" xfId="12513" xr:uid="{00000000-0005-0000-0000-0000E2300000}"/>
    <cellStyle name="Normal 18 2 3 2 5 2 2 2" xfId="12514" xr:uid="{00000000-0005-0000-0000-0000E3300000}"/>
    <cellStyle name="Normal 18 2 3 2 5 2 3" xfId="12515" xr:uid="{00000000-0005-0000-0000-0000E4300000}"/>
    <cellStyle name="Normal 18 2 3 2 5 3" xfId="12516" xr:uid="{00000000-0005-0000-0000-0000E5300000}"/>
    <cellStyle name="Normal 18 2 3 2 5 3 2" xfId="12517" xr:uid="{00000000-0005-0000-0000-0000E6300000}"/>
    <cellStyle name="Normal 18 2 3 2 5 3 2 2" xfId="12518" xr:uid="{00000000-0005-0000-0000-0000E7300000}"/>
    <cellStyle name="Normal 18 2 3 2 5 3 3" xfId="12519" xr:uid="{00000000-0005-0000-0000-0000E8300000}"/>
    <cellStyle name="Normal 18 2 3 2 5 4" xfId="12520" xr:uid="{00000000-0005-0000-0000-0000E9300000}"/>
    <cellStyle name="Normal 18 2 3 2 5 4 2" xfId="12521" xr:uid="{00000000-0005-0000-0000-0000EA300000}"/>
    <cellStyle name="Normal 18 2 3 2 5 4 2 2" xfId="12522" xr:uid="{00000000-0005-0000-0000-0000EB300000}"/>
    <cellStyle name="Normal 18 2 3 2 5 4 3" xfId="12523" xr:uid="{00000000-0005-0000-0000-0000EC300000}"/>
    <cellStyle name="Normal 18 2 3 2 5 5" xfId="12524" xr:uid="{00000000-0005-0000-0000-0000ED300000}"/>
    <cellStyle name="Normal 18 2 3 2 5 5 2" xfId="12525" xr:uid="{00000000-0005-0000-0000-0000EE300000}"/>
    <cellStyle name="Normal 18 2 3 2 5 6" xfId="12526" xr:uid="{00000000-0005-0000-0000-0000EF300000}"/>
    <cellStyle name="Normal 18 2 3 2 5 6 2" xfId="12527" xr:uid="{00000000-0005-0000-0000-0000F0300000}"/>
    <cellStyle name="Normal 18 2 3 2 5 7" xfId="12528" xr:uid="{00000000-0005-0000-0000-0000F1300000}"/>
    <cellStyle name="Normal 18 2 3 2 6" xfId="12529" xr:uid="{00000000-0005-0000-0000-0000F2300000}"/>
    <cellStyle name="Normal 18 2 3 2 6 2" xfId="12530" xr:uid="{00000000-0005-0000-0000-0000F3300000}"/>
    <cellStyle name="Normal 18 2 3 2 6 2 2" xfId="12531" xr:uid="{00000000-0005-0000-0000-0000F4300000}"/>
    <cellStyle name="Normal 18 2 3 2 6 3" xfId="12532" xr:uid="{00000000-0005-0000-0000-0000F5300000}"/>
    <cellStyle name="Normal 18 2 3 2 7" xfId="12533" xr:uid="{00000000-0005-0000-0000-0000F6300000}"/>
    <cellStyle name="Normal 18 2 3 2 7 2" xfId="12534" xr:uid="{00000000-0005-0000-0000-0000F7300000}"/>
    <cellStyle name="Normal 18 2 3 2 7 2 2" xfId="12535" xr:uid="{00000000-0005-0000-0000-0000F8300000}"/>
    <cellStyle name="Normal 18 2 3 2 7 3" xfId="12536" xr:uid="{00000000-0005-0000-0000-0000F9300000}"/>
    <cellStyle name="Normal 18 2 3 2 8" xfId="12537" xr:uid="{00000000-0005-0000-0000-0000FA300000}"/>
    <cellStyle name="Normal 18 2 3 2 8 2" xfId="12538" xr:uid="{00000000-0005-0000-0000-0000FB300000}"/>
    <cellStyle name="Normal 18 2 3 2 8 2 2" xfId="12539" xr:uid="{00000000-0005-0000-0000-0000FC300000}"/>
    <cellStyle name="Normal 18 2 3 2 8 3" xfId="12540" xr:uid="{00000000-0005-0000-0000-0000FD300000}"/>
    <cellStyle name="Normal 18 2 3 2 9" xfId="12541" xr:uid="{00000000-0005-0000-0000-0000FE300000}"/>
    <cellStyle name="Normal 18 2 3 2 9 2" xfId="12542" xr:uid="{00000000-0005-0000-0000-0000FF300000}"/>
    <cellStyle name="Normal 18 2 3 3" xfId="12543" xr:uid="{00000000-0005-0000-0000-000000310000}"/>
    <cellStyle name="Normal 18 2 3 3 10" xfId="12544" xr:uid="{00000000-0005-0000-0000-000001310000}"/>
    <cellStyle name="Normal 18 2 3 3 10 2" xfId="12545" xr:uid="{00000000-0005-0000-0000-000002310000}"/>
    <cellStyle name="Normal 18 2 3 3 11" xfId="12546" xr:uid="{00000000-0005-0000-0000-000003310000}"/>
    <cellStyle name="Normal 18 2 3 3 2" xfId="12547" xr:uid="{00000000-0005-0000-0000-000004310000}"/>
    <cellStyle name="Normal 18 2 3 3 2 2" xfId="12548" xr:uid="{00000000-0005-0000-0000-000005310000}"/>
    <cellStyle name="Normal 18 2 3 3 2 2 2" xfId="12549" xr:uid="{00000000-0005-0000-0000-000006310000}"/>
    <cellStyle name="Normal 18 2 3 3 2 2 2 2" xfId="12550" xr:uid="{00000000-0005-0000-0000-000007310000}"/>
    <cellStyle name="Normal 18 2 3 3 2 2 2 2 2" xfId="12551" xr:uid="{00000000-0005-0000-0000-000008310000}"/>
    <cellStyle name="Normal 18 2 3 3 2 2 2 3" xfId="12552" xr:uid="{00000000-0005-0000-0000-000009310000}"/>
    <cellStyle name="Normal 18 2 3 3 2 2 3" xfId="12553" xr:uid="{00000000-0005-0000-0000-00000A310000}"/>
    <cellStyle name="Normal 18 2 3 3 2 2 3 2" xfId="12554" xr:uid="{00000000-0005-0000-0000-00000B310000}"/>
    <cellStyle name="Normal 18 2 3 3 2 2 3 2 2" xfId="12555" xr:uid="{00000000-0005-0000-0000-00000C310000}"/>
    <cellStyle name="Normal 18 2 3 3 2 2 3 3" xfId="12556" xr:uid="{00000000-0005-0000-0000-00000D310000}"/>
    <cellStyle name="Normal 18 2 3 3 2 2 4" xfId="12557" xr:uid="{00000000-0005-0000-0000-00000E310000}"/>
    <cellStyle name="Normal 18 2 3 3 2 2 4 2" xfId="12558" xr:uid="{00000000-0005-0000-0000-00000F310000}"/>
    <cellStyle name="Normal 18 2 3 3 2 2 4 2 2" xfId="12559" xr:uid="{00000000-0005-0000-0000-000010310000}"/>
    <cellStyle name="Normal 18 2 3 3 2 2 4 3" xfId="12560" xr:uid="{00000000-0005-0000-0000-000011310000}"/>
    <cellStyle name="Normal 18 2 3 3 2 2 5" xfId="12561" xr:uid="{00000000-0005-0000-0000-000012310000}"/>
    <cellStyle name="Normal 18 2 3 3 2 2 5 2" xfId="12562" xr:uid="{00000000-0005-0000-0000-000013310000}"/>
    <cellStyle name="Normal 18 2 3 3 2 2 6" xfId="12563" xr:uid="{00000000-0005-0000-0000-000014310000}"/>
    <cellStyle name="Normal 18 2 3 3 2 2 6 2" xfId="12564" xr:uid="{00000000-0005-0000-0000-000015310000}"/>
    <cellStyle name="Normal 18 2 3 3 2 2 7" xfId="12565" xr:uid="{00000000-0005-0000-0000-000016310000}"/>
    <cellStyle name="Normal 18 2 3 3 2 3" xfId="12566" xr:uid="{00000000-0005-0000-0000-000017310000}"/>
    <cellStyle name="Normal 18 2 3 3 2 3 2" xfId="12567" xr:uid="{00000000-0005-0000-0000-000018310000}"/>
    <cellStyle name="Normal 18 2 3 3 2 3 2 2" xfId="12568" xr:uid="{00000000-0005-0000-0000-000019310000}"/>
    <cellStyle name="Normal 18 2 3 3 2 3 2 2 2" xfId="12569" xr:uid="{00000000-0005-0000-0000-00001A310000}"/>
    <cellStyle name="Normal 18 2 3 3 2 3 2 3" xfId="12570" xr:uid="{00000000-0005-0000-0000-00001B310000}"/>
    <cellStyle name="Normal 18 2 3 3 2 3 3" xfId="12571" xr:uid="{00000000-0005-0000-0000-00001C310000}"/>
    <cellStyle name="Normal 18 2 3 3 2 3 3 2" xfId="12572" xr:uid="{00000000-0005-0000-0000-00001D310000}"/>
    <cellStyle name="Normal 18 2 3 3 2 3 3 2 2" xfId="12573" xr:uid="{00000000-0005-0000-0000-00001E310000}"/>
    <cellStyle name="Normal 18 2 3 3 2 3 3 3" xfId="12574" xr:uid="{00000000-0005-0000-0000-00001F310000}"/>
    <cellStyle name="Normal 18 2 3 3 2 3 4" xfId="12575" xr:uid="{00000000-0005-0000-0000-000020310000}"/>
    <cellStyle name="Normal 18 2 3 3 2 3 4 2" xfId="12576" xr:uid="{00000000-0005-0000-0000-000021310000}"/>
    <cellStyle name="Normal 18 2 3 3 2 3 4 2 2" xfId="12577" xr:uid="{00000000-0005-0000-0000-000022310000}"/>
    <cellStyle name="Normal 18 2 3 3 2 3 4 3" xfId="12578" xr:uid="{00000000-0005-0000-0000-000023310000}"/>
    <cellStyle name="Normal 18 2 3 3 2 3 5" xfId="12579" xr:uid="{00000000-0005-0000-0000-000024310000}"/>
    <cellStyle name="Normal 18 2 3 3 2 3 5 2" xfId="12580" xr:uid="{00000000-0005-0000-0000-000025310000}"/>
    <cellStyle name="Normal 18 2 3 3 2 3 6" xfId="12581" xr:uid="{00000000-0005-0000-0000-000026310000}"/>
    <cellStyle name="Normal 18 2 3 3 2 3 6 2" xfId="12582" xr:uid="{00000000-0005-0000-0000-000027310000}"/>
    <cellStyle name="Normal 18 2 3 3 2 3 7" xfId="12583" xr:uid="{00000000-0005-0000-0000-000028310000}"/>
    <cellStyle name="Normal 18 2 3 3 2 4" xfId="12584" xr:uid="{00000000-0005-0000-0000-000029310000}"/>
    <cellStyle name="Normal 18 2 3 3 2 4 2" xfId="12585" xr:uid="{00000000-0005-0000-0000-00002A310000}"/>
    <cellStyle name="Normal 18 2 3 3 2 4 2 2" xfId="12586" xr:uid="{00000000-0005-0000-0000-00002B310000}"/>
    <cellStyle name="Normal 18 2 3 3 2 4 3" xfId="12587" xr:uid="{00000000-0005-0000-0000-00002C310000}"/>
    <cellStyle name="Normal 18 2 3 3 2 5" xfId="12588" xr:uid="{00000000-0005-0000-0000-00002D310000}"/>
    <cellStyle name="Normal 18 2 3 3 2 5 2" xfId="12589" xr:uid="{00000000-0005-0000-0000-00002E310000}"/>
    <cellStyle name="Normal 18 2 3 3 2 5 2 2" xfId="12590" xr:uid="{00000000-0005-0000-0000-00002F310000}"/>
    <cellStyle name="Normal 18 2 3 3 2 5 3" xfId="12591" xr:uid="{00000000-0005-0000-0000-000030310000}"/>
    <cellStyle name="Normal 18 2 3 3 2 6" xfId="12592" xr:uid="{00000000-0005-0000-0000-000031310000}"/>
    <cellStyle name="Normal 18 2 3 3 2 6 2" xfId="12593" xr:uid="{00000000-0005-0000-0000-000032310000}"/>
    <cellStyle name="Normal 18 2 3 3 2 6 2 2" xfId="12594" xr:uid="{00000000-0005-0000-0000-000033310000}"/>
    <cellStyle name="Normal 18 2 3 3 2 6 3" xfId="12595" xr:uid="{00000000-0005-0000-0000-000034310000}"/>
    <cellStyle name="Normal 18 2 3 3 2 7" xfId="12596" xr:uid="{00000000-0005-0000-0000-000035310000}"/>
    <cellStyle name="Normal 18 2 3 3 2 7 2" xfId="12597" xr:uid="{00000000-0005-0000-0000-000036310000}"/>
    <cellStyle name="Normal 18 2 3 3 2 8" xfId="12598" xr:uid="{00000000-0005-0000-0000-000037310000}"/>
    <cellStyle name="Normal 18 2 3 3 2 8 2" xfId="12599" xr:uid="{00000000-0005-0000-0000-000038310000}"/>
    <cellStyle name="Normal 18 2 3 3 2 9" xfId="12600" xr:uid="{00000000-0005-0000-0000-000039310000}"/>
    <cellStyle name="Normal 18 2 3 3 3" xfId="12601" xr:uid="{00000000-0005-0000-0000-00003A310000}"/>
    <cellStyle name="Normal 18 2 3 3 3 2" xfId="12602" xr:uid="{00000000-0005-0000-0000-00003B310000}"/>
    <cellStyle name="Normal 18 2 3 3 3 2 2" xfId="12603" xr:uid="{00000000-0005-0000-0000-00003C310000}"/>
    <cellStyle name="Normal 18 2 3 3 3 2 2 2" xfId="12604" xr:uid="{00000000-0005-0000-0000-00003D310000}"/>
    <cellStyle name="Normal 18 2 3 3 3 2 2 2 2" xfId="12605" xr:uid="{00000000-0005-0000-0000-00003E310000}"/>
    <cellStyle name="Normal 18 2 3 3 3 2 2 3" xfId="12606" xr:uid="{00000000-0005-0000-0000-00003F310000}"/>
    <cellStyle name="Normal 18 2 3 3 3 2 3" xfId="12607" xr:uid="{00000000-0005-0000-0000-000040310000}"/>
    <cellStyle name="Normal 18 2 3 3 3 2 3 2" xfId="12608" xr:uid="{00000000-0005-0000-0000-000041310000}"/>
    <cellStyle name="Normal 18 2 3 3 3 2 3 2 2" xfId="12609" xr:uid="{00000000-0005-0000-0000-000042310000}"/>
    <cellStyle name="Normal 18 2 3 3 3 2 3 3" xfId="12610" xr:uid="{00000000-0005-0000-0000-000043310000}"/>
    <cellStyle name="Normal 18 2 3 3 3 2 4" xfId="12611" xr:uid="{00000000-0005-0000-0000-000044310000}"/>
    <cellStyle name="Normal 18 2 3 3 3 2 4 2" xfId="12612" xr:uid="{00000000-0005-0000-0000-000045310000}"/>
    <cellStyle name="Normal 18 2 3 3 3 2 4 2 2" xfId="12613" xr:uid="{00000000-0005-0000-0000-000046310000}"/>
    <cellStyle name="Normal 18 2 3 3 3 2 4 3" xfId="12614" xr:uid="{00000000-0005-0000-0000-000047310000}"/>
    <cellStyle name="Normal 18 2 3 3 3 2 5" xfId="12615" xr:uid="{00000000-0005-0000-0000-000048310000}"/>
    <cellStyle name="Normal 18 2 3 3 3 2 5 2" xfId="12616" xr:uid="{00000000-0005-0000-0000-000049310000}"/>
    <cellStyle name="Normal 18 2 3 3 3 2 6" xfId="12617" xr:uid="{00000000-0005-0000-0000-00004A310000}"/>
    <cellStyle name="Normal 18 2 3 3 3 2 6 2" xfId="12618" xr:uid="{00000000-0005-0000-0000-00004B310000}"/>
    <cellStyle name="Normal 18 2 3 3 3 2 7" xfId="12619" xr:uid="{00000000-0005-0000-0000-00004C310000}"/>
    <cellStyle name="Normal 18 2 3 3 3 3" xfId="12620" xr:uid="{00000000-0005-0000-0000-00004D310000}"/>
    <cellStyle name="Normal 18 2 3 3 3 3 2" xfId="12621" xr:uid="{00000000-0005-0000-0000-00004E310000}"/>
    <cellStyle name="Normal 18 2 3 3 3 3 2 2" xfId="12622" xr:uid="{00000000-0005-0000-0000-00004F310000}"/>
    <cellStyle name="Normal 18 2 3 3 3 3 3" xfId="12623" xr:uid="{00000000-0005-0000-0000-000050310000}"/>
    <cellStyle name="Normal 18 2 3 3 3 4" xfId="12624" xr:uid="{00000000-0005-0000-0000-000051310000}"/>
    <cellStyle name="Normal 18 2 3 3 3 4 2" xfId="12625" xr:uid="{00000000-0005-0000-0000-000052310000}"/>
    <cellStyle name="Normal 18 2 3 3 3 4 2 2" xfId="12626" xr:uid="{00000000-0005-0000-0000-000053310000}"/>
    <cellStyle name="Normal 18 2 3 3 3 4 3" xfId="12627" xr:uid="{00000000-0005-0000-0000-000054310000}"/>
    <cellStyle name="Normal 18 2 3 3 3 5" xfId="12628" xr:uid="{00000000-0005-0000-0000-000055310000}"/>
    <cellStyle name="Normal 18 2 3 3 3 5 2" xfId="12629" xr:uid="{00000000-0005-0000-0000-000056310000}"/>
    <cellStyle name="Normal 18 2 3 3 3 5 2 2" xfId="12630" xr:uid="{00000000-0005-0000-0000-000057310000}"/>
    <cellStyle name="Normal 18 2 3 3 3 5 3" xfId="12631" xr:uid="{00000000-0005-0000-0000-000058310000}"/>
    <cellStyle name="Normal 18 2 3 3 3 6" xfId="12632" xr:uid="{00000000-0005-0000-0000-000059310000}"/>
    <cellStyle name="Normal 18 2 3 3 3 6 2" xfId="12633" xr:uid="{00000000-0005-0000-0000-00005A310000}"/>
    <cellStyle name="Normal 18 2 3 3 3 7" xfId="12634" xr:uid="{00000000-0005-0000-0000-00005B310000}"/>
    <cellStyle name="Normal 18 2 3 3 3 7 2" xfId="12635" xr:uid="{00000000-0005-0000-0000-00005C310000}"/>
    <cellStyle name="Normal 18 2 3 3 3 8" xfId="12636" xr:uid="{00000000-0005-0000-0000-00005D310000}"/>
    <cellStyle name="Normal 18 2 3 3 4" xfId="12637" xr:uid="{00000000-0005-0000-0000-00005E310000}"/>
    <cellStyle name="Normal 18 2 3 3 4 2" xfId="12638" xr:uid="{00000000-0005-0000-0000-00005F310000}"/>
    <cellStyle name="Normal 18 2 3 3 4 2 2" xfId="12639" xr:uid="{00000000-0005-0000-0000-000060310000}"/>
    <cellStyle name="Normal 18 2 3 3 4 2 2 2" xfId="12640" xr:uid="{00000000-0005-0000-0000-000061310000}"/>
    <cellStyle name="Normal 18 2 3 3 4 2 3" xfId="12641" xr:uid="{00000000-0005-0000-0000-000062310000}"/>
    <cellStyle name="Normal 18 2 3 3 4 3" xfId="12642" xr:uid="{00000000-0005-0000-0000-000063310000}"/>
    <cellStyle name="Normal 18 2 3 3 4 3 2" xfId="12643" xr:uid="{00000000-0005-0000-0000-000064310000}"/>
    <cellStyle name="Normal 18 2 3 3 4 3 2 2" xfId="12644" xr:uid="{00000000-0005-0000-0000-000065310000}"/>
    <cellStyle name="Normal 18 2 3 3 4 3 3" xfId="12645" xr:uid="{00000000-0005-0000-0000-000066310000}"/>
    <cellStyle name="Normal 18 2 3 3 4 4" xfId="12646" xr:uid="{00000000-0005-0000-0000-000067310000}"/>
    <cellStyle name="Normal 18 2 3 3 4 4 2" xfId="12647" xr:uid="{00000000-0005-0000-0000-000068310000}"/>
    <cellStyle name="Normal 18 2 3 3 4 4 2 2" xfId="12648" xr:uid="{00000000-0005-0000-0000-000069310000}"/>
    <cellStyle name="Normal 18 2 3 3 4 4 3" xfId="12649" xr:uid="{00000000-0005-0000-0000-00006A310000}"/>
    <cellStyle name="Normal 18 2 3 3 4 5" xfId="12650" xr:uid="{00000000-0005-0000-0000-00006B310000}"/>
    <cellStyle name="Normal 18 2 3 3 4 5 2" xfId="12651" xr:uid="{00000000-0005-0000-0000-00006C310000}"/>
    <cellStyle name="Normal 18 2 3 3 4 6" xfId="12652" xr:uid="{00000000-0005-0000-0000-00006D310000}"/>
    <cellStyle name="Normal 18 2 3 3 4 6 2" xfId="12653" xr:uid="{00000000-0005-0000-0000-00006E310000}"/>
    <cellStyle name="Normal 18 2 3 3 4 7" xfId="12654" xr:uid="{00000000-0005-0000-0000-00006F310000}"/>
    <cellStyle name="Normal 18 2 3 3 5" xfId="12655" xr:uid="{00000000-0005-0000-0000-000070310000}"/>
    <cellStyle name="Normal 18 2 3 3 5 2" xfId="12656" xr:uid="{00000000-0005-0000-0000-000071310000}"/>
    <cellStyle name="Normal 18 2 3 3 5 2 2" xfId="12657" xr:uid="{00000000-0005-0000-0000-000072310000}"/>
    <cellStyle name="Normal 18 2 3 3 5 2 2 2" xfId="12658" xr:uid="{00000000-0005-0000-0000-000073310000}"/>
    <cellStyle name="Normal 18 2 3 3 5 2 3" xfId="12659" xr:uid="{00000000-0005-0000-0000-000074310000}"/>
    <cellStyle name="Normal 18 2 3 3 5 3" xfId="12660" xr:uid="{00000000-0005-0000-0000-000075310000}"/>
    <cellStyle name="Normal 18 2 3 3 5 3 2" xfId="12661" xr:uid="{00000000-0005-0000-0000-000076310000}"/>
    <cellStyle name="Normal 18 2 3 3 5 3 2 2" xfId="12662" xr:uid="{00000000-0005-0000-0000-000077310000}"/>
    <cellStyle name="Normal 18 2 3 3 5 3 3" xfId="12663" xr:uid="{00000000-0005-0000-0000-000078310000}"/>
    <cellStyle name="Normal 18 2 3 3 5 4" xfId="12664" xr:uid="{00000000-0005-0000-0000-000079310000}"/>
    <cellStyle name="Normal 18 2 3 3 5 4 2" xfId="12665" xr:uid="{00000000-0005-0000-0000-00007A310000}"/>
    <cellStyle name="Normal 18 2 3 3 5 4 2 2" xfId="12666" xr:uid="{00000000-0005-0000-0000-00007B310000}"/>
    <cellStyle name="Normal 18 2 3 3 5 4 3" xfId="12667" xr:uid="{00000000-0005-0000-0000-00007C310000}"/>
    <cellStyle name="Normal 18 2 3 3 5 5" xfId="12668" xr:uid="{00000000-0005-0000-0000-00007D310000}"/>
    <cellStyle name="Normal 18 2 3 3 5 5 2" xfId="12669" xr:uid="{00000000-0005-0000-0000-00007E310000}"/>
    <cellStyle name="Normal 18 2 3 3 5 6" xfId="12670" xr:uid="{00000000-0005-0000-0000-00007F310000}"/>
    <cellStyle name="Normal 18 2 3 3 5 6 2" xfId="12671" xr:uid="{00000000-0005-0000-0000-000080310000}"/>
    <cellStyle name="Normal 18 2 3 3 5 7" xfId="12672" xr:uid="{00000000-0005-0000-0000-000081310000}"/>
    <cellStyle name="Normal 18 2 3 3 6" xfId="12673" xr:uid="{00000000-0005-0000-0000-000082310000}"/>
    <cellStyle name="Normal 18 2 3 3 6 2" xfId="12674" xr:uid="{00000000-0005-0000-0000-000083310000}"/>
    <cellStyle name="Normal 18 2 3 3 6 2 2" xfId="12675" xr:uid="{00000000-0005-0000-0000-000084310000}"/>
    <cellStyle name="Normal 18 2 3 3 6 3" xfId="12676" xr:uid="{00000000-0005-0000-0000-000085310000}"/>
    <cellStyle name="Normal 18 2 3 3 7" xfId="12677" xr:uid="{00000000-0005-0000-0000-000086310000}"/>
    <cellStyle name="Normal 18 2 3 3 7 2" xfId="12678" xr:uid="{00000000-0005-0000-0000-000087310000}"/>
    <cellStyle name="Normal 18 2 3 3 7 2 2" xfId="12679" xr:uid="{00000000-0005-0000-0000-000088310000}"/>
    <cellStyle name="Normal 18 2 3 3 7 3" xfId="12680" xr:uid="{00000000-0005-0000-0000-000089310000}"/>
    <cellStyle name="Normal 18 2 3 3 8" xfId="12681" xr:uid="{00000000-0005-0000-0000-00008A310000}"/>
    <cellStyle name="Normal 18 2 3 3 8 2" xfId="12682" xr:uid="{00000000-0005-0000-0000-00008B310000}"/>
    <cellStyle name="Normal 18 2 3 3 8 2 2" xfId="12683" xr:uid="{00000000-0005-0000-0000-00008C310000}"/>
    <cellStyle name="Normal 18 2 3 3 8 3" xfId="12684" xr:uid="{00000000-0005-0000-0000-00008D310000}"/>
    <cellStyle name="Normal 18 2 3 3 9" xfId="12685" xr:uid="{00000000-0005-0000-0000-00008E310000}"/>
    <cellStyle name="Normal 18 2 3 3 9 2" xfId="12686" xr:uid="{00000000-0005-0000-0000-00008F310000}"/>
    <cellStyle name="Normal 18 2 3 4" xfId="12687" xr:uid="{00000000-0005-0000-0000-000090310000}"/>
    <cellStyle name="Normal 18 2 3 4 2" xfId="12688" xr:uid="{00000000-0005-0000-0000-000091310000}"/>
    <cellStyle name="Normal 18 2 3 4 2 2" xfId="12689" xr:uid="{00000000-0005-0000-0000-000092310000}"/>
    <cellStyle name="Normal 18 2 3 4 2 2 2" xfId="12690" xr:uid="{00000000-0005-0000-0000-000093310000}"/>
    <cellStyle name="Normal 18 2 3 4 2 2 2 2" xfId="12691" xr:uid="{00000000-0005-0000-0000-000094310000}"/>
    <cellStyle name="Normal 18 2 3 4 2 2 3" xfId="12692" xr:uid="{00000000-0005-0000-0000-000095310000}"/>
    <cellStyle name="Normal 18 2 3 4 2 3" xfId="12693" xr:uid="{00000000-0005-0000-0000-000096310000}"/>
    <cellStyle name="Normal 18 2 3 4 2 3 2" xfId="12694" xr:uid="{00000000-0005-0000-0000-000097310000}"/>
    <cellStyle name="Normal 18 2 3 4 2 3 2 2" xfId="12695" xr:uid="{00000000-0005-0000-0000-000098310000}"/>
    <cellStyle name="Normal 18 2 3 4 2 3 3" xfId="12696" xr:uid="{00000000-0005-0000-0000-000099310000}"/>
    <cellStyle name="Normal 18 2 3 4 2 4" xfId="12697" xr:uid="{00000000-0005-0000-0000-00009A310000}"/>
    <cellStyle name="Normal 18 2 3 4 2 4 2" xfId="12698" xr:uid="{00000000-0005-0000-0000-00009B310000}"/>
    <cellStyle name="Normal 18 2 3 4 2 4 2 2" xfId="12699" xr:uid="{00000000-0005-0000-0000-00009C310000}"/>
    <cellStyle name="Normal 18 2 3 4 2 4 3" xfId="12700" xr:uid="{00000000-0005-0000-0000-00009D310000}"/>
    <cellStyle name="Normal 18 2 3 4 2 5" xfId="12701" xr:uid="{00000000-0005-0000-0000-00009E310000}"/>
    <cellStyle name="Normal 18 2 3 4 2 5 2" xfId="12702" xr:uid="{00000000-0005-0000-0000-00009F310000}"/>
    <cellStyle name="Normal 18 2 3 4 2 6" xfId="12703" xr:uid="{00000000-0005-0000-0000-0000A0310000}"/>
    <cellStyle name="Normal 18 2 3 4 2 6 2" xfId="12704" xr:uid="{00000000-0005-0000-0000-0000A1310000}"/>
    <cellStyle name="Normal 18 2 3 4 2 7" xfId="12705" xr:uid="{00000000-0005-0000-0000-0000A2310000}"/>
    <cellStyle name="Normal 18 2 3 4 3" xfId="12706" xr:uid="{00000000-0005-0000-0000-0000A3310000}"/>
    <cellStyle name="Normal 18 2 3 4 3 2" xfId="12707" xr:uid="{00000000-0005-0000-0000-0000A4310000}"/>
    <cellStyle name="Normal 18 2 3 4 3 2 2" xfId="12708" xr:uid="{00000000-0005-0000-0000-0000A5310000}"/>
    <cellStyle name="Normal 18 2 3 4 3 2 2 2" xfId="12709" xr:uid="{00000000-0005-0000-0000-0000A6310000}"/>
    <cellStyle name="Normal 18 2 3 4 3 2 3" xfId="12710" xr:uid="{00000000-0005-0000-0000-0000A7310000}"/>
    <cellStyle name="Normal 18 2 3 4 3 3" xfId="12711" xr:uid="{00000000-0005-0000-0000-0000A8310000}"/>
    <cellStyle name="Normal 18 2 3 4 3 3 2" xfId="12712" xr:uid="{00000000-0005-0000-0000-0000A9310000}"/>
    <cellStyle name="Normal 18 2 3 4 3 3 2 2" xfId="12713" xr:uid="{00000000-0005-0000-0000-0000AA310000}"/>
    <cellStyle name="Normal 18 2 3 4 3 3 3" xfId="12714" xr:uid="{00000000-0005-0000-0000-0000AB310000}"/>
    <cellStyle name="Normal 18 2 3 4 3 4" xfId="12715" xr:uid="{00000000-0005-0000-0000-0000AC310000}"/>
    <cellStyle name="Normal 18 2 3 4 3 4 2" xfId="12716" xr:uid="{00000000-0005-0000-0000-0000AD310000}"/>
    <cellStyle name="Normal 18 2 3 4 3 4 2 2" xfId="12717" xr:uid="{00000000-0005-0000-0000-0000AE310000}"/>
    <cellStyle name="Normal 18 2 3 4 3 4 3" xfId="12718" xr:uid="{00000000-0005-0000-0000-0000AF310000}"/>
    <cellStyle name="Normal 18 2 3 4 3 5" xfId="12719" xr:uid="{00000000-0005-0000-0000-0000B0310000}"/>
    <cellStyle name="Normal 18 2 3 4 3 5 2" xfId="12720" xr:uid="{00000000-0005-0000-0000-0000B1310000}"/>
    <cellStyle name="Normal 18 2 3 4 3 6" xfId="12721" xr:uid="{00000000-0005-0000-0000-0000B2310000}"/>
    <cellStyle name="Normal 18 2 3 4 3 6 2" xfId="12722" xr:uid="{00000000-0005-0000-0000-0000B3310000}"/>
    <cellStyle name="Normal 18 2 3 4 3 7" xfId="12723" xr:uid="{00000000-0005-0000-0000-0000B4310000}"/>
    <cellStyle name="Normal 18 2 3 4 4" xfId="12724" xr:uid="{00000000-0005-0000-0000-0000B5310000}"/>
    <cellStyle name="Normal 18 2 3 4 4 2" xfId="12725" xr:uid="{00000000-0005-0000-0000-0000B6310000}"/>
    <cellStyle name="Normal 18 2 3 4 4 2 2" xfId="12726" xr:uid="{00000000-0005-0000-0000-0000B7310000}"/>
    <cellStyle name="Normal 18 2 3 4 4 3" xfId="12727" xr:uid="{00000000-0005-0000-0000-0000B8310000}"/>
    <cellStyle name="Normal 18 2 3 4 5" xfId="12728" xr:uid="{00000000-0005-0000-0000-0000B9310000}"/>
    <cellStyle name="Normal 18 2 3 4 5 2" xfId="12729" xr:uid="{00000000-0005-0000-0000-0000BA310000}"/>
    <cellStyle name="Normal 18 2 3 4 5 2 2" xfId="12730" xr:uid="{00000000-0005-0000-0000-0000BB310000}"/>
    <cellStyle name="Normal 18 2 3 4 5 3" xfId="12731" xr:uid="{00000000-0005-0000-0000-0000BC310000}"/>
    <cellStyle name="Normal 18 2 3 4 6" xfId="12732" xr:uid="{00000000-0005-0000-0000-0000BD310000}"/>
    <cellStyle name="Normal 18 2 3 4 6 2" xfId="12733" xr:uid="{00000000-0005-0000-0000-0000BE310000}"/>
    <cellStyle name="Normal 18 2 3 4 6 2 2" xfId="12734" xr:uid="{00000000-0005-0000-0000-0000BF310000}"/>
    <cellStyle name="Normal 18 2 3 4 6 3" xfId="12735" xr:uid="{00000000-0005-0000-0000-0000C0310000}"/>
    <cellStyle name="Normal 18 2 3 4 7" xfId="12736" xr:uid="{00000000-0005-0000-0000-0000C1310000}"/>
    <cellStyle name="Normal 18 2 3 4 7 2" xfId="12737" xr:uid="{00000000-0005-0000-0000-0000C2310000}"/>
    <cellStyle name="Normal 18 2 3 4 8" xfId="12738" xr:uid="{00000000-0005-0000-0000-0000C3310000}"/>
    <cellStyle name="Normal 18 2 3 4 8 2" xfId="12739" xr:uid="{00000000-0005-0000-0000-0000C4310000}"/>
    <cellStyle name="Normal 18 2 3 4 9" xfId="12740" xr:uid="{00000000-0005-0000-0000-0000C5310000}"/>
    <cellStyle name="Normal 18 2 3 5" xfId="12741" xr:uid="{00000000-0005-0000-0000-0000C6310000}"/>
    <cellStyle name="Normal 18 2 3 5 2" xfId="12742" xr:uid="{00000000-0005-0000-0000-0000C7310000}"/>
    <cellStyle name="Normal 18 2 3 5 2 2" xfId="12743" xr:uid="{00000000-0005-0000-0000-0000C8310000}"/>
    <cellStyle name="Normal 18 2 3 5 2 2 2" xfId="12744" xr:uid="{00000000-0005-0000-0000-0000C9310000}"/>
    <cellStyle name="Normal 18 2 3 5 2 2 2 2" xfId="12745" xr:uid="{00000000-0005-0000-0000-0000CA310000}"/>
    <cellStyle name="Normal 18 2 3 5 2 2 3" xfId="12746" xr:uid="{00000000-0005-0000-0000-0000CB310000}"/>
    <cellStyle name="Normal 18 2 3 5 2 3" xfId="12747" xr:uid="{00000000-0005-0000-0000-0000CC310000}"/>
    <cellStyle name="Normal 18 2 3 5 2 3 2" xfId="12748" xr:uid="{00000000-0005-0000-0000-0000CD310000}"/>
    <cellStyle name="Normal 18 2 3 5 2 3 2 2" xfId="12749" xr:uid="{00000000-0005-0000-0000-0000CE310000}"/>
    <cellStyle name="Normal 18 2 3 5 2 3 3" xfId="12750" xr:uid="{00000000-0005-0000-0000-0000CF310000}"/>
    <cellStyle name="Normal 18 2 3 5 2 4" xfId="12751" xr:uid="{00000000-0005-0000-0000-0000D0310000}"/>
    <cellStyle name="Normal 18 2 3 5 2 4 2" xfId="12752" xr:uid="{00000000-0005-0000-0000-0000D1310000}"/>
    <cellStyle name="Normal 18 2 3 5 2 4 2 2" xfId="12753" xr:uid="{00000000-0005-0000-0000-0000D2310000}"/>
    <cellStyle name="Normal 18 2 3 5 2 4 3" xfId="12754" xr:uid="{00000000-0005-0000-0000-0000D3310000}"/>
    <cellStyle name="Normal 18 2 3 5 2 5" xfId="12755" xr:uid="{00000000-0005-0000-0000-0000D4310000}"/>
    <cellStyle name="Normal 18 2 3 5 2 5 2" xfId="12756" xr:uid="{00000000-0005-0000-0000-0000D5310000}"/>
    <cellStyle name="Normal 18 2 3 5 2 6" xfId="12757" xr:uid="{00000000-0005-0000-0000-0000D6310000}"/>
    <cellStyle name="Normal 18 2 3 5 2 6 2" xfId="12758" xr:uid="{00000000-0005-0000-0000-0000D7310000}"/>
    <cellStyle name="Normal 18 2 3 5 2 7" xfId="12759" xr:uid="{00000000-0005-0000-0000-0000D8310000}"/>
    <cellStyle name="Normal 18 2 3 5 3" xfId="12760" xr:uid="{00000000-0005-0000-0000-0000D9310000}"/>
    <cellStyle name="Normal 18 2 3 5 3 2" xfId="12761" xr:uid="{00000000-0005-0000-0000-0000DA310000}"/>
    <cellStyle name="Normal 18 2 3 5 3 2 2" xfId="12762" xr:uid="{00000000-0005-0000-0000-0000DB310000}"/>
    <cellStyle name="Normal 18 2 3 5 3 3" xfId="12763" xr:uid="{00000000-0005-0000-0000-0000DC310000}"/>
    <cellStyle name="Normal 18 2 3 5 4" xfId="12764" xr:uid="{00000000-0005-0000-0000-0000DD310000}"/>
    <cellStyle name="Normal 18 2 3 5 4 2" xfId="12765" xr:uid="{00000000-0005-0000-0000-0000DE310000}"/>
    <cellStyle name="Normal 18 2 3 5 4 2 2" xfId="12766" xr:uid="{00000000-0005-0000-0000-0000DF310000}"/>
    <cellStyle name="Normal 18 2 3 5 4 3" xfId="12767" xr:uid="{00000000-0005-0000-0000-0000E0310000}"/>
    <cellStyle name="Normal 18 2 3 5 5" xfId="12768" xr:uid="{00000000-0005-0000-0000-0000E1310000}"/>
    <cellStyle name="Normal 18 2 3 5 5 2" xfId="12769" xr:uid="{00000000-0005-0000-0000-0000E2310000}"/>
    <cellStyle name="Normal 18 2 3 5 5 2 2" xfId="12770" xr:uid="{00000000-0005-0000-0000-0000E3310000}"/>
    <cellStyle name="Normal 18 2 3 5 5 3" xfId="12771" xr:uid="{00000000-0005-0000-0000-0000E4310000}"/>
    <cellStyle name="Normal 18 2 3 5 6" xfId="12772" xr:uid="{00000000-0005-0000-0000-0000E5310000}"/>
    <cellStyle name="Normal 18 2 3 5 6 2" xfId="12773" xr:uid="{00000000-0005-0000-0000-0000E6310000}"/>
    <cellStyle name="Normal 18 2 3 5 7" xfId="12774" xr:uid="{00000000-0005-0000-0000-0000E7310000}"/>
    <cellStyle name="Normal 18 2 3 5 7 2" xfId="12775" xr:uid="{00000000-0005-0000-0000-0000E8310000}"/>
    <cellStyle name="Normal 18 2 3 5 8" xfId="12776" xr:uid="{00000000-0005-0000-0000-0000E9310000}"/>
    <cellStyle name="Normal 18 2 3 6" xfId="12777" xr:uid="{00000000-0005-0000-0000-0000EA310000}"/>
    <cellStyle name="Normal 18 2 3 6 2" xfId="12778" xr:uid="{00000000-0005-0000-0000-0000EB310000}"/>
    <cellStyle name="Normal 18 2 3 6 2 2" xfId="12779" xr:uid="{00000000-0005-0000-0000-0000EC310000}"/>
    <cellStyle name="Normal 18 2 3 6 2 2 2" xfId="12780" xr:uid="{00000000-0005-0000-0000-0000ED310000}"/>
    <cellStyle name="Normal 18 2 3 6 2 3" xfId="12781" xr:uid="{00000000-0005-0000-0000-0000EE310000}"/>
    <cellStyle name="Normal 18 2 3 6 3" xfId="12782" xr:uid="{00000000-0005-0000-0000-0000EF310000}"/>
    <cellStyle name="Normal 18 2 3 6 3 2" xfId="12783" xr:uid="{00000000-0005-0000-0000-0000F0310000}"/>
    <cellStyle name="Normal 18 2 3 6 3 2 2" xfId="12784" xr:uid="{00000000-0005-0000-0000-0000F1310000}"/>
    <cellStyle name="Normal 18 2 3 6 3 3" xfId="12785" xr:uid="{00000000-0005-0000-0000-0000F2310000}"/>
    <cellStyle name="Normal 18 2 3 6 4" xfId="12786" xr:uid="{00000000-0005-0000-0000-0000F3310000}"/>
    <cellStyle name="Normal 18 2 3 6 4 2" xfId="12787" xr:uid="{00000000-0005-0000-0000-0000F4310000}"/>
    <cellStyle name="Normal 18 2 3 6 4 2 2" xfId="12788" xr:uid="{00000000-0005-0000-0000-0000F5310000}"/>
    <cellStyle name="Normal 18 2 3 6 4 3" xfId="12789" xr:uid="{00000000-0005-0000-0000-0000F6310000}"/>
    <cellStyle name="Normal 18 2 3 6 5" xfId="12790" xr:uid="{00000000-0005-0000-0000-0000F7310000}"/>
    <cellStyle name="Normal 18 2 3 6 5 2" xfId="12791" xr:uid="{00000000-0005-0000-0000-0000F8310000}"/>
    <cellStyle name="Normal 18 2 3 6 6" xfId="12792" xr:uid="{00000000-0005-0000-0000-0000F9310000}"/>
    <cellStyle name="Normal 18 2 3 6 6 2" xfId="12793" xr:uid="{00000000-0005-0000-0000-0000FA310000}"/>
    <cellStyle name="Normal 18 2 3 6 7" xfId="12794" xr:uid="{00000000-0005-0000-0000-0000FB310000}"/>
    <cellStyle name="Normal 18 2 3 7" xfId="12795" xr:uid="{00000000-0005-0000-0000-0000FC310000}"/>
    <cellStyle name="Normal 18 2 3 7 2" xfId="12796" xr:uid="{00000000-0005-0000-0000-0000FD310000}"/>
    <cellStyle name="Normal 18 2 3 7 2 2" xfId="12797" xr:uid="{00000000-0005-0000-0000-0000FE310000}"/>
    <cellStyle name="Normal 18 2 3 7 2 2 2" xfId="12798" xr:uid="{00000000-0005-0000-0000-0000FF310000}"/>
    <cellStyle name="Normal 18 2 3 7 2 3" xfId="12799" xr:uid="{00000000-0005-0000-0000-000000320000}"/>
    <cellStyle name="Normal 18 2 3 7 3" xfId="12800" xr:uid="{00000000-0005-0000-0000-000001320000}"/>
    <cellStyle name="Normal 18 2 3 7 3 2" xfId="12801" xr:uid="{00000000-0005-0000-0000-000002320000}"/>
    <cellStyle name="Normal 18 2 3 7 3 2 2" xfId="12802" xr:uid="{00000000-0005-0000-0000-000003320000}"/>
    <cellStyle name="Normal 18 2 3 7 3 3" xfId="12803" xr:uid="{00000000-0005-0000-0000-000004320000}"/>
    <cellStyle name="Normal 18 2 3 7 4" xfId="12804" xr:uid="{00000000-0005-0000-0000-000005320000}"/>
    <cellStyle name="Normal 18 2 3 7 4 2" xfId="12805" xr:uid="{00000000-0005-0000-0000-000006320000}"/>
    <cellStyle name="Normal 18 2 3 7 4 2 2" xfId="12806" xr:uid="{00000000-0005-0000-0000-000007320000}"/>
    <cellStyle name="Normal 18 2 3 7 4 3" xfId="12807" xr:uid="{00000000-0005-0000-0000-000008320000}"/>
    <cellStyle name="Normal 18 2 3 7 5" xfId="12808" xr:uid="{00000000-0005-0000-0000-000009320000}"/>
    <cellStyle name="Normal 18 2 3 7 5 2" xfId="12809" xr:uid="{00000000-0005-0000-0000-00000A320000}"/>
    <cellStyle name="Normal 18 2 3 7 6" xfId="12810" xr:uid="{00000000-0005-0000-0000-00000B320000}"/>
    <cellStyle name="Normal 18 2 3 7 6 2" xfId="12811" xr:uid="{00000000-0005-0000-0000-00000C320000}"/>
    <cellStyle name="Normal 18 2 3 7 7" xfId="12812" xr:uid="{00000000-0005-0000-0000-00000D320000}"/>
    <cellStyle name="Normal 18 2 3 8" xfId="12813" xr:uid="{00000000-0005-0000-0000-00000E320000}"/>
    <cellStyle name="Normal 18 2 3 8 2" xfId="12814" xr:uid="{00000000-0005-0000-0000-00000F320000}"/>
    <cellStyle name="Normal 18 2 3 8 2 2" xfId="12815" xr:uid="{00000000-0005-0000-0000-000010320000}"/>
    <cellStyle name="Normal 18 2 3 8 3" xfId="12816" xr:uid="{00000000-0005-0000-0000-000011320000}"/>
    <cellStyle name="Normal 18 2 3 9" xfId="12817" xr:uid="{00000000-0005-0000-0000-000012320000}"/>
    <cellStyle name="Normal 18 2 3 9 2" xfId="12818" xr:uid="{00000000-0005-0000-0000-000013320000}"/>
    <cellStyle name="Normal 18 2 3 9 2 2" xfId="12819" xr:uid="{00000000-0005-0000-0000-000014320000}"/>
    <cellStyle name="Normal 18 2 3 9 3" xfId="12820" xr:uid="{00000000-0005-0000-0000-000015320000}"/>
    <cellStyle name="Normal 18 2 3_Confidential Information" xfId="12821" xr:uid="{00000000-0005-0000-0000-000016320000}"/>
    <cellStyle name="Normal 18 2 4" xfId="12822" xr:uid="{00000000-0005-0000-0000-000017320000}"/>
    <cellStyle name="Normal 18 2 4 10" xfId="12823" xr:uid="{00000000-0005-0000-0000-000018320000}"/>
    <cellStyle name="Normal 18 2 4 10 2" xfId="12824" xr:uid="{00000000-0005-0000-0000-000019320000}"/>
    <cellStyle name="Normal 18 2 4 11" xfId="12825" xr:uid="{00000000-0005-0000-0000-00001A320000}"/>
    <cellStyle name="Normal 18 2 4 2" xfId="12826" xr:uid="{00000000-0005-0000-0000-00001B320000}"/>
    <cellStyle name="Normal 18 2 4 2 2" xfId="12827" xr:uid="{00000000-0005-0000-0000-00001C320000}"/>
    <cellStyle name="Normal 18 2 4 2 2 2" xfId="12828" xr:uid="{00000000-0005-0000-0000-00001D320000}"/>
    <cellStyle name="Normal 18 2 4 2 2 2 2" xfId="12829" xr:uid="{00000000-0005-0000-0000-00001E320000}"/>
    <cellStyle name="Normal 18 2 4 2 2 2 2 2" xfId="12830" xr:uid="{00000000-0005-0000-0000-00001F320000}"/>
    <cellStyle name="Normal 18 2 4 2 2 2 3" xfId="12831" xr:uid="{00000000-0005-0000-0000-000020320000}"/>
    <cellStyle name="Normal 18 2 4 2 2 3" xfId="12832" xr:uid="{00000000-0005-0000-0000-000021320000}"/>
    <cellStyle name="Normal 18 2 4 2 2 3 2" xfId="12833" xr:uid="{00000000-0005-0000-0000-000022320000}"/>
    <cellStyle name="Normal 18 2 4 2 2 3 2 2" xfId="12834" xr:uid="{00000000-0005-0000-0000-000023320000}"/>
    <cellStyle name="Normal 18 2 4 2 2 3 3" xfId="12835" xr:uid="{00000000-0005-0000-0000-000024320000}"/>
    <cellStyle name="Normal 18 2 4 2 2 4" xfId="12836" xr:uid="{00000000-0005-0000-0000-000025320000}"/>
    <cellStyle name="Normal 18 2 4 2 2 4 2" xfId="12837" xr:uid="{00000000-0005-0000-0000-000026320000}"/>
    <cellStyle name="Normal 18 2 4 2 2 4 2 2" xfId="12838" xr:uid="{00000000-0005-0000-0000-000027320000}"/>
    <cellStyle name="Normal 18 2 4 2 2 4 3" xfId="12839" xr:uid="{00000000-0005-0000-0000-000028320000}"/>
    <cellStyle name="Normal 18 2 4 2 2 5" xfId="12840" xr:uid="{00000000-0005-0000-0000-000029320000}"/>
    <cellStyle name="Normal 18 2 4 2 2 5 2" xfId="12841" xr:uid="{00000000-0005-0000-0000-00002A320000}"/>
    <cellStyle name="Normal 18 2 4 2 2 6" xfId="12842" xr:uid="{00000000-0005-0000-0000-00002B320000}"/>
    <cellStyle name="Normal 18 2 4 2 2 6 2" xfId="12843" xr:uid="{00000000-0005-0000-0000-00002C320000}"/>
    <cellStyle name="Normal 18 2 4 2 2 7" xfId="12844" xr:uid="{00000000-0005-0000-0000-00002D320000}"/>
    <cellStyle name="Normal 18 2 4 2 3" xfId="12845" xr:uid="{00000000-0005-0000-0000-00002E320000}"/>
    <cellStyle name="Normal 18 2 4 2 3 2" xfId="12846" xr:uid="{00000000-0005-0000-0000-00002F320000}"/>
    <cellStyle name="Normal 18 2 4 2 3 2 2" xfId="12847" xr:uid="{00000000-0005-0000-0000-000030320000}"/>
    <cellStyle name="Normal 18 2 4 2 3 2 2 2" xfId="12848" xr:uid="{00000000-0005-0000-0000-000031320000}"/>
    <cellStyle name="Normal 18 2 4 2 3 2 3" xfId="12849" xr:uid="{00000000-0005-0000-0000-000032320000}"/>
    <cellStyle name="Normal 18 2 4 2 3 3" xfId="12850" xr:uid="{00000000-0005-0000-0000-000033320000}"/>
    <cellStyle name="Normal 18 2 4 2 3 3 2" xfId="12851" xr:uid="{00000000-0005-0000-0000-000034320000}"/>
    <cellStyle name="Normal 18 2 4 2 3 3 2 2" xfId="12852" xr:uid="{00000000-0005-0000-0000-000035320000}"/>
    <cellStyle name="Normal 18 2 4 2 3 3 3" xfId="12853" xr:uid="{00000000-0005-0000-0000-000036320000}"/>
    <cellStyle name="Normal 18 2 4 2 3 4" xfId="12854" xr:uid="{00000000-0005-0000-0000-000037320000}"/>
    <cellStyle name="Normal 18 2 4 2 3 4 2" xfId="12855" xr:uid="{00000000-0005-0000-0000-000038320000}"/>
    <cellStyle name="Normal 18 2 4 2 3 4 2 2" xfId="12856" xr:uid="{00000000-0005-0000-0000-000039320000}"/>
    <cellStyle name="Normal 18 2 4 2 3 4 3" xfId="12857" xr:uid="{00000000-0005-0000-0000-00003A320000}"/>
    <cellStyle name="Normal 18 2 4 2 3 5" xfId="12858" xr:uid="{00000000-0005-0000-0000-00003B320000}"/>
    <cellStyle name="Normal 18 2 4 2 3 5 2" xfId="12859" xr:uid="{00000000-0005-0000-0000-00003C320000}"/>
    <cellStyle name="Normal 18 2 4 2 3 6" xfId="12860" xr:uid="{00000000-0005-0000-0000-00003D320000}"/>
    <cellStyle name="Normal 18 2 4 2 3 6 2" xfId="12861" xr:uid="{00000000-0005-0000-0000-00003E320000}"/>
    <cellStyle name="Normal 18 2 4 2 3 7" xfId="12862" xr:uid="{00000000-0005-0000-0000-00003F320000}"/>
    <cellStyle name="Normal 18 2 4 2 4" xfId="12863" xr:uid="{00000000-0005-0000-0000-000040320000}"/>
    <cellStyle name="Normal 18 2 4 2 4 2" xfId="12864" xr:uid="{00000000-0005-0000-0000-000041320000}"/>
    <cellStyle name="Normal 18 2 4 2 4 2 2" xfId="12865" xr:uid="{00000000-0005-0000-0000-000042320000}"/>
    <cellStyle name="Normal 18 2 4 2 4 3" xfId="12866" xr:uid="{00000000-0005-0000-0000-000043320000}"/>
    <cellStyle name="Normal 18 2 4 2 5" xfId="12867" xr:uid="{00000000-0005-0000-0000-000044320000}"/>
    <cellStyle name="Normal 18 2 4 2 5 2" xfId="12868" xr:uid="{00000000-0005-0000-0000-000045320000}"/>
    <cellStyle name="Normal 18 2 4 2 5 2 2" xfId="12869" xr:uid="{00000000-0005-0000-0000-000046320000}"/>
    <cellStyle name="Normal 18 2 4 2 5 3" xfId="12870" xr:uid="{00000000-0005-0000-0000-000047320000}"/>
    <cellStyle name="Normal 18 2 4 2 6" xfId="12871" xr:uid="{00000000-0005-0000-0000-000048320000}"/>
    <cellStyle name="Normal 18 2 4 2 6 2" xfId="12872" xr:uid="{00000000-0005-0000-0000-000049320000}"/>
    <cellStyle name="Normal 18 2 4 2 6 2 2" xfId="12873" xr:uid="{00000000-0005-0000-0000-00004A320000}"/>
    <cellStyle name="Normal 18 2 4 2 6 3" xfId="12874" xr:uid="{00000000-0005-0000-0000-00004B320000}"/>
    <cellStyle name="Normal 18 2 4 2 7" xfId="12875" xr:uid="{00000000-0005-0000-0000-00004C320000}"/>
    <cellStyle name="Normal 18 2 4 2 7 2" xfId="12876" xr:uid="{00000000-0005-0000-0000-00004D320000}"/>
    <cellStyle name="Normal 18 2 4 2 8" xfId="12877" xr:uid="{00000000-0005-0000-0000-00004E320000}"/>
    <cellStyle name="Normal 18 2 4 2 8 2" xfId="12878" xr:uid="{00000000-0005-0000-0000-00004F320000}"/>
    <cellStyle name="Normal 18 2 4 2 9" xfId="12879" xr:uid="{00000000-0005-0000-0000-000050320000}"/>
    <cellStyle name="Normal 18 2 4 3" xfId="12880" xr:uid="{00000000-0005-0000-0000-000051320000}"/>
    <cellStyle name="Normal 18 2 4 3 2" xfId="12881" xr:uid="{00000000-0005-0000-0000-000052320000}"/>
    <cellStyle name="Normal 18 2 4 3 2 2" xfId="12882" xr:uid="{00000000-0005-0000-0000-000053320000}"/>
    <cellStyle name="Normal 18 2 4 3 2 2 2" xfId="12883" xr:uid="{00000000-0005-0000-0000-000054320000}"/>
    <cellStyle name="Normal 18 2 4 3 2 2 2 2" xfId="12884" xr:uid="{00000000-0005-0000-0000-000055320000}"/>
    <cellStyle name="Normal 18 2 4 3 2 2 3" xfId="12885" xr:uid="{00000000-0005-0000-0000-000056320000}"/>
    <cellStyle name="Normal 18 2 4 3 2 3" xfId="12886" xr:uid="{00000000-0005-0000-0000-000057320000}"/>
    <cellStyle name="Normal 18 2 4 3 2 3 2" xfId="12887" xr:uid="{00000000-0005-0000-0000-000058320000}"/>
    <cellStyle name="Normal 18 2 4 3 2 3 2 2" xfId="12888" xr:uid="{00000000-0005-0000-0000-000059320000}"/>
    <cellStyle name="Normal 18 2 4 3 2 3 3" xfId="12889" xr:uid="{00000000-0005-0000-0000-00005A320000}"/>
    <cellStyle name="Normal 18 2 4 3 2 4" xfId="12890" xr:uid="{00000000-0005-0000-0000-00005B320000}"/>
    <cellStyle name="Normal 18 2 4 3 2 4 2" xfId="12891" xr:uid="{00000000-0005-0000-0000-00005C320000}"/>
    <cellStyle name="Normal 18 2 4 3 2 4 2 2" xfId="12892" xr:uid="{00000000-0005-0000-0000-00005D320000}"/>
    <cellStyle name="Normal 18 2 4 3 2 4 3" xfId="12893" xr:uid="{00000000-0005-0000-0000-00005E320000}"/>
    <cellStyle name="Normal 18 2 4 3 2 5" xfId="12894" xr:uid="{00000000-0005-0000-0000-00005F320000}"/>
    <cellStyle name="Normal 18 2 4 3 2 5 2" xfId="12895" xr:uid="{00000000-0005-0000-0000-000060320000}"/>
    <cellStyle name="Normal 18 2 4 3 2 6" xfId="12896" xr:uid="{00000000-0005-0000-0000-000061320000}"/>
    <cellStyle name="Normal 18 2 4 3 2 6 2" xfId="12897" xr:uid="{00000000-0005-0000-0000-000062320000}"/>
    <cellStyle name="Normal 18 2 4 3 2 7" xfId="12898" xr:uid="{00000000-0005-0000-0000-000063320000}"/>
    <cellStyle name="Normal 18 2 4 3 3" xfId="12899" xr:uid="{00000000-0005-0000-0000-000064320000}"/>
    <cellStyle name="Normal 18 2 4 3 3 2" xfId="12900" xr:uid="{00000000-0005-0000-0000-000065320000}"/>
    <cellStyle name="Normal 18 2 4 3 3 2 2" xfId="12901" xr:uid="{00000000-0005-0000-0000-000066320000}"/>
    <cellStyle name="Normal 18 2 4 3 3 3" xfId="12902" xr:uid="{00000000-0005-0000-0000-000067320000}"/>
    <cellStyle name="Normal 18 2 4 3 4" xfId="12903" xr:uid="{00000000-0005-0000-0000-000068320000}"/>
    <cellStyle name="Normal 18 2 4 3 4 2" xfId="12904" xr:uid="{00000000-0005-0000-0000-000069320000}"/>
    <cellStyle name="Normal 18 2 4 3 4 2 2" xfId="12905" xr:uid="{00000000-0005-0000-0000-00006A320000}"/>
    <cellStyle name="Normal 18 2 4 3 4 3" xfId="12906" xr:uid="{00000000-0005-0000-0000-00006B320000}"/>
    <cellStyle name="Normal 18 2 4 3 5" xfId="12907" xr:uid="{00000000-0005-0000-0000-00006C320000}"/>
    <cellStyle name="Normal 18 2 4 3 5 2" xfId="12908" xr:uid="{00000000-0005-0000-0000-00006D320000}"/>
    <cellStyle name="Normal 18 2 4 3 5 2 2" xfId="12909" xr:uid="{00000000-0005-0000-0000-00006E320000}"/>
    <cellStyle name="Normal 18 2 4 3 5 3" xfId="12910" xr:uid="{00000000-0005-0000-0000-00006F320000}"/>
    <cellStyle name="Normal 18 2 4 3 6" xfId="12911" xr:uid="{00000000-0005-0000-0000-000070320000}"/>
    <cellStyle name="Normal 18 2 4 3 6 2" xfId="12912" xr:uid="{00000000-0005-0000-0000-000071320000}"/>
    <cellStyle name="Normal 18 2 4 3 7" xfId="12913" xr:uid="{00000000-0005-0000-0000-000072320000}"/>
    <cellStyle name="Normal 18 2 4 3 7 2" xfId="12914" xr:uid="{00000000-0005-0000-0000-000073320000}"/>
    <cellStyle name="Normal 18 2 4 3 8" xfId="12915" xr:uid="{00000000-0005-0000-0000-000074320000}"/>
    <cellStyle name="Normal 18 2 4 4" xfId="12916" xr:uid="{00000000-0005-0000-0000-000075320000}"/>
    <cellStyle name="Normal 18 2 4 4 2" xfId="12917" xr:uid="{00000000-0005-0000-0000-000076320000}"/>
    <cellStyle name="Normal 18 2 4 4 2 2" xfId="12918" xr:uid="{00000000-0005-0000-0000-000077320000}"/>
    <cellStyle name="Normal 18 2 4 4 2 2 2" xfId="12919" xr:uid="{00000000-0005-0000-0000-000078320000}"/>
    <cellStyle name="Normal 18 2 4 4 2 3" xfId="12920" xr:uid="{00000000-0005-0000-0000-000079320000}"/>
    <cellStyle name="Normal 18 2 4 4 3" xfId="12921" xr:uid="{00000000-0005-0000-0000-00007A320000}"/>
    <cellStyle name="Normal 18 2 4 4 3 2" xfId="12922" xr:uid="{00000000-0005-0000-0000-00007B320000}"/>
    <cellStyle name="Normal 18 2 4 4 3 2 2" xfId="12923" xr:uid="{00000000-0005-0000-0000-00007C320000}"/>
    <cellStyle name="Normal 18 2 4 4 3 3" xfId="12924" xr:uid="{00000000-0005-0000-0000-00007D320000}"/>
    <cellStyle name="Normal 18 2 4 4 4" xfId="12925" xr:uid="{00000000-0005-0000-0000-00007E320000}"/>
    <cellStyle name="Normal 18 2 4 4 4 2" xfId="12926" xr:uid="{00000000-0005-0000-0000-00007F320000}"/>
    <cellStyle name="Normal 18 2 4 4 4 2 2" xfId="12927" xr:uid="{00000000-0005-0000-0000-000080320000}"/>
    <cellStyle name="Normal 18 2 4 4 4 3" xfId="12928" xr:uid="{00000000-0005-0000-0000-000081320000}"/>
    <cellStyle name="Normal 18 2 4 4 5" xfId="12929" xr:uid="{00000000-0005-0000-0000-000082320000}"/>
    <cellStyle name="Normal 18 2 4 4 5 2" xfId="12930" xr:uid="{00000000-0005-0000-0000-000083320000}"/>
    <cellStyle name="Normal 18 2 4 4 6" xfId="12931" xr:uid="{00000000-0005-0000-0000-000084320000}"/>
    <cellStyle name="Normal 18 2 4 4 6 2" xfId="12932" xr:uid="{00000000-0005-0000-0000-000085320000}"/>
    <cellStyle name="Normal 18 2 4 4 7" xfId="12933" xr:uid="{00000000-0005-0000-0000-000086320000}"/>
    <cellStyle name="Normal 18 2 4 5" xfId="12934" xr:uid="{00000000-0005-0000-0000-000087320000}"/>
    <cellStyle name="Normal 18 2 4 5 2" xfId="12935" xr:uid="{00000000-0005-0000-0000-000088320000}"/>
    <cellStyle name="Normal 18 2 4 5 2 2" xfId="12936" xr:uid="{00000000-0005-0000-0000-000089320000}"/>
    <cellStyle name="Normal 18 2 4 5 2 2 2" xfId="12937" xr:uid="{00000000-0005-0000-0000-00008A320000}"/>
    <cellStyle name="Normal 18 2 4 5 2 3" xfId="12938" xr:uid="{00000000-0005-0000-0000-00008B320000}"/>
    <cellStyle name="Normal 18 2 4 5 3" xfId="12939" xr:uid="{00000000-0005-0000-0000-00008C320000}"/>
    <cellStyle name="Normal 18 2 4 5 3 2" xfId="12940" xr:uid="{00000000-0005-0000-0000-00008D320000}"/>
    <cellStyle name="Normal 18 2 4 5 3 2 2" xfId="12941" xr:uid="{00000000-0005-0000-0000-00008E320000}"/>
    <cellStyle name="Normal 18 2 4 5 3 3" xfId="12942" xr:uid="{00000000-0005-0000-0000-00008F320000}"/>
    <cellStyle name="Normal 18 2 4 5 4" xfId="12943" xr:uid="{00000000-0005-0000-0000-000090320000}"/>
    <cellStyle name="Normal 18 2 4 5 4 2" xfId="12944" xr:uid="{00000000-0005-0000-0000-000091320000}"/>
    <cellStyle name="Normal 18 2 4 5 4 2 2" xfId="12945" xr:uid="{00000000-0005-0000-0000-000092320000}"/>
    <cellStyle name="Normal 18 2 4 5 4 3" xfId="12946" xr:uid="{00000000-0005-0000-0000-000093320000}"/>
    <cellStyle name="Normal 18 2 4 5 5" xfId="12947" xr:uid="{00000000-0005-0000-0000-000094320000}"/>
    <cellStyle name="Normal 18 2 4 5 5 2" xfId="12948" xr:uid="{00000000-0005-0000-0000-000095320000}"/>
    <cellStyle name="Normal 18 2 4 5 6" xfId="12949" xr:uid="{00000000-0005-0000-0000-000096320000}"/>
    <cellStyle name="Normal 18 2 4 5 6 2" xfId="12950" xr:uid="{00000000-0005-0000-0000-000097320000}"/>
    <cellStyle name="Normal 18 2 4 5 7" xfId="12951" xr:uid="{00000000-0005-0000-0000-000098320000}"/>
    <cellStyle name="Normal 18 2 4 6" xfId="12952" xr:uid="{00000000-0005-0000-0000-000099320000}"/>
    <cellStyle name="Normal 18 2 4 6 2" xfId="12953" xr:uid="{00000000-0005-0000-0000-00009A320000}"/>
    <cellStyle name="Normal 18 2 4 6 2 2" xfId="12954" xr:uid="{00000000-0005-0000-0000-00009B320000}"/>
    <cellStyle name="Normal 18 2 4 6 3" xfId="12955" xr:uid="{00000000-0005-0000-0000-00009C320000}"/>
    <cellStyle name="Normal 18 2 4 7" xfId="12956" xr:uid="{00000000-0005-0000-0000-00009D320000}"/>
    <cellStyle name="Normal 18 2 4 7 2" xfId="12957" xr:uid="{00000000-0005-0000-0000-00009E320000}"/>
    <cellStyle name="Normal 18 2 4 7 2 2" xfId="12958" xr:uid="{00000000-0005-0000-0000-00009F320000}"/>
    <cellStyle name="Normal 18 2 4 7 3" xfId="12959" xr:uid="{00000000-0005-0000-0000-0000A0320000}"/>
    <cellStyle name="Normal 18 2 4 8" xfId="12960" xr:uid="{00000000-0005-0000-0000-0000A1320000}"/>
    <cellStyle name="Normal 18 2 4 8 2" xfId="12961" xr:uid="{00000000-0005-0000-0000-0000A2320000}"/>
    <cellStyle name="Normal 18 2 4 8 2 2" xfId="12962" xr:uid="{00000000-0005-0000-0000-0000A3320000}"/>
    <cellStyle name="Normal 18 2 4 8 3" xfId="12963" xr:uid="{00000000-0005-0000-0000-0000A4320000}"/>
    <cellStyle name="Normal 18 2 4 9" xfId="12964" xr:uid="{00000000-0005-0000-0000-0000A5320000}"/>
    <cellStyle name="Normal 18 2 4 9 2" xfId="12965" xr:uid="{00000000-0005-0000-0000-0000A6320000}"/>
    <cellStyle name="Normal 18 2 5" xfId="12966" xr:uid="{00000000-0005-0000-0000-0000A7320000}"/>
    <cellStyle name="Normal 18 2 5 10" xfId="12967" xr:uid="{00000000-0005-0000-0000-0000A8320000}"/>
    <cellStyle name="Normal 18 2 5 10 2" xfId="12968" xr:uid="{00000000-0005-0000-0000-0000A9320000}"/>
    <cellStyle name="Normal 18 2 5 11" xfId="12969" xr:uid="{00000000-0005-0000-0000-0000AA320000}"/>
    <cellStyle name="Normal 18 2 5 2" xfId="12970" xr:uid="{00000000-0005-0000-0000-0000AB320000}"/>
    <cellStyle name="Normal 18 2 5 2 2" xfId="12971" xr:uid="{00000000-0005-0000-0000-0000AC320000}"/>
    <cellStyle name="Normal 18 2 5 2 2 2" xfId="12972" xr:uid="{00000000-0005-0000-0000-0000AD320000}"/>
    <cellStyle name="Normal 18 2 5 2 2 2 2" xfId="12973" xr:uid="{00000000-0005-0000-0000-0000AE320000}"/>
    <cellStyle name="Normal 18 2 5 2 2 2 2 2" xfId="12974" xr:uid="{00000000-0005-0000-0000-0000AF320000}"/>
    <cellStyle name="Normal 18 2 5 2 2 2 3" xfId="12975" xr:uid="{00000000-0005-0000-0000-0000B0320000}"/>
    <cellStyle name="Normal 18 2 5 2 2 3" xfId="12976" xr:uid="{00000000-0005-0000-0000-0000B1320000}"/>
    <cellStyle name="Normal 18 2 5 2 2 3 2" xfId="12977" xr:uid="{00000000-0005-0000-0000-0000B2320000}"/>
    <cellStyle name="Normal 18 2 5 2 2 3 2 2" xfId="12978" xr:uid="{00000000-0005-0000-0000-0000B3320000}"/>
    <cellStyle name="Normal 18 2 5 2 2 3 3" xfId="12979" xr:uid="{00000000-0005-0000-0000-0000B4320000}"/>
    <cellStyle name="Normal 18 2 5 2 2 4" xfId="12980" xr:uid="{00000000-0005-0000-0000-0000B5320000}"/>
    <cellStyle name="Normal 18 2 5 2 2 4 2" xfId="12981" xr:uid="{00000000-0005-0000-0000-0000B6320000}"/>
    <cellStyle name="Normal 18 2 5 2 2 4 2 2" xfId="12982" xr:uid="{00000000-0005-0000-0000-0000B7320000}"/>
    <cellStyle name="Normal 18 2 5 2 2 4 3" xfId="12983" xr:uid="{00000000-0005-0000-0000-0000B8320000}"/>
    <cellStyle name="Normal 18 2 5 2 2 5" xfId="12984" xr:uid="{00000000-0005-0000-0000-0000B9320000}"/>
    <cellStyle name="Normal 18 2 5 2 2 5 2" xfId="12985" xr:uid="{00000000-0005-0000-0000-0000BA320000}"/>
    <cellStyle name="Normal 18 2 5 2 2 6" xfId="12986" xr:uid="{00000000-0005-0000-0000-0000BB320000}"/>
    <cellStyle name="Normal 18 2 5 2 2 6 2" xfId="12987" xr:uid="{00000000-0005-0000-0000-0000BC320000}"/>
    <cellStyle name="Normal 18 2 5 2 2 7" xfId="12988" xr:uid="{00000000-0005-0000-0000-0000BD320000}"/>
    <cellStyle name="Normal 18 2 5 2 3" xfId="12989" xr:uid="{00000000-0005-0000-0000-0000BE320000}"/>
    <cellStyle name="Normal 18 2 5 2 3 2" xfId="12990" xr:uid="{00000000-0005-0000-0000-0000BF320000}"/>
    <cellStyle name="Normal 18 2 5 2 3 2 2" xfId="12991" xr:uid="{00000000-0005-0000-0000-0000C0320000}"/>
    <cellStyle name="Normal 18 2 5 2 3 2 2 2" xfId="12992" xr:uid="{00000000-0005-0000-0000-0000C1320000}"/>
    <cellStyle name="Normal 18 2 5 2 3 2 3" xfId="12993" xr:uid="{00000000-0005-0000-0000-0000C2320000}"/>
    <cellStyle name="Normal 18 2 5 2 3 3" xfId="12994" xr:uid="{00000000-0005-0000-0000-0000C3320000}"/>
    <cellStyle name="Normal 18 2 5 2 3 3 2" xfId="12995" xr:uid="{00000000-0005-0000-0000-0000C4320000}"/>
    <cellStyle name="Normal 18 2 5 2 3 3 2 2" xfId="12996" xr:uid="{00000000-0005-0000-0000-0000C5320000}"/>
    <cellStyle name="Normal 18 2 5 2 3 3 3" xfId="12997" xr:uid="{00000000-0005-0000-0000-0000C6320000}"/>
    <cellStyle name="Normal 18 2 5 2 3 4" xfId="12998" xr:uid="{00000000-0005-0000-0000-0000C7320000}"/>
    <cellStyle name="Normal 18 2 5 2 3 4 2" xfId="12999" xr:uid="{00000000-0005-0000-0000-0000C8320000}"/>
    <cellStyle name="Normal 18 2 5 2 3 4 2 2" xfId="13000" xr:uid="{00000000-0005-0000-0000-0000C9320000}"/>
    <cellStyle name="Normal 18 2 5 2 3 4 3" xfId="13001" xr:uid="{00000000-0005-0000-0000-0000CA320000}"/>
    <cellStyle name="Normal 18 2 5 2 3 5" xfId="13002" xr:uid="{00000000-0005-0000-0000-0000CB320000}"/>
    <cellStyle name="Normal 18 2 5 2 3 5 2" xfId="13003" xr:uid="{00000000-0005-0000-0000-0000CC320000}"/>
    <cellStyle name="Normal 18 2 5 2 3 6" xfId="13004" xr:uid="{00000000-0005-0000-0000-0000CD320000}"/>
    <cellStyle name="Normal 18 2 5 2 3 6 2" xfId="13005" xr:uid="{00000000-0005-0000-0000-0000CE320000}"/>
    <cellStyle name="Normal 18 2 5 2 3 7" xfId="13006" xr:uid="{00000000-0005-0000-0000-0000CF320000}"/>
    <cellStyle name="Normal 18 2 5 2 4" xfId="13007" xr:uid="{00000000-0005-0000-0000-0000D0320000}"/>
    <cellStyle name="Normal 18 2 5 2 4 2" xfId="13008" xr:uid="{00000000-0005-0000-0000-0000D1320000}"/>
    <cellStyle name="Normal 18 2 5 2 4 2 2" xfId="13009" xr:uid="{00000000-0005-0000-0000-0000D2320000}"/>
    <cellStyle name="Normal 18 2 5 2 4 3" xfId="13010" xr:uid="{00000000-0005-0000-0000-0000D3320000}"/>
    <cellStyle name="Normal 18 2 5 2 5" xfId="13011" xr:uid="{00000000-0005-0000-0000-0000D4320000}"/>
    <cellStyle name="Normal 18 2 5 2 5 2" xfId="13012" xr:uid="{00000000-0005-0000-0000-0000D5320000}"/>
    <cellStyle name="Normal 18 2 5 2 5 2 2" xfId="13013" xr:uid="{00000000-0005-0000-0000-0000D6320000}"/>
    <cellStyle name="Normal 18 2 5 2 5 3" xfId="13014" xr:uid="{00000000-0005-0000-0000-0000D7320000}"/>
    <cellStyle name="Normal 18 2 5 2 6" xfId="13015" xr:uid="{00000000-0005-0000-0000-0000D8320000}"/>
    <cellStyle name="Normal 18 2 5 2 6 2" xfId="13016" xr:uid="{00000000-0005-0000-0000-0000D9320000}"/>
    <cellStyle name="Normal 18 2 5 2 6 2 2" xfId="13017" xr:uid="{00000000-0005-0000-0000-0000DA320000}"/>
    <cellStyle name="Normal 18 2 5 2 6 3" xfId="13018" xr:uid="{00000000-0005-0000-0000-0000DB320000}"/>
    <cellStyle name="Normal 18 2 5 2 7" xfId="13019" xr:uid="{00000000-0005-0000-0000-0000DC320000}"/>
    <cellStyle name="Normal 18 2 5 2 7 2" xfId="13020" xr:uid="{00000000-0005-0000-0000-0000DD320000}"/>
    <cellStyle name="Normal 18 2 5 2 8" xfId="13021" xr:uid="{00000000-0005-0000-0000-0000DE320000}"/>
    <cellStyle name="Normal 18 2 5 2 8 2" xfId="13022" xr:uid="{00000000-0005-0000-0000-0000DF320000}"/>
    <cellStyle name="Normal 18 2 5 2 9" xfId="13023" xr:uid="{00000000-0005-0000-0000-0000E0320000}"/>
    <cellStyle name="Normal 18 2 5 3" xfId="13024" xr:uid="{00000000-0005-0000-0000-0000E1320000}"/>
    <cellStyle name="Normal 18 2 5 3 2" xfId="13025" xr:uid="{00000000-0005-0000-0000-0000E2320000}"/>
    <cellStyle name="Normal 18 2 5 3 2 2" xfId="13026" xr:uid="{00000000-0005-0000-0000-0000E3320000}"/>
    <cellStyle name="Normal 18 2 5 3 2 2 2" xfId="13027" xr:uid="{00000000-0005-0000-0000-0000E4320000}"/>
    <cellStyle name="Normal 18 2 5 3 2 2 2 2" xfId="13028" xr:uid="{00000000-0005-0000-0000-0000E5320000}"/>
    <cellStyle name="Normal 18 2 5 3 2 2 3" xfId="13029" xr:uid="{00000000-0005-0000-0000-0000E6320000}"/>
    <cellStyle name="Normal 18 2 5 3 2 3" xfId="13030" xr:uid="{00000000-0005-0000-0000-0000E7320000}"/>
    <cellStyle name="Normal 18 2 5 3 2 3 2" xfId="13031" xr:uid="{00000000-0005-0000-0000-0000E8320000}"/>
    <cellStyle name="Normal 18 2 5 3 2 3 2 2" xfId="13032" xr:uid="{00000000-0005-0000-0000-0000E9320000}"/>
    <cellStyle name="Normal 18 2 5 3 2 3 3" xfId="13033" xr:uid="{00000000-0005-0000-0000-0000EA320000}"/>
    <cellStyle name="Normal 18 2 5 3 2 4" xfId="13034" xr:uid="{00000000-0005-0000-0000-0000EB320000}"/>
    <cellStyle name="Normal 18 2 5 3 2 4 2" xfId="13035" xr:uid="{00000000-0005-0000-0000-0000EC320000}"/>
    <cellStyle name="Normal 18 2 5 3 2 4 2 2" xfId="13036" xr:uid="{00000000-0005-0000-0000-0000ED320000}"/>
    <cellStyle name="Normal 18 2 5 3 2 4 3" xfId="13037" xr:uid="{00000000-0005-0000-0000-0000EE320000}"/>
    <cellStyle name="Normal 18 2 5 3 2 5" xfId="13038" xr:uid="{00000000-0005-0000-0000-0000EF320000}"/>
    <cellStyle name="Normal 18 2 5 3 2 5 2" xfId="13039" xr:uid="{00000000-0005-0000-0000-0000F0320000}"/>
    <cellStyle name="Normal 18 2 5 3 2 6" xfId="13040" xr:uid="{00000000-0005-0000-0000-0000F1320000}"/>
    <cellStyle name="Normal 18 2 5 3 2 6 2" xfId="13041" xr:uid="{00000000-0005-0000-0000-0000F2320000}"/>
    <cellStyle name="Normal 18 2 5 3 2 7" xfId="13042" xr:uid="{00000000-0005-0000-0000-0000F3320000}"/>
    <cellStyle name="Normal 18 2 5 3 3" xfId="13043" xr:uid="{00000000-0005-0000-0000-0000F4320000}"/>
    <cellStyle name="Normal 18 2 5 3 3 2" xfId="13044" xr:uid="{00000000-0005-0000-0000-0000F5320000}"/>
    <cellStyle name="Normal 18 2 5 3 3 2 2" xfId="13045" xr:uid="{00000000-0005-0000-0000-0000F6320000}"/>
    <cellStyle name="Normal 18 2 5 3 3 3" xfId="13046" xr:uid="{00000000-0005-0000-0000-0000F7320000}"/>
    <cellStyle name="Normal 18 2 5 3 4" xfId="13047" xr:uid="{00000000-0005-0000-0000-0000F8320000}"/>
    <cellStyle name="Normal 18 2 5 3 4 2" xfId="13048" xr:uid="{00000000-0005-0000-0000-0000F9320000}"/>
    <cellStyle name="Normal 18 2 5 3 4 2 2" xfId="13049" xr:uid="{00000000-0005-0000-0000-0000FA320000}"/>
    <cellStyle name="Normal 18 2 5 3 4 3" xfId="13050" xr:uid="{00000000-0005-0000-0000-0000FB320000}"/>
    <cellStyle name="Normal 18 2 5 3 5" xfId="13051" xr:uid="{00000000-0005-0000-0000-0000FC320000}"/>
    <cellStyle name="Normal 18 2 5 3 5 2" xfId="13052" xr:uid="{00000000-0005-0000-0000-0000FD320000}"/>
    <cellStyle name="Normal 18 2 5 3 5 2 2" xfId="13053" xr:uid="{00000000-0005-0000-0000-0000FE320000}"/>
    <cellStyle name="Normal 18 2 5 3 5 3" xfId="13054" xr:uid="{00000000-0005-0000-0000-0000FF320000}"/>
    <cellStyle name="Normal 18 2 5 3 6" xfId="13055" xr:uid="{00000000-0005-0000-0000-000000330000}"/>
    <cellStyle name="Normal 18 2 5 3 6 2" xfId="13056" xr:uid="{00000000-0005-0000-0000-000001330000}"/>
    <cellStyle name="Normal 18 2 5 3 7" xfId="13057" xr:uid="{00000000-0005-0000-0000-000002330000}"/>
    <cellStyle name="Normal 18 2 5 3 7 2" xfId="13058" xr:uid="{00000000-0005-0000-0000-000003330000}"/>
    <cellStyle name="Normal 18 2 5 3 8" xfId="13059" xr:uid="{00000000-0005-0000-0000-000004330000}"/>
    <cellStyle name="Normal 18 2 5 4" xfId="13060" xr:uid="{00000000-0005-0000-0000-000005330000}"/>
    <cellStyle name="Normal 18 2 5 4 2" xfId="13061" xr:uid="{00000000-0005-0000-0000-000006330000}"/>
    <cellStyle name="Normal 18 2 5 4 2 2" xfId="13062" xr:uid="{00000000-0005-0000-0000-000007330000}"/>
    <cellStyle name="Normal 18 2 5 4 2 2 2" xfId="13063" xr:uid="{00000000-0005-0000-0000-000008330000}"/>
    <cellStyle name="Normal 18 2 5 4 2 3" xfId="13064" xr:uid="{00000000-0005-0000-0000-000009330000}"/>
    <cellStyle name="Normal 18 2 5 4 3" xfId="13065" xr:uid="{00000000-0005-0000-0000-00000A330000}"/>
    <cellStyle name="Normal 18 2 5 4 3 2" xfId="13066" xr:uid="{00000000-0005-0000-0000-00000B330000}"/>
    <cellStyle name="Normal 18 2 5 4 3 2 2" xfId="13067" xr:uid="{00000000-0005-0000-0000-00000C330000}"/>
    <cellStyle name="Normal 18 2 5 4 3 3" xfId="13068" xr:uid="{00000000-0005-0000-0000-00000D330000}"/>
    <cellStyle name="Normal 18 2 5 4 4" xfId="13069" xr:uid="{00000000-0005-0000-0000-00000E330000}"/>
    <cellStyle name="Normal 18 2 5 4 4 2" xfId="13070" xr:uid="{00000000-0005-0000-0000-00000F330000}"/>
    <cellStyle name="Normal 18 2 5 4 4 2 2" xfId="13071" xr:uid="{00000000-0005-0000-0000-000010330000}"/>
    <cellStyle name="Normal 18 2 5 4 4 3" xfId="13072" xr:uid="{00000000-0005-0000-0000-000011330000}"/>
    <cellStyle name="Normal 18 2 5 4 5" xfId="13073" xr:uid="{00000000-0005-0000-0000-000012330000}"/>
    <cellStyle name="Normal 18 2 5 4 5 2" xfId="13074" xr:uid="{00000000-0005-0000-0000-000013330000}"/>
    <cellStyle name="Normal 18 2 5 4 6" xfId="13075" xr:uid="{00000000-0005-0000-0000-000014330000}"/>
    <cellStyle name="Normal 18 2 5 4 6 2" xfId="13076" xr:uid="{00000000-0005-0000-0000-000015330000}"/>
    <cellStyle name="Normal 18 2 5 4 7" xfId="13077" xr:uid="{00000000-0005-0000-0000-000016330000}"/>
    <cellStyle name="Normal 18 2 5 5" xfId="13078" xr:uid="{00000000-0005-0000-0000-000017330000}"/>
    <cellStyle name="Normal 18 2 5 5 2" xfId="13079" xr:uid="{00000000-0005-0000-0000-000018330000}"/>
    <cellStyle name="Normal 18 2 5 5 2 2" xfId="13080" xr:uid="{00000000-0005-0000-0000-000019330000}"/>
    <cellStyle name="Normal 18 2 5 5 2 2 2" xfId="13081" xr:uid="{00000000-0005-0000-0000-00001A330000}"/>
    <cellStyle name="Normal 18 2 5 5 2 3" xfId="13082" xr:uid="{00000000-0005-0000-0000-00001B330000}"/>
    <cellStyle name="Normal 18 2 5 5 3" xfId="13083" xr:uid="{00000000-0005-0000-0000-00001C330000}"/>
    <cellStyle name="Normal 18 2 5 5 3 2" xfId="13084" xr:uid="{00000000-0005-0000-0000-00001D330000}"/>
    <cellStyle name="Normal 18 2 5 5 3 2 2" xfId="13085" xr:uid="{00000000-0005-0000-0000-00001E330000}"/>
    <cellStyle name="Normal 18 2 5 5 3 3" xfId="13086" xr:uid="{00000000-0005-0000-0000-00001F330000}"/>
    <cellStyle name="Normal 18 2 5 5 4" xfId="13087" xr:uid="{00000000-0005-0000-0000-000020330000}"/>
    <cellStyle name="Normal 18 2 5 5 4 2" xfId="13088" xr:uid="{00000000-0005-0000-0000-000021330000}"/>
    <cellStyle name="Normal 18 2 5 5 4 2 2" xfId="13089" xr:uid="{00000000-0005-0000-0000-000022330000}"/>
    <cellStyle name="Normal 18 2 5 5 4 3" xfId="13090" xr:uid="{00000000-0005-0000-0000-000023330000}"/>
    <cellStyle name="Normal 18 2 5 5 5" xfId="13091" xr:uid="{00000000-0005-0000-0000-000024330000}"/>
    <cellStyle name="Normal 18 2 5 5 5 2" xfId="13092" xr:uid="{00000000-0005-0000-0000-000025330000}"/>
    <cellStyle name="Normal 18 2 5 5 6" xfId="13093" xr:uid="{00000000-0005-0000-0000-000026330000}"/>
    <cellStyle name="Normal 18 2 5 5 6 2" xfId="13094" xr:uid="{00000000-0005-0000-0000-000027330000}"/>
    <cellStyle name="Normal 18 2 5 5 7" xfId="13095" xr:uid="{00000000-0005-0000-0000-000028330000}"/>
    <cellStyle name="Normal 18 2 5 6" xfId="13096" xr:uid="{00000000-0005-0000-0000-000029330000}"/>
    <cellStyle name="Normal 18 2 5 6 2" xfId="13097" xr:uid="{00000000-0005-0000-0000-00002A330000}"/>
    <cellStyle name="Normal 18 2 5 6 2 2" xfId="13098" xr:uid="{00000000-0005-0000-0000-00002B330000}"/>
    <cellStyle name="Normal 18 2 5 6 3" xfId="13099" xr:uid="{00000000-0005-0000-0000-00002C330000}"/>
    <cellStyle name="Normal 18 2 5 7" xfId="13100" xr:uid="{00000000-0005-0000-0000-00002D330000}"/>
    <cellStyle name="Normal 18 2 5 7 2" xfId="13101" xr:uid="{00000000-0005-0000-0000-00002E330000}"/>
    <cellStyle name="Normal 18 2 5 7 2 2" xfId="13102" xr:uid="{00000000-0005-0000-0000-00002F330000}"/>
    <cellStyle name="Normal 18 2 5 7 3" xfId="13103" xr:uid="{00000000-0005-0000-0000-000030330000}"/>
    <cellStyle name="Normal 18 2 5 8" xfId="13104" xr:uid="{00000000-0005-0000-0000-000031330000}"/>
    <cellStyle name="Normal 18 2 5 8 2" xfId="13105" xr:uid="{00000000-0005-0000-0000-000032330000}"/>
    <cellStyle name="Normal 18 2 5 8 2 2" xfId="13106" xr:uid="{00000000-0005-0000-0000-000033330000}"/>
    <cellStyle name="Normal 18 2 5 8 3" xfId="13107" xr:uid="{00000000-0005-0000-0000-000034330000}"/>
    <cellStyle name="Normal 18 2 5 9" xfId="13108" xr:uid="{00000000-0005-0000-0000-000035330000}"/>
    <cellStyle name="Normal 18 2 5 9 2" xfId="13109" xr:uid="{00000000-0005-0000-0000-000036330000}"/>
    <cellStyle name="Normal 18 2 6" xfId="13110" xr:uid="{00000000-0005-0000-0000-000037330000}"/>
    <cellStyle name="Normal 18 2 6 2" xfId="13111" xr:uid="{00000000-0005-0000-0000-000038330000}"/>
    <cellStyle name="Normal 18 2 6 2 2" xfId="13112" xr:uid="{00000000-0005-0000-0000-000039330000}"/>
    <cellStyle name="Normal 18 2 6 2 2 2" xfId="13113" xr:uid="{00000000-0005-0000-0000-00003A330000}"/>
    <cellStyle name="Normal 18 2 6 2 2 2 2" xfId="13114" xr:uid="{00000000-0005-0000-0000-00003B330000}"/>
    <cellStyle name="Normal 18 2 6 2 2 3" xfId="13115" xr:uid="{00000000-0005-0000-0000-00003C330000}"/>
    <cellStyle name="Normal 18 2 6 2 3" xfId="13116" xr:uid="{00000000-0005-0000-0000-00003D330000}"/>
    <cellStyle name="Normal 18 2 6 2 3 2" xfId="13117" xr:uid="{00000000-0005-0000-0000-00003E330000}"/>
    <cellStyle name="Normal 18 2 6 2 3 2 2" xfId="13118" xr:uid="{00000000-0005-0000-0000-00003F330000}"/>
    <cellStyle name="Normal 18 2 6 2 3 3" xfId="13119" xr:uid="{00000000-0005-0000-0000-000040330000}"/>
    <cellStyle name="Normal 18 2 6 2 4" xfId="13120" xr:uid="{00000000-0005-0000-0000-000041330000}"/>
    <cellStyle name="Normal 18 2 6 2 4 2" xfId="13121" xr:uid="{00000000-0005-0000-0000-000042330000}"/>
    <cellStyle name="Normal 18 2 6 2 4 2 2" xfId="13122" xr:uid="{00000000-0005-0000-0000-000043330000}"/>
    <cellStyle name="Normal 18 2 6 2 4 3" xfId="13123" xr:uid="{00000000-0005-0000-0000-000044330000}"/>
    <cellStyle name="Normal 18 2 6 2 5" xfId="13124" xr:uid="{00000000-0005-0000-0000-000045330000}"/>
    <cellStyle name="Normal 18 2 6 2 5 2" xfId="13125" xr:uid="{00000000-0005-0000-0000-000046330000}"/>
    <cellStyle name="Normal 18 2 6 2 6" xfId="13126" xr:uid="{00000000-0005-0000-0000-000047330000}"/>
    <cellStyle name="Normal 18 2 6 2 6 2" xfId="13127" xr:uid="{00000000-0005-0000-0000-000048330000}"/>
    <cellStyle name="Normal 18 2 6 2 7" xfId="13128" xr:uid="{00000000-0005-0000-0000-000049330000}"/>
    <cellStyle name="Normal 18 2 6 3" xfId="13129" xr:uid="{00000000-0005-0000-0000-00004A330000}"/>
    <cellStyle name="Normal 18 2 6 3 2" xfId="13130" xr:uid="{00000000-0005-0000-0000-00004B330000}"/>
    <cellStyle name="Normal 18 2 6 3 2 2" xfId="13131" xr:uid="{00000000-0005-0000-0000-00004C330000}"/>
    <cellStyle name="Normal 18 2 6 3 2 2 2" xfId="13132" xr:uid="{00000000-0005-0000-0000-00004D330000}"/>
    <cellStyle name="Normal 18 2 6 3 2 3" xfId="13133" xr:uid="{00000000-0005-0000-0000-00004E330000}"/>
    <cellStyle name="Normal 18 2 6 3 3" xfId="13134" xr:uid="{00000000-0005-0000-0000-00004F330000}"/>
    <cellStyle name="Normal 18 2 6 3 3 2" xfId="13135" xr:uid="{00000000-0005-0000-0000-000050330000}"/>
    <cellStyle name="Normal 18 2 6 3 3 2 2" xfId="13136" xr:uid="{00000000-0005-0000-0000-000051330000}"/>
    <cellStyle name="Normal 18 2 6 3 3 3" xfId="13137" xr:uid="{00000000-0005-0000-0000-000052330000}"/>
    <cellStyle name="Normal 18 2 6 3 4" xfId="13138" xr:uid="{00000000-0005-0000-0000-000053330000}"/>
    <cellStyle name="Normal 18 2 6 3 4 2" xfId="13139" xr:uid="{00000000-0005-0000-0000-000054330000}"/>
    <cellStyle name="Normal 18 2 6 3 4 2 2" xfId="13140" xr:uid="{00000000-0005-0000-0000-000055330000}"/>
    <cellStyle name="Normal 18 2 6 3 4 3" xfId="13141" xr:uid="{00000000-0005-0000-0000-000056330000}"/>
    <cellStyle name="Normal 18 2 6 3 5" xfId="13142" xr:uid="{00000000-0005-0000-0000-000057330000}"/>
    <cellStyle name="Normal 18 2 6 3 5 2" xfId="13143" xr:uid="{00000000-0005-0000-0000-000058330000}"/>
    <cellStyle name="Normal 18 2 6 3 6" xfId="13144" xr:uid="{00000000-0005-0000-0000-000059330000}"/>
    <cellStyle name="Normal 18 2 6 3 6 2" xfId="13145" xr:uid="{00000000-0005-0000-0000-00005A330000}"/>
    <cellStyle name="Normal 18 2 6 3 7" xfId="13146" xr:uid="{00000000-0005-0000-0000-00005B330000}"/>
    <cellStyle name="Normal 18 2 6 4" xfId="13147" xr:uid="{00000000-0005-0000-0000-00005C330000}"/>
    <cellStyle name="Normal 18 2 6 4 2" xfId="13148" xr:uid="{00000000-0005-0000-0000-00005D330000}"/>
    <cellStyle name="Normal 18 2 6 4 2 2" xfId="13149" xr:uid="{00000000-0005-0000-0000-00005E330000}"/>
    <cellStyle name="Normal 18 2 6 4 3" xfId="13150" xr:uid="{00000000-0005-0000-0000-00005F330000}"/>
    <cellStyle name="Normal 18 2 6 5" xfId="13151" xr:uid="{00000000-0005-0000-0000-000060330000}"/>
    <cellStyle name="Normal 18 2 6 5 2" xfId="13152" xr:uid="{00000000-0005-0000-0000-000061330000}"/>
    <cellStyle name="Normal 18 2 6 5 2 2" xfId="13153" xr:uid="{00000000-0005-0000-0000-000062330000}"/>
    <cellStyle name="Normal 18 2 6 5 3" xfId="13154" xr:uid="{00000000-0005-0000-0000-000063330000}"/>
    <cellStyle name="Normal 18 2 6 6" xfId="13155" xr:uid="{00000000-0005-0000-0000-000064330000}"/>
    <cellStyle name="Normal 18 2 6 6 2" xfId="13156" xr:uid="{00000000-0005-0000-0000-000065330000}"/>
    <cellStyle name="Normal 18 2 6 6 2 2" xfId="13157" xr:uid="{00000000-0005-0000-0000-000066330000}"/>
    <cellStyle name="Normal 18 2 6 6 3" xfId="13158" xr:uid="{00000000-0005-0000-0000-000067330000}"/>
    <cellStyle name="Normal 18 2 6 7" xfId="13159" xr:uid="{00000000-0005-0000-0000-000068330000}"/>
    <cellStyle name="Normal 18 2 6 7 2" xfId="13160" xr:uid="{00000000-0005-0000-0000-000069330000}"/>
    <cellStyle name="Normal 18 2 6 8" xfId="13161" xr:uid="{00000000-0005-0000-0000-00006A330000}"/>
    <cellStyle name="Normal 18 2 6 8 2" xfId="13162" xr:uid="{00000000-0005-0000-0000-00006B330000}"/>
    <cellStyle name="Normal 18 2 6 9" xfId="13163" xr:uid="{00000000-0005-0000-0000-00006C330000}"/>
    <cellStyle name="Normal 18 2 7" xfId="13164" xr:uid="{00000000-0005-0000-0000-00006D330000}"/>
    <cellStyle name="Normal 18 2 7 2" xfId="13165" xr:uid="{00000000-0005-0000-0000-00006E330000}"/>
    <cellStyle name="Normal 18 2 7 2 2" xfId="13166" xr:uid="{00000000-0005-0000-0000-00006F330000}"/>
    <cellStyle name="Normal 18 2 7 2 2 2" xfId="13167" xr:uid="{00000000-0005-0000-0000-000070330000}"/>
    <cellStyle name="Normal 18 2 7 2 2 2 2" xfId="13168" xr:uid="{00000000-0005-0000-0000-000071330000}"/>
    <cellStyle name="Normal 18 2 7 2 2 3" xfId="13169" xr:uid="{00000000-0005-0000-0000-000072330000}"/>
    <cellStyle name="Normal 18 2 7 2 3" xfId="13170" xr:uid="{00000000-0005-0000-0000-000073330000}"/>
    <cellStyle name="Normal 18 2 7 2 3 2" xfId="13171" xr:uid="{00000000-0005-0000-0000-000074330000}"/>
    <cellStyle name="Normal 18 2 7 2 3 2 2" xfId="13172" xr:uid="{00000000-0005-0000-0000-000075330000}"/>
    <cellStyle name="Normal 18 2 7 2 3 3" xfId="13173" xr:uid="{00000000-0005-0000-0000-000076330000}"/>
    <cellStyle name="Normal 18 2 7 2 4" xfId="13174" xr:uid="{00000000-0005-0000-0000-000077330000}"/>
    <cellStyle name="Normal 18 2 7 2 4 2" xfId="13175" xr:uid="{00000000-0005-0000-0000-000078330000}"/>
    <cellStyle name="Normal 18 2 7 2 4 2 2" xfId="13176" xr:uid="{00000000-0005-0000-0000-000079330000}"/>
    <cellStyle name="Normal 18 2 7 2 4 3" xfId="13177" xr:uid="{00000000-0005-0000-0000-00007A330000}"/>
    <cellStyle name="Normal 18 2 7 2 5" xfId="13178" xr:uid="{00000000-0005-0000-0000-00007B330000}"/>
    <cellStyle name="Normal 18 2 7 2 5 2" xfId="13179" xr:uid="{00000000-0005-0000-0000-00007C330000}"/>
    <cellStyle name="Normal 18 2 7 2 6" xfId="13180" xr:uid="{00000000-0005-0000-0000-00007D330000}"/>
    <cellStyle name="Normal 18 2 7 2 6 2" xfId="13181" xr:uid="{00000000-0005-0000-0000-00007E330000}"/>
    <cellStyle name="Normal 18 2 7 2 7" xfId="13182" xr:uid="{00000000-0005-0000-0000-00007F330000}"/>
    <cellStyle name="Normal 18 2 7 3" xfId="13183" xr:uid="{00000000-0005-0000-0000-000080330000}"/>
    <cellStyle name="Normal 18 2 7 3 2" xfId="13184" xr:uid="{00000000-0005-0000-0000-000081330000}"/>
    <cellStyle name="Normal 18 2 7 3 2 2" xfId="13185" xr:uid="{00000000-0005-0000-0000-000082330000}"/>
    <cellStyle name="Normal 18 2 7 3 3" xfId="13186" xr:uid="{00000000-0005-0000-0000-000083330000}"/>
    <cellStyle name="Normal 18 2 7 4" xfId="13187" xr:uid="{00000000-0005-0000-0000-000084330000}"/>
    <cellStyle name="Normal 18 2 7 4 2" xfId="13188" xr:uid="{00000000-0005-0000-0000-000085330000}"/>
    <cellStyle name="Normal 18 2 7 4 2 2" xfId="13189" xr:uid="{00000000-0005-0000-0000-000086330000}"/>
    <cellStyle name="Normal 18 2 7 4 3" xfId="13190" xr:uid="{00000000-0005-0000-0000-000087330000}"/>
    <cellStyle name="Normal 18 2 7 5" xfId="13191" xr:uid="{00000000-0005-0000-0000-000088330000}"/>
    <cellStyle name="Normal 18 2 7 5 2" xfId="13192" xr:uid="{00000000-0005-0000-0000-000089330000}"/>
    <cellStyle name="Normal 18 2 7 5 2 2" xfId="13193" xr:uid="{00000000-0005-0000-0000-00008A330000}"/>
    <cellStyle name="Normal 18 2 7 5 3" xfId="13194" xr:uid="{00000000-0005-0000-0000-00008B330000}"/>
    <cellStyle name="Normal 18 2 7 6" xfId="13195" xr:uid="{00000000-0005-0000-0000-00008C330000}"/>
    <cellStyle name="Normal 18 2 7 6 2" xfId="13196" xr:uid="{00000000-0005-0000-0000-00008D330000}"/>
    <cellStyle name="Normal 18 2 7 7" xfId="13197" xr:uid="{00000000-0005-0000-0000-00008E330000}"/>
    <cellStyle name="Normal 18 2 7 7 2" xfId="13198" xr:uid="{00000000-0005-0000-0000-00008F330000}"/>
    <cellStyle name="Normal 18 2 7 8" xfId="13199" xr:uid="{00000000-0005-0000-0000-000090330000}"/>
    <cellStyle name="Normal 18 2 8" xfId="13200" xr:uid="{00000000-0005-0000-0000-000091330000}"/>
    <cellStyle name="Normal 18 2 8 2" xfId="13201" xr:uid="{00000000-0005-0000-0000-000092330000}"/>
    <cellStyle name="Normal 18 2 8 2 2" xfId="13202" xr:uid="{00000000-0005-0000-0000-000093330000}"/>
    <cellStyle name="Normal 18 2 8 2 2 2" xfId="13203" xr:uid="{00000000-0005-0000-0000-000094330000}"/>
    <cellStyle name="Normal 18 2 8 2 3" xfId="13204" xr:uid="{00000000-0005-0000-0000-000095330000}"/>
    <cellStyle name="Normal 18 2 8 3" xfId="13205" xr:uid="{00000000-0005-0000-0000-000096330000}"/>
    <cellStyle name="Normal 18 2 8 3 2" xfId="13206" xr:uid="{00000000-0005-0000-0000-000097330000}"/>
    <cellStyle name="Normal 18 2 8 3 2 2" xfId="13207" xr:uid="{00000000-0005-0000-0000-000098330000}"/>
    <cellStyle name="Normal 18 2 8 3 3" xfId="13208" xr:uid="{00000000-0005-0000-0000-000099330000}"/>
    <cellStyle name="Normal 18 2 8 4" xfId="13209" xr:uid="{00000000-0005-0000-0000-00009A330000}"/>
    <cellStyle name="Normal 18 2 8 4 2" xfId="13210" xr:uid="{00000000-0005-0000-0000-00009B330000}"/>
    <cellStyle name="Normal 18 2 8 4 2 2" xfId="13211" xr:uid="{00000000-0005-0000-0000-00009C330000}"/>
    <cellStyle name="Normal 18 2 8 4 3" xfId="13212" xr:uid="{00000000-0005-0000-0000-00009D330000}"/>
    <cellStyle name="Normal 18 2 8 5" xfId="13213" xr:uid="{00000000-0005-0000-0000-00009E330000}"/>
    <cellStyle name="Normal 18 2 8 5 2" xfId="13214" xr:uid="{00000000-0005-0000-0000-00009F330000}"/>
    <cellStyle name="Normal 18 2 8 6" xfId="13215" xr:uid="{00000000-0005-0000-0000-0000A0330000}"/>
    <cellStyle name="Normal 18 2 8 6 2" xfId="13216" xr:uid="{00000000-0005-0000-0000-0000A1330000}"/>
    <cellStyle name="Normal 18 2 8 7" xfId="13217" xr:uid="{00000000-0005-0000-0000-0000A2330000}"/>
    <cellStyle name="Normal 18 2 9" xfId="13218" xr:uid="{00000000-0005-0000-0000-0000A3330000}"/>
    <cellStyle name="Normal 18 2 9 2" xfId="13219" xr:uid="{00000000-0005-0000-0000-0000A4330000}"/>
    <cellStyle name="Normal 18 2 9 2 2" xfId="13220" xr:uid="{00000000-0005-0000-0000-0000A5330000}"/>
    <cellStyle name="Normal 18 2 9 2 2 2" xfId="13221" xr:uid="{00000000-0005-0000-0000-0000A6330000}"/>
    <cellStyle name="Normal 18 2 9 2 3" xfId="13222" xr:uid="{00000000-0005-0000-0000-0000A7330000}"/>
    <cellStyle name="Normal 18 2 9 3" xfId="13223" xr:uid="{00000000-0005-0000-0000-0000A8330000}"/>
    <cellStyle name="Normal 18 2 9 3 2" xfId="13224" xr:uid="{00000000-0005-0000-0000-0000A9330000}"/>
    <cellStyle name="Normal 18 2 9 3 2 2" xfId="13225" xr:uid="{00000000-0005-0000-0000-0000AA330000}"/>
    <cellStyle name="Normal 18 2 9 3 3" xfId="13226" xr:uid="{00000000-0005-0000-0000-0000AB330000}"/>
    <cellStyle name="Normal 18 2 9 4" xfId="13227" xr:uid="{00000000-0005-0000-0000-0000AC330000}"/>
    <cellStyle name="Normal 18 2 9 4 2" xfId="13228" xr:uid="{00000000-0005-0000-0000-0000AD330000}"/>
    <cellStyle name="Normal 18 2 9 4 2 2" xfId="13229" xr:uid="{00000000-0005-0000-0000-0000AE330000}"/>
    <cellStyle name="Normal 18 2 9 4 3" xfId="13230" xr:uid="{00000000-0005-0000-0000-0000AF330000}"/>
    <cellStyle name="Normal 18 2 9 5" xfId="13231" xr:uid="{00000000-0005-0000-0000-0000B0330000}"/>
    <cellStyle name="Normal 18 2 9 5 2" xfId="13232" xr:uid="{00000000-0005-0000-0000-0000B1330000}"/>
    <cellStyle name="Normal 18 2 9 6" xfId="13233" xr:uid="{00000000-0005-0000-0000-0000B2330000}"/>
    <cellStyle name="Normal 18 2 9 6 2" xfId="13234" xr:uid="{00000000-0005-0000-0000-0000B3330000}"/>
    <cellStyle name="Normal 18 2 9 7" xfId="13235" xr:uid="{00000000-0005-0000-0000-0000B4330000}"/>
    <cellStyle name="Normal 18 2_Confidential Information" xfId="13236" xr:uid="{00000000-0005-0000-0000-0000B5330000}"/>
    <cellStyle name="Normal 19" xfId="13237" xr:uid="{00000000-0005-0000-0000-0000B6330000}"/>
    <cellStyle name="Normal 19 10" xfId="13238" xr:uid="{00000000-0005-0000-0000-0000B7330000}"/>
    <cellStyle name="Normal 19 10 2" xfId="13239" xr:uid="{00000000-0005-0000-0000-0000B8330000}"/>
    <cellStyle name="Normal 19 10 2 2" xfId="13240" xr:uid="{00000000-0005-0000-0000-0000B9330000}"/>
    <cellStyle name="Normal 19 10 3" xfId="13241" xr:uid="{00000000-0005-0000-0000-0000BA330000}"/>
    <cellStyle name="Normal 19 11" xfId="13242" xr:uid="{00000000-0005-0000-0000-0000BB330000}"/>
    <cellStyle name="Normal 19 11 2" xfId="13243" xr:uid="{00000000-0005-0000-0000-0000BC330000}"/>
    <cellStyle name="Normal 19 11 2 2" xfId="13244" xr:uid="{00000000-0005-0000-0000-0000BD330000}"/>
    <cellStyle name="Normal 19 11 3" xfId="13245" xr:uid="{00000000-0005-0000-0000-0000BE330000}"/>
    <cellStyle name="Normal 19 12" xfId="13246" xr:uid="{00000000-0005-0000-0000-0000BF330000}"/>
    <cellStyle name="Normal 19 12 2" xfId="13247" xr:uid="{00000000-0005-0000-0000-0000C0330000}"/>
    <cellStyle name="Normal 19 12 2 2" xfId="13248" xr:uid="{00000000-0005-0000-0000-0000C1330000}"/>
    <cellStyle name="Normal 19 12 3" xfId="13249" xr:uid="{00000000-0005-0000-0000-0000C2330000}"/>
    <cellStyle name="Normal 19 13" xfId="13250" xr:uid="{00000000-0005-0000-0000-0000C3330000}"/>
    <cellStyle name="Normal 19 13 2" xfId="13251" xr:uid="{00000000-0005-0000-0000-0000C4330000}"/>
    <cellStyle name="Normal 19 14" xfId="13252" xr:uid="{00000000-0005-0000-0000-0000C5330000}"/>
    <cellStyle name="Normal 19 14 2" xfId="13253" xr:uid="{00000000-0005-0000-0000-0000C6330000}"/>
    <cellStyle name="Normal 19 15" xfId="13254" xr:uid="{00000000-0005-0000-0000-0000C7330000}"/>
    <cellStyle name="Normal 19 2" xfId="13255" xr:uid="{00000000-0005-0000-0000-0000C8330000}"/>
    <cellStyle name="Normal 19 2 10" xfId="13256" xr:uid="{00000000-0005-0000-0000-0000C9330000}"/>
    <cellStyle name="Normal 19 2 10 2" xfId="13257" xr:uid="{00000000-0005-0000-0000-0000CA330000}"/>
    <cellStyle name="Normal 19 2 10 2 2" xfId="13258" xr:uid="{00000000-0005-0000-0000-0000CB330000}"/>
    <cellStyle name="Normal 19 2 10 3" xfId="13259" xr:uid="{00000000-0005-0000-0000-0000CC330000}"/>
    <cellStyle name="Normal 19 2 11" xfId="13260" xr:uid="{00000000-0005-0000-0000-0000CD330000}"/>
    <cellStyle name="Normal 19 2 11 2" xfId="13261" xr:uid="{00000000-0005-0000-0000-0000CE330000}"/>
    <cellStyle name="Normal 19 2 12" xfId="13262" xr:uid="{00000000-0005-0000-0000-0000CF330000}"/>
    <cellStyle name="Normal 19 2 12 2" xfId="13263" xr:uid="{00000000-0005-0000-0000-0000D0330000}"/>
    <cellStyle name="Normal 19 2 13" xfId="13264" xr:uid="{00000000-0005-0000-0000-0000D1330000}"/>
    <cellStyle name="Normal 19 2 2" xfId="13265" xr:uid="{00000000-0005-0000-0000-0000D2330000}"/>
    <cellStyle name="Normal 19 2 2 10" xfId="13266" xr:uid="{00000000-0005-0000-0000-0000D3330000}"/>
    <cellStyle name="Normal 19 2 2 10 2" xfId="13267" xr:uid="{00000000-0005-0000-0000-0000D4330000}"/>
    <cellStyle name="Normal 19 2 2 11" xfId="13268" xr:uid="{00000000-0005-0000-0000-0000D5330000}"/>
    <cellStyle name="Normal 19 2 2 2" xfId="13269" xr:uid="{00000000-0005-0000-0000-0000D6330000}"/>
    <cellStyle name="Normal 19 2 2 2 2" xfId="13270" xr:uid="{00000000-0005-0000-0000-0000D7330000}"/>
    <cellStyle name="Normal 19 2 2 2 2 2" xfId="13271" xr:uid="{00000000-0005-0000-0000-0000D8330000}"/>
    <cellStyle name="Normal 19 2 2 2 2 2 2" xfId="13272" xr:uid="{00000000-0005-0000-0000-0000D9330000}"/>
    <cellStyle name="Normal 19 2 2 2 2 2 2 2" xfId="13273" xr:uid="{00000000-0005-0000-0000-0000DA330000}"/>
    <cellStyle name="Normal 19 2 2 2 2 2 3" xfId="13274" xr:uid="{00000000-0005-0000-0000-0000DB330000}"/>
    <cellStyle name="Normal 19 2 2 2 2 3" xfId="13275" xr:uid="{00000000-0005-0000-0000-0000DC330000}"/>
    <cellStyle name="Normal 19 2 2 2 2 3 2" xfId="13276" xr:uid="{00000000-0005-0000-0000-0000DD330000}"/>
    <cellStyle name="Normal 19 2 2 2 2 3 2 2" xfId="13277" xr:uid="{00000000-0005-0000-0000-0000DE330000}"/>
    <cellStyle name="Normal 19 2 2 2 2 3 3" xfId="13278" xr:uid="{00000000-0005-0000-0000-0000DF330000}"/>
    <cellStyle name="Normal 19 2 2 2 2 4" xfId="13279" xr:uid="{00000000-0005-0000-0000-0000E0330000}"/>
    <cellStyle name="Normal 19 2 2 2 2 4 2" xfId="13280" xr:uid="{00000000-0005-0000-0000-0000E1330000}"/>
    <cellStyle name="Normal 19 2 2 2 2 4 2 2" xfId="13281" xr:uid="{00000000-0005-0000-0000-0000E2330000}"/>
    <cellStyle name="Normal 19 2 2 2 2 4 3" xfId="13282" xr:uid="{00000000-0005-0000-0000-0000E3330000}"/>
    <cellStyle name="Normal 19 2 2 2 2 5" xfId="13283" xr:uid="{00000000-0005-0000-0000-0000E4330000}"/>
    <cellStyle name="Normal 19 2 2 2 2 5 2" xfId="13284" xr:uid="{00000000-0005-0000-0000-0000E5330000}"/>
    <cellStyle name="Normal 19 2 2 2 2 6" xfId="13285" xr:uid="{00000000-0005-0000-0000-0000E6330000}"/>
    <cellStyle name="Normal 19 2 2 2 2 6 2" xfId="13286" xr:uid="{00000000-0005-0000-0000-0000E7330000}"/>
    <cellStyle name="Normal 19 2 2 2 2 7" xfId="13287" xr:uid="{00000000-0005-0000-0000-0000E8330000}"/>
    <cellStyle name="Normal 19 2 2 2 3" xfId="13288" xr:uid="{00000000-0005-0000-0000-0000E9330000}"/>
    <cellStyle name="Normal 19 2 2 2 3 2" xfId="13289" xr:uid="{00000000-0005-0000-0000-0000EA330000}"/>
    <cellStyle name="Normal 19 2 2 2 3 2 2" xfId="13290" xr:uid="{00000000-0005-0000-0000-0000EB330000}"/>
    <cellStyle name="Normal 19 2 2 2 3 2 2 2" xfId="13291" xr:uid="{00000000-0005-0000-0000-0000EC330000}"/>
    <cellStyle name="Normal 19 2 2 2 3 2 3" xfId="13292" xr:uid="{00000000-0005-0000-0000-0000ED330000}"/>
    <cellStyle name="Normal 19 2 2 2 3 3" xfId="13293" xr:uid="{00000000-0005-0000-0000-0000EE330000}"/>
    <cellStyle name="Normal 19 2 2 2 3 3 2" xfId="13294" xr:uid="{00000000-0005-0000-0000-0000EF330000}"/>
    <cellStyle name="Normal 19 2 2 2 3 3 2 2" xfId="13295" xr:uid="{00000000-0005-0000-0000-0000F0330000}"/>
    <cellStyle name="Normal 19 2 2 2 3 3 3" xfId="13296" xr:uid="{00000000-0005-0000-0000-0000F1330000}"/>
    <cellStyle name="Normal 19 2 2 2 3 4" xfId="13297" xr:uid="{00000000-0005-0000-0000-0000F2330000}"/>
    <cellStyle name="Normal 19 2 2 2 3 4 2" xfId="13298" xr:uid="{00000000-0005-0000-0000-0000F3330000}"/>
    <cellStyle name="Normal 19 2 2 2 3 4 2 2" xfId="13299" xr:uid="{00000000-0005-0000-0000-0000F4330000}"/>
    <cellStyle name="Normal 19 2 2 2 3 4 3" xfId="13300" xr:uid="{00000000-0005-0000-0000-0000F5330000}"/>
    <cellStyle name="Normal 19 2 2 2 3 5" xfId="13301" xr:uid="{00000000-0005-0000-0000-0000F6330000}"/>
    <cellStyle name="Normal 19 2 2 2 3 5 2" xfId="13302" xr:uid="{00000000-0005-0000-0000-0000F7330000}"/>
    <cellStyle name="Normal 19 2 2 2 3 6" xfId="13303" xr:uid="{00000000-0005-0000-0000-0000F8330000}"/>
    <cellStyle name="Normal 19 2 2 2 3 6 2" xfId="13304" xr:uid="{00000000-0005-0000-0000-0000F9330000}"/>
    <cellStyle name="Normal 19 2 2 2 3 7" xfId="13305" xr:uid="{00000000-0005-0000-0000-0000FA330000}"/>
    <cellStyle name="Normal 19 2 2 2 4" xfId="13306" xr:uid="{00000000-0005-0000-0000-0000FB330000}"/>
    <cellStyle name="Normal 19 2 2 2 4 2" xfId="13307" xr:uid="{00000000-0005-0000-0000-0000FC330000}"/>
    <cellStyle name="Normal 19 2 2 2 4 2 2" xfId="13308" xr:uid="{00000000-0005-0000-0000-0000FD330000}"/>
    <cellStyle name="Normal 19 2 2 2 4 3" xfId="13309" xr:uid="{00000000-0005-0000-0000-0000FE330000}"/>
    <cellStyle name="Normal 19 2 2 2 5" xfId="13310" xr:uid="{00000000-0005-0000-0000-0000FF330000}"/>
    <cellStyle name="Normal 19 2 2 2 5 2" xfId="13311" xr:uid="{00000000-0005-0000-0000-000000340000}"/>
    <cellStyle name="Normal 19 2 2 2 5 2 2" xfId="13312" xr:uid="{00000000-0005-0000-0000-000001340000}"/>
    <cellStyle name="Normal 19 2 2 2 5 3" xfId="13313" xr:uid="{00000000-0005-0000-0000-000002340000}"/>
    <cellStyle name="Normal 19 2 2 2 6" xfId="13314" xr:uid="{00000000-0005-0000-0000-000003340000}"/>
    <cellStyle name="Normal 19 2 2 2 6 2" xfId="13315" xr:uid="{00000000-0005-0000-0000-000004340000}"/>
    <cellStyle name="Normal 19 2 2 2 6 2 2" xfId="13316" xr:uid="{00000000-0005-0000-0000-000005340000}"/>
    <cellStyle name="Normal 19 2 2 2 6 3" xfId="13317" xr:uid="{00000000-0005-0000-0000-000006340000}"/>
    <cellStyle name="Normal 19 2 2 2 7" xfId="13318" xr:uid="{00000000-0005-0000-0000-000007340000}"/>
    <cellStyle name="Normal 19 2 2 2 7 2" xfId="13319" xr:uid="{00000000-0005-0000-0000-000008340000}"/>
    <cellStyle name="Normal 19 2 2 2 8" xfId="13320" xr:uid="{00000000-0005-0000-0000-000009340000}"/>
    <cellStyle name="Normal 19 2 2 2 8 2" xfId="13321" xr:uid="{00000000-0005-0000-0000-00000A340000}"/>
    <cellStyle name="Normal 19 2 2 2 9" xfId="13322" xr:uid="{00000000-0005-0000-0000-00000B340000}"/>
    <cellStyle name="Normal 19 2 2 3" xfId="13323" xr:uid="{00000000-0005-0000-0000-00000C340000}"/>
    <cellStyle name="Normal 19 2 2 3 2" xfId="13324" xr:uid="{00000000-0005-0000-0000-00000D340000}"/>
    <cellStyle name="Normal 19 2 2 3 2 2" xfId="13325" xr:uid="{00000000-0005-0000-0000-00000E340000}"/>
    <cellStyle name="Normal 19 2 2 3 2 2 2" xfId="13326" xr:uid="{00000000-0005-0000-0000-00000F340000}"/>
    <cellStyle name="Normal 19 2 2 3 2 2 2 2" xfId="13327" xr:uid="{00000000-0005-0000-0000-000010340000}"/>
    <cellStyle name="Normal 19 2 2 3 2 2 3" xfId="13328" xr:uid="{00000000-0005-0000-0000-000011340000}"/>
    <cellStyle name="Normal 19 2 2 3 2 3" xfId="13329" xr:uid="{00000000-0005-0000-0000-000012340000}"/>
    <cellStyle name="Normal 19 2 2 3 2 3 2" xfId="13330" xr:uid="{00000000-0005-0000-0000-000013340000}"/>
    <cellStyle name="Normal 19 2 2 3 2 3 2 2" xfId="13331" xr:uid="{00000000-0005-0000-0000-000014340000}"/>
    <cellStyle name="Normal 19 2 2 3 2 3 3" xfId="13332" xr:uid="{00000000-0005-0000-0000-000015340000}"/>
    <cellStyle name="Normal 19 2 2 3 2 4" xfId="13333" xr:uid="{00000000-0005-0000-0000-000016340000}"/>
    <cellStyle name="Normal 19 2 2 3 2 4 2" xfId="13334" xr:uid="{00000000-0005-0000-0000-000017340000}"/>
    <cellStyle name="Normal 19 2 2 3 2 4 2 2" xfId="13335" xr:uid="{00000000-0005-0000-0000-000018340000}"/>
    <cellStyle name="Normal 19 2 2 3 2 4 3" xfId="13336" xr:uid="{00000000-0005-0000-0000-000019340000}"/>
    <cellStyle name="Normal 19 2 2 3 2 5" xfId="13337" xr:uid="{00000000-0005-0000-0000-00001A340000}"/>
    <cellStyle name="Normal 19 2 2 3 2 5 2" xfId="13338" xr:uid="{00000000-0005-0000-0000-00001B340000}"/>
    <cellStyle name="Normal 19 2 2 3 2 6" xfId="13339" xr:uid="{00000000-0005-0000-0000-00001C340000}"/>
    <cellStyle name="Normal 19 2 2 3 2 6 2" xfId="13340" xr:uid="{00000000-0005-0000-0000-00001D340000}"/>
    <cellStyle name="Normal 19 2 2 3 2 7" xfId="13341" xr:uid="{00000000-0005-0000-0000-00001E340000}"/>
    <cellStyle name="Normal 19 2 2 3 3" xfId="13342" xr:uid="{00000000-0005-0000-0000-00001F340000}"/>
    <cellStyle name="Normal 19 2 2 3 3 2" xfId="13343" xr:uid="{00000000-0005-0000-0000-000020340000}"/>
    <cellStyle name="Normal 19 2 2 3 3 2 2" xfId="13344" xr:uid="{00000000-0005-0000-0000-000021340000}"/>
    <cellStyle name="Normal 19 2 2 3 3 3" xfId="13345" xr:uid="{00000000-0005-0000-0000-000022340000}"/>
    <cellStyle name="Normal 19 2 2 3 4" xfId="13346" xr:uid="{00000000-0005-0000-0000-000023340000}"/>
    <cellStyle name="Normal 19 2 2 3 4 2" xfId="13347" xr:uid="{00000000-0005-0000-0000-000024340000}"/>
    <cellStyle name="Normal 19 2 2 3 4 2 2" xfId="13348" xr:uid="{00000000-0005-0000-0000-000025340000}"/>
    <cellStyle name="Normal 19 2 2 3 4 3" xfId="13349" xr:uid="{00000000-0005-0000-0000-000026340000}"/>
    <cellStyle name="Normal 19 2 2 3 5" xfId="13350" xr:uid="{00000000-0005-0000-0000-000027340000}"/>
    <cellStyle name="Normal 19 2 2 3 5 2" xfId="13351" xr:uid="{00000000-0005-0000-0000-000028340000}"/>
    <cellStyle name="Normal 19 2 2 3 5 2 2" xfId="13352" xr:uid="{00000000-0005-0000-0000-000029340000}"/>
    <cellStyle name="Normal 19 2 2 3 5 3" xfId="13353" xr:uid="{00000000-0005-0000-0000-00002A340000}"/>
    <cellStyle name="Normal 19 2 2 3 6" xfId="13354" xr:uid="{00000000-0005-0000-0000-00002B340000}"/>
    <cellStyle name="Normal 19 2 2 3 6 2" xfId="13355" xr:uid="{00000000-0005-0000-0000-00002C340000}"/>
    <cellStyle name="Normal 19 2 2 3 7" xfId="13356" xr:uid="{00000000-0005-0000-0000-00002D340000}"/>
    <cellStyle name="Normal 19 2 2 3 7 2" xfId="13357" xr:uid="{00000000-0005-0000-0000-00002E340000}"/>
    <cellStyle name="Normal 19 2 2 3 8" xfId="13358" xr:uid="{00000000-0005-0000-0000-00002F340000}"/>
    <cellStyle name="Normal 19 2 2 4" xfId="13359" xr:uid="{00000000-0005-0000-0000-000030340000}"/>
    <cellStyle name="Normal 19 2 2 4 2" xfId="13360" xr:uid="{00000000-0005-0000-0000-000031340000}"/>
    <cellStyle name="Normal 19 2 2 4 2 2" xfId="13361" xr:uid="{00000000-0005-0000-0000-000032340000}"/>
    <cellStyle name="Normal 19 2 2 4 2 2 2" xfId="13362" xr:uid="{00000000-0005-0000-0000-000033340000}"/>
    <cellStyle name="Normal 19 2 2 4 2 3" xfId="13363" xr:uid="{00000000-0005-0000-0000-000034340000}"/>
    <cellStyle name="Normal 19 2 2 4 3" xfId="13364" xr:uid="{00000000-0005-0000-0000-000035340000}"/>
    <cellStyle name="Normal 19 2 2 4 3 2" xfId="13365" xr:uid="{00000000-0005-0000-0000-000036340000}"/>
    <cellStyle name="Normal 19 2 2 4 3 2 2" xfId="13366" xr:uid="{00000000-0005-0000-0000-000037340000}"/>
    <cellStyle name="Normal 19 2 2 4 3 3" xfId="13367" xr:uid="{00000000-0005-0000-0000-000038340000}"/>
    <cellStyle name="Normal 19 2 2 4 4" xfId="13368" xr:uid="{00000000-0005-0000-0000-000039340000}"/>
    <cellStyle name="Normal 19 2 2 4 4 2" xfId="13369" xr:uid="{00000000-0005-0000-0000-00003A340000}"/>
    <cellStyle name="Normal 19 2 2 4 4 2 2" xfId="13370" xr:uid="{00000000-0005-0000-0000-00003B340000}"/>
    <cellStyle name="Normal 19 2 2 4 4 3" xfId="13371" xr:uid="{00000000-0005-0000-0000-00003C340000}"/>
    <cellStyle name="Normal 19 2 2 4 5" xfId="13372" xr:uid="{00000000-0005-0000-0000-00003D340000}"/>
    <cellStyle name="Normal 19 2 2 4 5 2" xfId="13373" xr:uid="{00000000-0005-0000-0000-00003E340000}"/>
    <cellStyle name="Normal 19 2 2 4 6" xfId="13374" xr:uid="{00000000-0005-0000-0000-00003F340000}"/>
    <cellStyle name="Normal 19 2 2 4 6 2" xfId="13375" xr:uid="{00000000-0005-0000-0000-000040340000}"/>
    <cellStyle name="Normal 19 2 2 4 7" xfId="13376" xr:uid="{00000000-0005-0000-0000-000041340000}"/>
    <cellStyle name="Normal 19 2 2 5" xfId="13377" xr:uid="{00000000-0005-0000-0000-000042340000}"/>
    <cellStyle name="Normal 19 2 2 5 2" xfId="13378" xr:uid="{00000000-0005-0000-0000-000043340000}"/>
    <cellStyle name="Normal 19 2 2 5 2 2" xfId="13379" xr:uid="{00000000-0005-0000-0000-000044340000}"/>
    <cellStyle name="Normal 19 2 2 5 2 2 2" xfId="13380" xr:uid="{00000000-0005-0000-0000-000045340000}"/>
    <cellStyle name="Normal 19 2 2 5 2 3" xfId="13381" xr:uid="{00000000-0005-0000-0000-000046340000}"/>
    <cellStyle name="Normal 19 2 2 5 3" xfId="13382" xr:uid="{00000000-0005-0000-0000-000047340000}"/>
    <cellStyle name="Normal 19 2 2 5 3 2" xfId="13383" xr:uid="{00000000-0005-0000-0000-000048340000}"/>
    <cellStyle name="Normal 19 2 2 5 3 2 2" xfId="13384" xr:uid="{00000000-0005-0000-0000-000049340000}"/>
    <cellStyle name="Normal 19 2 2 5 3 3" xfId="13385" xr:uid="{00000000-0005-0000-0000-00004A340000}"/>
    <cellStyle name="Normal 19 2 2 5 4" xfId="13386" xr:uid="{00000000-0005-0000-0000-00004B340000}"/>
    <cellStyle name="Normal 19 2 2 5 4 2" xfId="13387" xr:uid="{00000000-0005-0000-0000-00004C340000}"/>
    <cellStyle name="Normal 19 2 2 5 4 2 2" xfId="13388" xr:uid="{00000000-0005-0000-0000-00004D340000}"/>
    <cellStyle name="Normal 19 2 2 5 4 3" xfId="13389" xr:uid="{00000000-0005-0000-0000-00004E340000}"/>
    <cellStyle name="Normal 19 2 2 5 5" xfId="13390" xr:uid="{00000000-0005-0000-0000-00004F340000}"/>
    <cellStyle name="Normal 19 2 2 5 5 2" xfId="13391" xr:uid="{00000000-0005-0000-0000-000050340000}"/>
    <cellStyle name="Normal 19 2 2 5 6" xfId="13392" xr:uid="{00000000-0005-0000-0000-000051340000}"/>
    <cellStyle name="Normal 19 2 2 5 6 2" xfId="13393" xr:uid="{00000000-0005-0000-0000-000052340000}"/>
    <cellStyle name="Normal 19 2 2 5 7" xfId="13394" xr:uid="{00000000-0005-0000-0000-000053340000}"/>
    <cellStyle name="Normal 19 2 2 6" xfId="13395" xr:uid="{00000000-0005-0000-0000-000054340000}"/>
    <cellStyle name="Normal 19 2 2 6 2" xfId="13396" xr:uid="{00000000-0005-0000-0000-000055340000}"/>
    <cellStyle name="Normal 19 2 2 6 2 2" xfId="13397" xr:uid="{00000000-0005-0000-0000-000056340000}"/>
    <cellStyle name="Normal 19 2 2 6 3" xfId="13398" xr:uid="{00000000-0005-0000-0000-000057340000}"/>
    <cellStyle name="Normal 19 2 2 7" xfId="13399" xr:uid="{00000000-0005-0000-0000-000058340000}"/>
    <cellStyle name="Normal 19 2 2 7 2" xfId="13400" xr:uid="{00000000-0005-0000-0000-000059340000}"/>
    <cellStyle name="Normal 19 2 2 7 2 2" xfId="13401" xr:uid="{00000000-0005-0000-0000-00005A340000}"/>
    <cellStyle name="Normal 19 2 2 7 3" xfId="13402" xr:uid="{00000000-0005-0000-0000-00005B340000}"/>
    <cellStyle name="Normal 19 2 2 8" xfId="13403" xr:uid="{00000000-0005-0000-0000-00005C340000}"/>
    <cellStyle name="Normal 19 2 2 8 2" xfId="13404" xr:uid="{00000000-0005-0000-0000-00005D340000}"/>
    <cellStyle name="Normal 19 2 2 8 2 2" xfId="13405" xr:uid="{00000000-0005-0000-0000-00005E340000}"/>
    <cellStyle name="Normal 19 2 2 8 3" xfId="13406" xr:uid="{00000000-0005-0000-0000-00005F340000}"/>
    <cellStyle name="Normal 19 2 2 9" xfId="13407" xr:uid="{00000000-0005-0000-0000-000060340000}"/>
    <cellStyle name="Normal 19 2 2 9 2" xfId="13408" xr:uid="{00000000-0005-0000-0000-000061340000}"/>
    <cellStyle name="Normal 19 2 3" xfId="13409" xr:uid="{00000000-0005-0000-0000-000062340000}"/>
    <cellStyle name="Normal 19 2 3 10" xfId="13410" xr:uid="{00000000-0005-0000-0000-000063340000}"/>
    <cellStyle name="Normal 19 2 3 10 2" xfId="13411" xr:uid="{00000000-0005-0000-0000-000064340000}"/>
    <cellStyle name="Normal 19 2 3 11" xfId="13412" xr:uid="{00000000-0005-0000-0000-000065340000}"/>
    <cellStyle name="Normal 19 2 3 2" xfId="13413" xr:uid="{00000000-0005-0000-0000-000066340000}"/>
    <cellStyle name="Normal 19 2 3 2 2" xfId="13414" xr:uid="{00000000-0005-0000-0000-000067340000}"/>
    <cellStyle name="Normal 19 2 3 2 2 2" xfId="13415" xr:uid="{00000000-0005-0000-0000-000068340000}"/>
    <cellStyle name="Normal 19 2 3 2 2 2 2" xfId="13416" xr:uid="{00000000-0005-0000-0000-000069340000}"/>
    <cellStyle name="Normal 19 2 3 2 2 2 2 2" xfId="13417" xr:uid="{00000000-0005-0000-0000-00006A340000}"/>
    <cellStyle name="Normal 19 2 3 2 2 2 3" xfId="13418" xr:uid="{00000000-0005-0000-0000-00006B340000}"/>
    <cellStyle name="Normal 19 2 3 2 2 3" xfId="13419" xr:uid="{00000000-0005-0000-0000-00006C340000}"/>
    <cellStyle name="Normal 19 2 3 2 2 3 2" xfId="13420" xr:uid="{00000000-0005-0000-0000-00006D340000}"/>
    <cellStyle name="Normal 19 2 3 2 2 3 2 2" xfId="13421" xr:uid="{00000000-0005-0000-0000-00006E340000}"/>
    <cellStyle name="Normal 19 2 3 2 2 3 3" xfId="13422" xr:uid="{00000000-0005-0000-0000-00006F340000}"/>
    <cellStyle name="Normal 19 2 3 2 2 4" xfId="13423" xr:uid="{00000000-0005-0000-0000-000070340000}"/>
    <cellStyle name="Normal 19 2 3 2 2 4 2" xfId="13424" xr:uid="{00000000-0005-0000-0000-000071340000}"/>
    <cellStyle name="Normal 19 2 3 2 2 4 2 2" xfId="13425" xr:uid="{00000000-0005-0000-0000-000072340000}"/>
    <cellStyle name="Normal 19 2 3 2 2 4 3" xfId="13426" xr:uid="{00000000-0005-0000-0000-000073340000}"/>
    <cellStyle name="Normal 19 2 3 2 2 5" xfId="13427" xr:uid="{00000000-0005-0000-0000-000074340000}"/>
    <cellStyle name="Normal 19 2 3 2 2 5 2" xfId="13428" xr:uid="{00000000-0005-0000-0000-000075340000}"/>
    <cellStyle name="Normal 19 2 3 2 2 6" xfId="13429" xr:uid="{00000000-0005-0000-0000-000076340000}"/>
    <cellStyle name="Normal 19 2 3 2 2 6 2" xfId="13430" xr:uid="{00000000-0005-0000-0000-000077340000}"/>
    <cellStyle name="Normal 19 2 3 2 2 7" xfId="13431" xr:uid="{00000000-0005-0000-0000-000078340000}"/>
    <cellStyle name="Normal 19 2 3 2 3" xfId="13432" xr:uid="{00000000-0005-0000-0000-000079340000}"/>
    <cellStyle name="Normal 19 2 3 2 3 2" xfId="13433" xr:uid="{00000000-0005-0000-0000-00007A340000}"/>
    <cellStyle name="Normal 19 2 3 2 3 2 2" xfId="13434" xr:uid="{00000000-0005-0000-0000-00007B340000}"/>
    <cellStyle name="Normal 19 2 3 2 3 2 2 2" xfId="13435" xr:uid="{00000000-0005-0000-0000-00007C340000}"/>
    <cellStyle name="Normal 19 2 3 2 3 2 3" xfId="13436" xr:uid="{00000000-0005-0000-0000-00007D340000}"/>
    <cellStyle name="Normal 19 2 3 2 3 3" xfId="13437" xr:uid="{00000000-0005-0000-0000-00007E340000}"/>
    <cellStyle name="Normal 19 2 3 2 3 3 2" xfId="13438" xr:uid="{00000000-0005-0000-0000-00007F340000}"/>
    <cellStyle name="Normal 19 2 3 2 3 3 2 2" xfId="13439" xr:uid="{00000000-0005-0000-0000-000080340000}"/>
    <cellStyle name="Normal 19 2 3 2 3 3 3" xfId="13440" xr:uid="{00000000-0005-0000-0000-000081340000}"/>
    <cellStyle name="Normal 19 2 3 2 3 4" xfId="13441" xr:uid="{00000000-0005-0000-0000-000082340000}"/>
    <cellStyle name="Normal 19 2 3 2 3 4 2" xfId="13442" xr:uid="{00000000-0005-0000-0000-000083340000}"/>
    <cellStyle name="Normal 19 2 3 2 3 4 2 2" xfId="13443" xr:uid="{00000000-0005-0000-0000-000084340000}"/>
    <cellStyle name="Normal 19 2 3 2 3 4 3" xfId="13444" xr:uid="{00000000-0005-0000-0000-000085340000}"/>
    <cellStyle name="Normal 19 2 3 2 3 5" xfId="13445" xr:uid="{00000000-0005-0000-0000-000086340000}"/>
    <cellStyle name="Normal 19 2 3 2 3 5 2" xfId="13446" xr:uid="{00000000-0005-0000-0000-000087340000}"/>
    <cellStyle name="Normal 19 2 3 2 3 6" xfId="13447" xr:uid="{00000000-0005-0000-0000-000088340000}"/>
    <cellStyle name="Normal 19 2 3 2 3 6 2" xfId="13448" xr:uid="{00000000-0005-0000-0000-000089340000}"/>
    <cellStyle name="Normal 19 2 3 2 3 7" xfId="13449" xr:uid="{00000000-0005-0000-0000-00008A340000}"/>
    <cellStyle name="Normal 19 2 3 2 4" xfId="13450" xr:uid="{00000000-0005-0000-0000-00008B340000}"/>
    <cellStyle name="Normal 19 2 3 2 4 2" xfId="13451" xr:uid="{00000000-0005-0000-0000-00008C340000}"/>
    <cellStyle name="Normal 19 2 3 2 4 2 2" xfId="13452" xr:uid="{00000000-0005-0000-0000-00008D340000}"/>
    <cellStyle name="Normal 19 2 3 2 4 3" xfId="13453" xr:uid="{00000000-0005-0000-0000-00008E340000}"/>
    <cellStyle name="Normal 19 2 3 2 5" xfId="13454" xr:uid="{00000000-0005-0000-0000-00008F340000}"/>
    <cellStyle name="Normal 19 2 3 2 5 2" xfId="13455" xr:uid="{00000000-0005-0000-0000-000090340000}"/>
    <cellStyle name="Normal 19 2 3 2 5 2 2" xfId="13456" xr:uid="{00000000-0005-0000-0000-000091340000}"/>
    <cellStyle name="Normal 19 2 3 2 5 3" xfId="13457" xr:uid="{00000000-0005-0000-0000-000092340000}"/>
    <cellStyle name="Normal 19 2 3 2 6" xfId="13458" xr:uid="{00000000-0005-0000-0000-000093340000}"/>
    <cellStyle name="Normal 19 2 3 2 6 2" xfId="13459" xr:uid="{00000000-0005-0000-0000-000094340000}"/>
    <cellStyle name="Normal 19 2 3 2 6 2 2" xfId="13460" xr:uid="{00000000-0005-0000-0000-000095340000}"/>
    <cellStyle name="Normal 19 2 3 2 6 3" xfId="13461" xr:uid="{00000000-0005-0000-0000-000096340000}"/>
    <cellStyle name="Normal 19 2 3 2 7" xfId="13462" xr:uid="{00000000-0005-0000-0000-000097340000}"/>
    <cellStyle name="Normal 19 2 3 2 7 2" xfId="13463" xr:uid="{00000000-0005-0000-0000-000098340000}"/>
    <cellStyle name="Normal 19 2 3 2 8" xfId="13464" xr:uid="{00000000-0005-0000-0000-000099340000}"/>
    <cellStyle name="Normal 19 2 3 2 8 2" xfId="13465" xr:uid="{00000000-0005-0000-0000-00009A340000}"/>
    <cellStyle name="Normal 19 2 3 2 9" xfId="13466" xr:uid="{00000000-0005-0000-0000-00009B340000}"/>
    <cellStyle name="Normal 19 2 3 3" xfId="13467" xr:uid="{00000000-0005-0000-0000-00009C340000}"/>
    <cellStyle name="Normal 19 2 3 3 2" xfId="13468" xr:uid="{00000000-0005-0000-0000-00009D340000}"/>
    <cellStyle name="Normal 19 2 3 3 2 2" xfId="13469" xr:uid="{00000000-0005-0000-0000-00009E340000}"/>
    <cellStyle name="Normal 19 2 3 3 2 2 2" xfId="13470" xr:uid="{00000000-0005-0000-0000-00009F340000}"/>
    <cellStyle name="Normal 19 2 3 3 2 2 2 2" xfId="13471" xr:uid="{00000000-0005-0000-0000-0000A0340000}"/>
    <cellStyle name="Normal 19 2 3 3 2 2 3" xfId="13472" xr:uid="{00000000-0005-0000-0000-0000A1340000}"/>
    <cellStyle name="Normal 19 2 3 3 2 3" xfId="13473" xr:uid="{00000000-0005-0000-0000-0000A2340000}"/>
    <cellStyle name="Normal 19 2 3 3 2 3 2" xfId="13474" xr:uid="{00000000-0005-0000-0000-0000A3340000}"/>
    <cellStyle name="Normal 19 2 3 3 2 3 2 2" xfId="13475" xr:uid="{00000000-0005-0000-0000-0000A4340000}"/>
    <cellStyle name="Normal 19 2 3 3 2 3 3" xfId="13476" xr:uid="{00000000-0005-0000-0000-0000A5340000}"/>
    <cellStyle name="Normal 19 2 3 3 2 4" xfId="13477" xr:uid="{00000000-0005-0000-0000-0000A6340000}"/>
    <cellStyle name="Normal 19 2 3 3 2 4 2" xfId="13478" xr:uid="{00000000-0005-0000-0000-0000A7340000}"/>
    <cellStyle name="Normal 19 2 3 3 2 4 2 2" xfId="13479" xr:uid="{00000000-0005-0000-0000-0000A8340000}"/>
    <cellStyle name="Normal 19 2 3 3 2 4 3" xfId="13480" xr:uid="{00000000-0005-0000-0000-0000A9340000}"/>
    <cellStyle name="Normal 19 2 3 3 2 5" xfId="13481" xr:uid="{00000000-0005-0000-0000-0000AA340000}"/>
    <cellStyle name="Normal 19 2 3 3 2 5 2" xfId="13482" xr:uid="{00000000-0005-0000-0000-0000AB340000}"/>
    <cellStyle name="Normal 19 2 3 3 2 6" xfId="13483" xr:uid="{00000000-0005-0000-0000-0000AC340000}"/>
    <cellStyle name="Normal 19 2 3 3 2 6 2" xfId="13484" xr:uid="{00000000-0005-0000-0000-0000AD340000}"/>
    <cellStyle name="Normal 19 2 3 3 2 7" xfId="13485" xr:uid="{00000000-0005-0000-0000-0000AE340000}"/>
    <cellStyle name="Normal 19 2 3 3 3" xfId="13486" xr:uid="{00000000-0005-0000-0000-0000AF340000}"/>
    <cellStyle name="Normal 19 2 3 3 3 2" xfId="13487" xr:uid="{00000000-0005-0000-0000-0000B0340000}"/>
    <cellStyle name="Normal 19 2 3 3 3 2 2" xfId="13488" xr:uid="{00000000-0005-0000-0000-0000B1340000}"/>
    <cellStyle name="Normal 19 2 3 3 3 3" xfId="13489" xr:uid="{00000000-0005-0000-0000-0000B2340000}"/>
    <cellStyle name="Normal 19 2 3 3 4" xfId="13490" xr:uid="{00000000-0005-0000-0000-0000B3340000}"/>
    <cellStyle name="Normal 19 2 3 3 4 2" xfId="13491" xr:uid="{00000000-0005-0000-0000-0000B4340000}"/>
    <cellStyle name="Normal 19 2 3 3 4 2 2" xfId="13492" xr:uid="{00000000-0005-0000-0000-0000B5340000}"/>
    <cellStyle name="Normal 19 2 3 3 4 3" xfId="13493" xr:uid="{00000000-0005-0000-0000-0000B6340000}"/>
    <cellStyle name="Normal 19 2 3 3 5" xfId="13494" xr:uid="{00000000-0005-0000-0000-0000B7340000}"/>
    <cellStyle name="Normal 19 2 3 3 5 2" xfId="13495" xr:uid="{00000000-0005-0000-0000-0000B8340000}"/>
    <cellStyle name="Normal 19 2 3 3 5 2 2" xfId="13496" xr:uid="{00000000-0005-0000-0000-0000B9340000}"/>
    <cellStyle name="Normal 19 2 3 3 5 3" xfId="13497" xr:uid="{00000000-0005-0000-0000-0000BA340000}"/>
    <cellStyle name="Normal 19 2 3 3 6" xfId="13498" xr:uid="{00000000-0005-0000-0000-0000BB340000}"/>
    <cellStyle name="Normal 19 2 3 3 6 2" xfId="13499" xr:uid="{00000000-0005-0000-0000-0000BC340000}"/>
    <cellStyle name="Normal 19 2 3 3 7" xfId="13500" xr:uid="{00000000-0005-0000-0000-0000BD340000}"/>
    <cellStyle name="Normal 19 2 3 3 7 2" xfId="13501" xr:uid="{00000000-0005-0000-0000-0000BE340000}"/>
    <cellStyle name="Normal 19 2 3 3 8" xfId="13502" xr:uid="{00000000-0005-0000-0000-0000BF340000}"/>
    <cellStyle name="Normal 19 2 3 4" xfId="13503" xr:uid="{00000000-0005-0000-0000-0000C0340000}"/>
    <cellStyle name="Normal 19 2 3 4 2" xfId="13504" xr:uid="{00000000-0005-0000-0000-0000C1340000}"/>
    <cellStyle name="Normal 19 2 3 4 2 2" xfId="13505" xr:uid="{00000000-0005-0000-0000-0000C2340000}"/>
    <cellStyle name="Normal 19 2 3 4 2 2 2" xfId="13506" xr:uid="{00000000-0005-0000-0000-0000C3340000}"/>
    <cellStyle name="Normal 19 2 3 4 2 3" xfId="13507" xr:uid="{00000000-0005-0000-0000-0000C4340000}"/>
    <cellStyle name="Normal 19 2 3 4 3" xfId="13508" xr:uid="{00000000-0005-0000-0000-0000C5340000}"/>
    <cellStyle name="Normal 19 2 3 4 3 2" xfId="13509" xr:uid="{00000000-0005-0000-0000-0000C6340000}"/>
    <cellStyle name="Normal 19 2 3 4 3 2 2" xfId="13510" xr:uid="{00000000-0005-0000-0000-0000C7340000}"/>
    <cellStyle name="Normal 19 2 3 4 3 3" xfId="13511" xr:uid="{00000000-0005-0000-0000-0000C8340000}"/>
    <cellStyle name="Normal 19 2 3 4 4" xfId="13512" xr:uid="{00000000-0005-0000-0000-0000C9340000}"/>
    <cellStyle name="Normal 19 2 3 4 4 2" xfId="13513" xr:uid="{00000000-0005-0000-0000-0000CA340000}"/>
    <cellStyle name="Normal 19 2 3 4 4 2 2" xfId="13514" xr:uid="{00000000-0005-0000-0000-0000CB340000}"/>
    <cellStyle name="Normal 19 2 3 4 4 3" xfId="13515" xr:uid="{00000000-0005-0000-0000-0000CC340000}"/>
    <cellStyle name="Normal 19 2 3 4 5" xfId="13516" xr:uid="{00000000-0005-0000-0000-0000CD340000}"/>
    <cellStyle name="Normal 19 2 3 4 5 2" xfId="13517" xr:uid="{00000000-0005-0000-0000-0000CE340000}"/>
    <cellStyle name="Normal 19 2 3 4 6" xfId="13518" xr:uid="{00000000-0005-0000-0000-0000CF340000}"/>
    <cellStyle name="Normal 19 2 3 4 6 2" xfId="13519" xr:uid="{00000000-0005-0000-0000-0000D0340000}"/>
    <cellStyle name="Normal 19 2 3 4 7" xfId="13520" xr:uid="{00000000-0005-0000-0000-0000D1340000}"/>
    <cellStyle name="Normal 19 2 3 5" xfId="13521" xr:uid="{00000000-0005-0000-0000-0000D2340000}"/>
    <cellStyle name="Normal 19 2 3 5 2" xfId="13522" xr:uid="{00000000-0005-0000-0000-0000D3340000}"/>
    <cellStyle name="Normal 19 2 3 5 2 2" xfId="13523" xr:uid="{00000000-0005-0000-0000-0000D4340000}"/>
    <cellStyle name="Normal 19 2 3 5 2 2 2" xfId="13524" xr:uid="{00000000-0005-0000-0000-0000D5340000}"/>
    <cellStyle name="Normal 19 2 3 5 2 3" xfId="13525" xr:uid="{00000000-0005-0000-0000-0000D6340000}"/>
    <cellStyle name="Normal 19 2 3 5 3" xfId="13526" xr:uid="{00000000-0005-0000-0000-0000D7340000}"/>
    <cellStyle name="Normal 19 2 3 5 3 2" xfId="13527" xr:uid="{00000000-0005-0000-0000-0000D8340000}"/>
    <cellStyle name="Normal 19 2 3 5 3 2 2" xfId="13528" xr:uid="{00000000-0005-0000-0000-0000D9340000}"/>
    <cellStyle name="Normal 19 2 3 5 3 3" xfId="13529" xr:uid="{00000000-0005-0000-0000-0000DA340000}"/>
    <cellStyle name="Normal 19 2 3 5 4" xfId="13530" xr:uid="{00000000-0005-0000-0000-0000DB340000}"/>
    <cellStyle name="Normal 19 2 3 5 4 2" xfId="13531" xr:uid="{00000000-0005-0000-0000-0000DC340000}"/>
    <cellStyle name="Normal 19 2 3 5 4 2 2" xfId="13532" xr:uid="{00000000-0005-0000-0000-0000DD340000}"/>
    <cellStyle name="Normal 19 2 3 5 4 3" xfId="13533" xr:uid="{00000000-0005-0000-0000-0000DE340000}"/>
    <cellStyle name="Normal 19 2 3 5 5" xfId="13534" xr:uid="{00000000-0005-0000-0000-0000DF340000}"/>
    <cellStyle name="Normal 19 2 3 5 5 2" xfId="13535" xr:uid="{00000000-0005-0000-0000-0000E0340000}"/>
    <cellStyle name="Normal 19 2 3 5 6" xfId="13536" xr:uid="{00000000-0005-0000-0000-0000E1340000}"/>
    <cellStyle name="Normal 19 2 3 5 6 2" xfId="13537" xr:uid="{00000000-0005-0000-0000-0000E2340000}"/>
    <cellStyle name="Normal 19 2 3 5 7" xfId="13538" xr:uid="{00000000-0005-0000-0000-0000E3340000}"/>
    <cellStyle name="Normal 19 2 3 6" xfId="13539" xr:uid="{00000000-0005-0000-0000-0000E4340000}"/>
    <cellStyle name="Normal 19 2 3 6 2" xfId="13540" xr:uid="{00000000-0005-0000-0000-0000E5340000}"/>
    <cellStyle name="Normal 19 2 3 6 2 2" xfId="13541" xr:uid="{00000000-0005-0000-0000-0000E6340000}"/>
    <cellStyle name="Normal 19 2 3 6 3" xfId="13542" xr:uid="{00000000-0005-0000-0000-0000E7340000}"/>
    <cellStyle name="Normal 19 2 3 7" xfId="13543" xr:uid="{00000000-0005-0000-0000-0000E8340000}"/>
    <cellStyle name="Normal 19 2 3 7 2" xfId="13544" xr:uid="{00000000-0005-0000-0000-0000E9340000}"/>
    <cellStyle name="Normal 19 2 3 7 2 2" xfId="13545" xr:uid="{00000000-0005-0000-0000-0000EA340000}"/>
    <cellStyle name="Normal 19 2 3 7 3" xfId="13546" xr:uid="{00000000-0005-0000-0000-0000EB340000}"/>
    <cellStyle name="Normal 19 2 3 8" xfId="13547" xr:uid="{00000000-0005-0000-0000-0000EC340000}"/>
    <cellStyle name="Normal 19 2 3 8 2" xfId="13548" xr:uid="{00000000-0005-0000-0000-0000ED340000}"/>
    <cellStyle name="Normal 19 2 3 8 2 2" xfId="13549" xr:uid="{00000000-0005-0000-0000-0000EE340000}"/>
    <cellStyle name="Normal 19 2 3 8 3" xfId="13550" xr:uid="{00000000-0005-0000-0000-0000EF340000}"/>
    <cellStyle name="Normal 19 2 3 9" xfId="13551" xr:uid="{00000000-0005-0000-0000-0000F0340000}"/>
    <cellStyle name="Normal 19 2 3 9 2" xfId="13552" xr:uid="{00000000-0005-0000-0000-0000F1340000}"/>
    <cellStyle name="Normal 19 2 4" xfId="13553" xr:uid="{00000000-0005-0000-0000-0000F2340000}"/>
    <cellStyle name="Normal 19 2 4 2" xfId="13554" xr:uid="{00000000-0005-0000-0000-0000F3340000}"/>
    <cellStyle name="Normal 19 2 4 2 2" xfId="13555" xr:uid="{00000000-0005-0000-0000-0000F4340000}"/>
    <cellStyle name="Normal 19 2 4 2 2 2" xfId="13556" xr:uid="{00000000-0005-0000-0000-0000F5340000}"/>
    <cellStyle name="Normal 19 2 4 2 2 2 2" xfId="13557" xr:uid="{00000000-0005-0000-0000-0000F6340000}"/>
    <cellStyle name="Normal 19 2 4 2 2 3" xfId="13558" xr:uid="{00000000-0005-0000-0000-0000F7340000}"/>
    <cellStyle name="Normal 19 2 4 2 3" xfId="13559" xr:uid="{00000000-0005-0000-0000-0000F8340000}"/>
    <cellStyle name="Normal 19 2 4 2 3 2" xfId="13560" xr:uid="{00000000-0005-0000-0000-0000F9340000}"/>
    <cellStyle name="Normal 19 2 4 2 3 2 2" xfId="13561" xr:uid="{00000000-0005-0000-0000-0000FA340000}"/>
    <cellStyle name="Normal 19 2 4 2 3 3" xfId="13562" xr:uid="{00000000-0005-0000-0000-0000FB340000}"/>
    <cellStyle name="Normal 19 2 4 2 4" xfId="13563" xr:uid="{00000000-0005-0000-0000-0000FC340000}"/>
    <cellStyle name="Normal 19 2 4 2 4 2" xfId="13564" xr:uid="{00000000-0005-0000-0000-0000FD340000}"/>
    <cellStyle name="Normal 19 2 4 2 4 2 2" xfId="13565" xr:uid="{00000000-0005-0000-0000-0000FE340000}"/>
    <cellStyle name="Normal 19 2 4 2 4 3" xfId="13566" xr:uid="{00000000-0005-0000-0000-0000FF340000}"/>
    <cellStyle name="Normal 19 2 4 2 5" xfId="13567" xr:uid="{00000000-0005-0000-0000-000000350000}"/>
    <cellStyle name="Normal 19 2 4 2 5 2" xfId="13568" xr:uid="{00000000-0005-0000-0000-000001350000}"/>
    <cellStyle name="Normal 19 2 4 2 6" xfId="13569" xr:uid="{00000000-0005-0000-0000-000002350000}"/>
    <cellStyle name="Normal 19 2 4 2 6 2" xfId="13570" xr:uid="{00000000-0005-0000-0000-000003350000}"/>
    <cellStyle name="Normal 19 2 4 2 7" xfId="13571" xr:uid="{00000000-0005-0000-0000-000004350000}"/>
    <cellStyle name="Normal 19 2 4 3" xfId="13572" xr:uid="{00000000-0005-0000-0000-000005350000}"/>
    <cellStyle name="Normal 19 2 4 3 2" xfId="13573" xr:uid="{00000000-0005-0000-0000-000006350000}"/>
    <cellStyle name="Normal 19 2 4 3 2 2" xfId="13574" xr:uid="{00000000-0005-0000-0000-000007350000}"/>
    <cellStyle name="Normal 19 2 4 3 2 2 2" xfId="13575" xr:uid="{00000000-0005-0000-0000-000008350000}"/>
    <cellStyle name="Normal 19 2 4 3 2 3" xfId="13576" xr:uid="{00000000-0005-0000-0000-000009350000}"/>
    <cellStyle name="Normal 19 2 4 3 3" xfId="13577" xr:uid="{00000000-0005-0000-0000-00000A350000}"/>
    <cellStyle name="Normal 19 2 4 3 3 2" xfId="13578" xr:uid="{00000000-0005-0000-0000-00000B350000}"/>
    <cellStyle name="Normal 19 2 4 3 3 2 2" xfId="13579" xr:uid="{00000000-0005-0000-0000-00000C350000}"/>
    <cellStyle name="Normal 19 2 4 3 3 3" xfId="13580" xr:uid="{00000000-0005-0000-0000-00000D350000}"/>
    <cellStyle name="Normal 19 2 4 3 4" xfId="13581" xr:uid="{00000000-0005-0000-0000-00000E350000}"/>
    <cellStyle name="Normal 19 2 4 3 4 2" xfId="13582" xr:uid="{00000000-0005-0000-0000-00000F350000}"/>
    <cellStyle name="Normal 19 2 4 3 4 2 2" xfId="13583" xr:uid="{00000000-0005-0000-0000-000010350000}"/>
    <cellStyle name="Normal 19 2 4 3 4 3" xfId="13584" xr:uid="{00000000-0005-0000-0000-000011350000}"/>
    <cellStyle name="Normal 19 2 4 3 5" xfId="13585" xr:uid="{00000000-0005-0000-0000-000012350000}"/>
    <cellStyle name="Normal 19 2 4 3 5 2" xfId="13586" xr:uid="{00000000-0005-0000-0000-000013350000}"/>
    <cellStyle name="Normal 19 2 4 3 6" xfId="13587" xr:uid="{00000000-0005-0000-0000-000014350000}"/>
    <cellStyle name="Normal 19 2 4 3 6 2" xfId="13588" xr:uid="{00000000-0005-0000-0000-000015350000}"/>
    <cellStyle name="Normal 19 2 4 3 7" xfId="13589" xr:uid="{00000000-0005-0000-0000-000016350000}"/>
    <cellStyle name="Normal 19 2 4 4" xfId="13590" xr:uid="{00000000-0005-0000-0000-000017350000}"/>
    <cellStyle name="Normal 19 2 4 4 2" xfId="13591" xr:uid="{00000000-0005-0000-0000-000018350000}"/>
    <cellStyle name="Normal 19 2 4 4 2 2" xfId="13592" xr:uid="{00000000-0005-0000-0000-000019350000}"/>
    <cellStyle name="Normal 19 2 4 4 3" xfId="13593" xr:uid="{00000000-0005-0000-0000-00001A350000}"/>
    <cellStyle name="Normal 19 2 4 5" xfId="13594" xr:uid="{00000000-0005-0000-0000-00001B350000}"/>
    <cellStyle name="Normal 19 2 4 5 2" xfId="13595" xr:uid="{00000000-0005-0000-0000-00001C350000}"/>
    <cellStyle name="Normal 19 2 4 5 2 2" xfId="13596" xr:uid="{00000000-0005-0000-0000-00001D350000}"/>
    <cellStyle name="Normal 19 2 4 5 3" xfId="13597" xr:uid="{00000000-0005-0000-0000-00001E350000}"/>
    <cellStyle name="Normal 19 2 4 6" xfId="13598" xr:uid="{00000000-0005-0000-0000-00001F350000}"/>
    <cellStyle name="Normal 19 2 4 6 2" xfId="13599" xr:uid="{00000000-0005-0000-0000-000020350000}"/>
    <cellStyle name="Normal 19 2 4 6 2 2" xfId="13600" xr:uid="{00000000-0005-0000-0000-000021350000}"/>
    <cellStyle name="Normal 19 2 4 6 3" xfId="13601" xr:uid="{00000000-0005-0000-0000-000022350000}"/>
    <cellStyle name="Normal 19 2 4 7" xfId="13602" xr:uid="{00000000-0005-0000-0000-000023350000}"/>
    <cellStyle name="Normal 19 2 4 7 2" xfId="13603" xr:uid="{00000000-0005-0000-0000-000024350000}"/>
    <cellStyle name="Normal 19 2 4 8" xfId="13604" xr:uid="{00000000-0005-0000-0000-000025350000}"/>
    <cellStyle name="Normal 19 2 4 8 2" xfId="13605" xr:uid="{00000000-0005-0000-0000-000026350000}"/>
    <cellStyle name="Normal 19 2 4 9" xfId="13606" xr:uid="{00000000-0005-0000-0000-000027350000}"/>
    <cellStyle name="Normal 19 2 5" xfId="13607" xr:uid="{00000000-0005-0000-0000-000028350000}"/>
    <cellStyle name="Normal 19 2 5 2" xfId="13608" xr:uid="{00000000-0005-0000-0000-000029350000}"/>
    <cellStyle name="Normal 19 2 5 2 2" xfId="13609" xr:uid="{00000000-0005-0000-0000-00002A350000}"/>
    <cellStyle name="Normal 19 2 5 2 2 2" xfId="13610" xr:uid="{00000000-0005-0000-0000-00002B350000}"/>
    <cellStyle name="Normal 19 2 5 2 2 2 2" xfId="13611" xr:uid="{00000000-0005-0000-0000-00002C350000}"/>
    <cellStyle name="Normal 19 2 5 2 2 3" xfId="13612" xr:uid="{00000000-0005-0000-0000-00002D350000}"/>
    <cellStyle name="Normal 19 2 5 2 3" xfId="13613" xr:uid="{00000000-0005-0000-0000-00002E350000}"/>
    <cellStyle name="Normal 19 2 5 2 3 2" xfId="13614" xr:uid="{00000000-0005-0000-0000-00002F350000}"/>
    <cellStyle name="Normal 19 2 5 2 3 2 2" xfId="13615" xr:uid="{00000000-0005-0000-0000-000030350000}"/>
    <cellStyle name="Normal 19 2 5 2 3 3" xfId="13616" xr:uid="{00000000-0005-0000-0000-000031350000}"/>
    <cellStyle name="Normal 19 2 5 2 4" xfId="13617" xr:uid="{00000000-0005-0000-0000-000032350000}"/>
    <cellStyle name="Normal 19 2 5 2 4 2" xfId="13618" xr:uid="{00000000-0005-0000-0000-000033350000}"/>
    <cellStyle name="Normal 19 2 5 2 4 2 2" xfId="13619" xr:uid="{00000000-0005-0000-0000-000034350000}"/>
    <cellStyle name="Normal 19 2 5 2 4 3" xfId="13620" xr:uid="{00000000-0005-0000-0000-000035350000}"/>
    <cellStyle name="Normal 19 2 5 2 5" xfId="13621" xr:uid="{00000000-0005-0000-0000-000036350000}"/>
    <cellStyle name="Normal 19 2 5 2 5 2" xfId="13622" xr:uid="{00000000-0005-0000-0000-000037350000}"/>
    <cellStyle name="Normal 19 2 5 2 6" xfId="13623" xr:uid="{00000000-0005-0000-0000-000038350000}"/>
    <cellStyle name="Normal 19 2 5 2 6 2" xfId="13624" xr:uid="{00000000-0005-0000-0000-000039350000}"/>
    <cellStyle name="Normal 19 2 5 2 7" xfId="13625" xr:uid="{00000000-0005-0000-0000-00003A350000}"/>
    <cellStyle name="Normal 19 2 5 3" xfId="13626" xr:uid="{00000000-0005-0000-0000-00003B350000}"/>
    <cellStyle name="Normal 19 2 5 3 2" xfId="13627" xr:uid="{00000000-0005-0000-0000-00003C350000}"/>
    <cellStyle name="Normal 19 2 5 3 2 2" xfId="13628" xr:uid="{00000000-0005-0000-0000-00003D350000}"/>
    <cellStyle name="Normal 19 2 5 3 3" xfId="13629" xr:uid="{00000000-0005-0000-0000-00003E350000}"/>
    <cellStyle name="Normal 19 2 5 4" xfId="13630" xr:uid="{00000000-0005-0000-0000-00003F350000}"/>
    <cellStyle name="Normal 19 2 5 4 2" xfId="13631" xr:uid="{00000000-0005-0000-0000-000040350000}"/>
    <cellStyle name="Normal 19 2 5 4 2 2" xfId="13632" xr:uid="{00000000-0005-0000-0000-000041350000}"/>
    <cellStyle name="Normal 19 2 5 4 3" xfId="13633" xr:uid="{00000000-0005-0000-0000-000042350000}"/>
    <cellStyle name="Normal 19 2 5 5" xfId="13634" xr:uid="{00000000-0005-0000-0000-000043350000}"/>
    <cellStyle name="Normal 19 2 5 5 2" xfId="13635" xr:uid="{00000000-0005-0000-0000-000044350000}"/>
    <cellStyle name="Normal 19 2 5 5 2 2" xfId="13636" xr:uid="{00000000-0005-0000-0000-000045350000}"/>
    <cellStyle name="Normal 19 2 5 5 3" xfId="13637" xr:uid="{00000000-0005-0000-0000-000046350000}"/>
    <cellStyle name="Normal 19 2 5 6" xfId="13638" xr:uid="{00000000-0005-0000-0000-000047350000}"/>
    <cellStyle name="Normal 19 2 5 6 2" xfId="13639" xr:uid="{00000000-0005-0000-0000-000048350000}"/>
    <cellStyle name="Normal 19 2 5 7" xfId="13640" xr:uid="{00000000-0005-0000-0000-000049350000}"/>
    <cellStyle name="Normal 19 2 5 7 2" xfId="13641" xr:uid="{00000000-0005-0000-0000-00004A350000}"/>
    <cellStyle name="Normal 19 2 5 8" xfId="13642" xr:uid="{00000000-0005-0000-0000-00004B350000}"/>
    <cellStyle name="Normal 19 2 6" xfId="13643" xr:uid="{00000000-0005-0000-0000-00004C350000}"/>
    <cellStyle name="Normal 19 2 6 2" xfId="13644" xr:uid="{00000000-0005-0000-0000-00004D350000}"/>
    <cellStyle name="Normal 19 2 6 2 2" xfId="13645" xr:uid="{00000000-0005-0000-0000-00004E350000}"/>
    <cellStyle name="Normal 19 2 6 2 2 2" xfId="13646" xr:uid="{00000000-0005-0000-0000-00004F350000}"/>
    <cellStyle name="Normal 19 2 6 2 3" xfId="13647" xr:uid="{00000000-0005-0000-0000-000050350000}"/>
    <cellStyle name="Normal 19 2 6 3" xfId="13648" xr:uid="{00000000-0005-0000-0000-000051350000}"/>
    <cellStyle name="Normal 19 2 6 3 2" xfId="13649" xr:uid="{00000000-0005-0000-0000-000052350000}"/>
    <cellStyle name="Normal 19 2 6 3 2 2" xfId="13650" xr:uid="{00000000-0005-0000-0000-000053350000}"/>
    <cellStyle name="Normal 19 2 6 3 3" xfId="13651" xr:uid="{00000000-0005-0000-0000-000054350000}"/>
    <cellStyle name="Normal 19 2 6 4" xfId="13652" xr:uid="{00000000-0005-0000-0000-000055350000}"/>
    <cellStyle name="Normal 19 2 6 4 2" xfId="13653" xr:uid="{00000000-0005-0000-0000-000056350000}"/>
    <cellStyle name="Normal 19 2 6 4 2 2" xfId="13654" xr:uid="{00000000-0005-0000-0000-000057350000}"/>
    <cellStyle name="Normal 19 2 6 4 3" xfId="13655" xr:uid="{00000000-0005-0000-0000-000058350000}"/>
    <cellStyle name="Normal 19 2 6 5" xfId="13656" xr:uid="{00000000-0005-0000-0000-000059350000}"/>
    <cellStyle name="Normal 19 2 6 5 2" xfId="13657" xr:uid="{00000000-0005-0000-0000-00005A350000}"/>
    <cellStyle name="Normal 19 2 6 6" xfId="13658" xr:uid="{00000000-0005-0000-0000-00005B350000}"/>
    <cellStyle name="Normal 19 2 6 6 2" xfId="13659" xr:uid="{00000000-0005-0000-0000-00005C350000}"/>
    <cellStyle name="Normal 19 2 6 7" xfId="13660" xr:uid="{00000000-0005-0000-0000-00005D350000}"/>
    <cellStyle name="Normal 19 2 7" xfId="13661" xr:uid="{00000000-0005-0000-0000-00005E350000}"/>
    <cellStyle name="Normal 19 2 7 2" xfId="13662" xr:uid="{00000000-0005-0000-0000-00005F350000}"/>
    <cellStyle name="Normal 19 2 7 2 2" xfId="13663" xr:uid="{00000000-0005-0000-0000-000060350000}"/>
    <cellStyle name="Normal 19 2 7 2 2 2" xfId="13664" xr:uid="{00000000-0005-0000-0000-000061350000}"/>
    <cellStyle name="Normal 19 2 7 2 3" xfId="13665" xr:uid="{00000000-0005-0000-0000-000062350000}"/>
    <cellStyle name="Normal 19 2 7 3" xfId="13666" xr:uid="{00000000-0005-0000-0000-000063350000}"/>
    <cellStyle name="Normal 19 2 7 3 2" xfId="13667" xr:uid="{00000000-0005-0000-0000-000064350000}"/>
    <cellStyle name="Normal 19 2 7 3 2 2" xfId="13668" xr:uid="{00000000-0005-0000-0000-000065350000}"/>
    <cellStyle name="Normal 19 2 7 3 3" xfId="13669" xr:uid="{00000000-0005-0000-0000-000066350000}"/>
    <cellStyle name="Normal 19 2 7 4" xfId="13670" xr:uid="{00000000-0005-0000-0000-000067350000}"/>
    <cellStyle name="Normal 19 2 7 4 2" xfId="13671" xr:uid="{00000000-0005-0000-0000-000068350000}"/>
    <cellStyle name="Normal 19 2 7 4 2 2" xfId="13672" xr:uid="{00000000-0005-0000-0000-000069350000}"/>
    <cellStyle name="Normal 19 2 7 4 3" xfId="13673" xr:uid="{00000000-0005-0000-0000-00006A350000}"/>
    <cellStyle name="Normal 19 2 7 5" xfId="13674" xr:uid="{00000000-0005-0000-0000-00006B350000}"/>
    <cellStyle name="Normal 19 2 7 5 2" xfId="13675" xr:uid="{00000000-0005-0000-0000-00006C350000}"/>
    <cellStyle name="Normal 19 2 7 6" xfId="13676" xr:uid="{00000000-0005-0000-0000-00006D350000}"/>
    <cellStyle name="Normal 19 2 7 6 2" xfId="13677" xr:uid="{00000000-0005-0000-0000-00006E350000}"/>
    <cellStyle name="Normal 19 2 7 7" xfId="13678" xr:uid="{00000000-0005-0000-0000-00006F350000}"/>
    <cellStyle name="Normal 19 2 8" xfId="13679" xr:uid="{00000000-0005-0000-0000-000070350000}"/>
    <cellStyle name="Normal 19 2 8 2" xfId="13680" xr:uid="{00000000-0005-0000-0000-000071350000}"/>
    <cellStyle name="Normal 19 2 8 2 2" xfId="13681" xr:uid="{00000000-0005-0000-0000-000072350000}"/>
    <cellStyle name="Normal 19 2 8 3" xfId="13682" xr:uid="{00000000-0005-0000-0000-000073350000}"/>
    <cellStyle name="Normal 19 2 9" xfId="13683" xr:uid="{00000000-0005-0000-0000-000074350000}"/>
    <cellStyle name="Normal 19 2 9 2" xfId="13684" xr:uid="{00000000-0005-0000-0000-000075350000}"/>
    <cellStyle name="Normal 19 2 9 2 2" xfId="13685" xr:uid="{00000000-0005-0000-0000-000076350000}"/>
    <cellStyle name="Normal 19 2 9 3" xfId="13686" xr:uid="{00000000-0005-0000-0000-000077350000}"/>
    <cellStyle name="Normal 19 2_Confidential Information" xfId="13687" xr:uid="{00000000-0005-0000-0000-000078350000}"/>
    <cellStyle name="Normal 19 3" xfId="13688" xr:uid="{00000000-0005-0000-0000-000079350000}"/>
    <cellStyle name="Normal 19 3 10" xfId="13689" xr:uid="{00000000-0005-0000-0000-00007A350000}"/>
    <cellStyle name="Normal 19 3 10 2" xfId="13690" xr:uid="{00000000-0005-0000-0000-00007B350000}"/>
    <cellStyle name="Normal 19 3 10 2 2" xfId="13691" xr:uid="{00000000-0005-0000-0000-00007C350000}"/>
    <cellStyle name="Normal 19 3 10 3" xfId="13692" xr:uid="{00000000-0005-0000-0000-00007D350000}"/>
    <cellStyle name="Normal 19 3 11" xfId="13693" xr:uid="{00000000-0005-0000-0000-00007E350000}"/>
    <cellStyle name="Normal 19 3 11 2" xfId="13694" xr:uid="{00000000-0005-0000-0000-00007F350000}"/>
    <cellStyle name="Normal 19 3 12" xfId="13695" xr:uid="{00000000-0005-0000-0000-000080350000}"/>
    <cellStyle name="Normal 19 3 12 2" xfId="13696" xr:uid="{00000000-0005-0000-0000-000081350000}"/>
    <cellStyle name="Normal 19 3 13" xfId="13697" xr:uid="{00000000-0005-0000-0000-000082350000}"/>
    <cellStyle name="Normal 19 3 2" xfId="13698" xr:uid="{00000000-0005-0000-0000-000083350000}"/>
    <cellStyle name="Normal 19 3 2 10" xfId="13699" xr:uid="{00000000-0005-0000-0000-000084350000}"/>
    <cellStyle name="Normal 19 3 2 10 2" xfId="13700" xr:uid="{00000000-0005-0000-0000-000085350000}"/>
    <cellStyle name="Normal 19 3 2 11" xfId="13701" xr:uid="{00000000-0005-0000-0000-000086350000}"/>
    <cellStyle name="Normal 19 3 2 2" xfId="13702" xr:uid="{00000000-0005-0000-0000-000087350000}"/>
    <cellStyle name="Normal 19 3 2 2 2" xfId="13703" xr:uid="{00000000-0005-0000-0000-000088350000}"/>
    <cellStyle name="Normal 19 3 2 2 2 2" xfId="13704" xr:uid="{00000000-0005-0000-0000-000089350000}"/>
    <cellStyle name="Normal 19 3 2 2 2 2 2" xfId="13705" xr:uid="{00000000-0005-0000-0000-00008A350000}"/>
    <cellStyle name="Normal 19 3 2 2 2 2 2 2" xfId="13706" xr:uid="{00000000-0005-0000-0000-00008B350000}"/>
    <cellStyle name="Normal 19 3 2 2 2 2 3" xfId="13707" xr:uid="{00000000-0005-0000-0000-00008C350000}"/>
    <cellStyle name="Normal 19 3 2 2 2 3" xfId="13708" xr:uid="{00000000-0005-0000-0000-00008D350000}"/>
    <cellStyle name="Normal 19 3 2 2 2 3 2" xfId="13709" xr:uid="{00000000-0005-0000-0000-00008E350000}"/>
    <cellStyle name="Normal 19 3 2 2 2 3 2 2" xfId="13710" xr:uid="{00000000-0005-0000-0000-00008F350000}"/>
    <cellStyle name="Normal 19 3 2 2 2 3 3" xfId="13711" xr:uid="{00000000-0005-0000-0000-000090350000}"/>
    <cellStyle name="Normal 19 3 2 2 2 4" xfId="13712" xr:uid="{00000000-0005-0000-0000-000091350000}"/>
    <cellStyle name="Normal 19 3 2 2 2 4 2" xfId="13713" xr:uid="{00000000-0005-0000-0000-000092350000}"/>
    <cellStyle name="Normal 19 3 2 2 2 4 2 2" xfId="13714" xr:uid="{00000000-0005-0000-0000-000093350000}"/>
    <cellStyle name="Normal 19 3 2 2 2 4 3" xfId="13715" xr:uid="{00000000-0005-0000-0000-000094350000}"/>
    <cellStyle name="Normal 19 3 2 2 2 5" xfId="13716" xr:uid="{00000000-0005-0000-0000-000095350000}"/>
    <cellStyle name="Normal 19 3 2 2 2 5 2" xfId="13717" xr:uid="{00000000-0005-0000-0000-000096350000}"/>
    <cellStyle name="Normal 19 3 2 2 2 6" xfId="13718" xr:uid="{00000000-0005-0000-0000-000097350000}"/>
    <cellStyle name="Normal 19 3 2 2 2 6 2" xfId="13719" xr:uid="{00000000-0005-0000-0000-000098350000}"/>
    <cellStyle name="Normal 19 3 2 2 2 7" xfId="13720" xr:uid="{00000000-0005-0000-0000-000099350000}"/>
    <cellStyle name="Normal 19 3 2 2 3" xfId="13721" xr:uid="{00000000-0005-0000-0000-00009A350000}"/>
    <cellStyle name="Normal 19 3 2 2 3 2" xfId="13722" xr:uid="{00000000-0005-0000-0000-00009B350000}"/>
    <cellStyle name="Normal 19 3 2 2 3 2 2" xfId="13723" xr:uid="{00000000-0005-0000-0000-00009C350000}"/>
    <cellStyle name="Normal 19 3 2 2 3 2 2 2" xfId="13724" xr:uid="{00000000-0005-0000-0000-00009D350000}"/>
    <cellStyle name="Normal 19 3 2 2 3 2 3" xfId="13725" xr:uid="{00000000-0005-0000-0000-00009E350000}"/>
    <cellStyle name="Normal 19 3 2 2 3 3" xfId="13726" xr:uid="{00000000-0005-0000-0000-00009F350000}"/>
    <cellStyle name="Normal 19 3 2 2 3 3 2" xfId="13727" xr:uid="{00000000-0005-0000-0000-0000A0350000}"/>
    <cellStyle name="Normal 19 3 2 2 3 3 2 2" xfId="13728" xr:uid="{00000000-0005-0000-0000-0000A1350000}"/>
    <cellStyle name="Normal 19 3 2 2 3 3 3" xfId="13729" xr:uid="{00000000-0005-0000-0000-0000A2350000}"/>
    <cellStyle name="Normal 19 3 2 2 3 4" xfId="13730" xr:uid="{00000000-0005-0000-0000-0000A3350000}"/>
    <cellStyle name="Normal 19 3 2 2 3 4 2" xfId="13731" xr:uid="{00000000-0005-0000-0000-0000A4350000}"/>
    <cellStyle name="Normal 19 3 2 2 3 4 2 2" xfId="13732" xr:uid="{00000000-0005-0000-0000-0000A5350000}"/>
    <cellStyle name="Normal 19 3 2 2 3 4 3" xfId="13733" xr:uid="{00000000-0005-0000-0000-0000A6350000}"/>
    <cellStyle name="Normal 19 3 2 2 3 5" xfId="13734" xr:uid="{00000000-0005-0000-0000-0000A7350000}"/>
    <cellStyle name="Normal 19 3 2 2 3 5 2" xfId="13735" xr:uid="{00000000-0005-0000-0000-0000A8350000}"/>
    <cellStyle name="Normal 19 3 2 2 3 6" xfId="13736" xr:uid="{00000000-0005-0000-0000-0000A9350000}"/>
    <cellStyle name="Normal 19 3 2 2 3 6 2" xfId="13737" xr:uid="{00000000-0005-0000-0000-0000AA350000}"/>
    <cellStyle name="Normal 19 3 2 2 3 7" xfId="13738" xr:uid="{00000000-0005-0000-0000-0000AB350000}"/>
    <cellStyle name="Normal 19 3 2 2 4" xfId="13739" xr:uid="{00000000-0005-0000-0000-0000AC350000}"/>
    <cellStyle name="Normal 19 3 2 2 4 2" xfId="13740" xr:uid="{00000000-0005-0000-0000-0000AD350000}"/>
    <cellStyle name="Normal 19 3 2 2 4 2 2" xfId="13741" xr:uid="{00000000-0005-0000-0000-0000AE350000}"/>
    <cellStyle name="Normal 19 3 2 2 4 3" xfId="13742" xr:uid="{00000000-0005-0000-0000-0000AF350000}"/>
    <cellStyle name="Normal 19 3 2 2 5" xfId="13743" xr:uid="{00000000-0005-0000-0000-0000B0350000}"/>
    <cellStyle name="Normal 19 3 2 2 5 2" xfId="13744" xr:uid="{00000000-0005-0000-0000-0000B1350000}"/>
    <cellStyle name="Normal 19 3 2 2 5 2 2" xfId="13745" xr:uid="{00000000-0005-0000-0000-0000B2350000}"/>
    <cellStyle name="Normal 19 3 2 2 5 3" xfId="13746" xr:uid="{00000000-0005-0000-0000-0000B3350000}"/>
    <cellStyle name="Normal 19 3 2 2 6" xfId="13747" xr:uid="{00000000-0005-0000-0000-0000B4350000}"/>
    <cellStyle name="Normal 19 3 2 2 6 2" xfId="13748" xr:uid="{00000000-0005-0000-0000-0000B5350000}"/>
    <cellStyle name="Normal 19 3 2 2 6 2 2" xfId="13749" xr:uid="{00000000-0005-0000-0000-0000B6350000}"/>
    <cellStyle name="Normal 19 3 2 2 6 3" xfId="13750" xr:uid="{00000000-0005-0000-0000-0000B7350000}"/>
    <cellStyle name="Normal 19 3 2 2 7" xfId="13751" xr:uid="{00000000-0005-0000-0000-0000B8350000}"/>
    <cellStyle name="Normal 19 3 2 2 7 2" xfId="13752" xr:uid="{00000000-0005-0000-0000-0000B9350000}"/>
    <cellStyle name="Normal 19 3 2 2 8" xfId="13753" xr:uid="{00000000-0005-0000-0000-0000BA350000}"/>
    <cellStyle name="Normal 19 3 2 2 8 2" xfId="13754" xr:uid="{00000000-0005-0000-0000-0000BB350000}"/>
    <cellStyle name="Normal 19 3 2 2 9" xfId="13755" xr:uid="{00000000-0005-0000-0000-0000BC350000}"/>
    <cellStyle name="Normal 19 3 2 3" xfId="13756" xr:uid="{00000000-0005-0000-0000-0000BD350000}"/>
    <cellStyle name="Normal 19 3 2 3 2" xfId="13757" xr:uid="{00000000-0005-0000-0000-0000BE350000}"/>
    <cellStyle name="Normal 19 3 2 3 2 2" xfId="13758" xr:uid="{00000000-0005-0000-0000-0000BF350000}"/>
    <cellStyle name="Normal 19 3 2 3 2 2 2" xfId="13759" xr:uid="{00000000-0005-0000-0000-0000C0350000}"/>
    <cellStyle name="Normal 19 3 2 3 2 2 2 2" xfId="13760" xr:uid="{00000000-0005-0000-0000-0000C1350000}"/>
    <cellStyle name="Normal 19 3 2 3 2 2 3" xfId="13761" xr:uid="{00000000-0005-0000-0000-0000C2350000}"/>
    <cellStyle name="Normal 19 3 2 3 2 3" xfId="13762" xr:uid="{00000000-0005-0000-0000-0000C3350000}"/>
    <cellStyle name="Normal 19 3 2 3 2 3 2" xfId="13763" xr:uid="{00000000-0005-0000-0000-0000C4350000}"/>
    <cellStyle name="Normal 19 3 2 3 2 3 2 2" xfId="13764" xr:uid="{00000000-0005-0000-0000-0000C5350000}"/>
    <cellStyle name="Normal 19 3 2 3 2 3 3" xfId="13765" xr:uid="{00000000-0005-0000-0000-0000C6350000}"/>
    <cellStyle name="Normal 19 3 2 3 2 4" xfId="13766" xr:uid="{00000000-0005-0000-0000-0000C7350000}"/>
    <cellStyle name="Normal 19 3 2 3 2 4 2" xfId="13767" xr:uid="{00000000-0005-0000-0000-0000C8350000}"/>
    <cellStyle name="Normal 19 3 2 3 2 4 2 2" xfId="13768" xr:uid="{00000000-0005-0000-0000-0000C9350000}"/>
    <cellStyle name="Normal 19 3 2 3 2 4 3" xfId="13769" xr:uid="{00000000-0005-0000-0000-0000CA350000}"/>
    <cellStyle name="Normal 19 3 2 3 2 5" xfId="13770" xr:uid="{00000000-0005-0000-0000-0000CB350000}"/>
    <cellStyle name="Normal 19 3 2 3 2 5 2" xfId="13771" xr:uid="{00000000-0005-0000-0000-0000CC350000}"/>
    <cellStyle name="Normal 19 3 2 3 2 6" xfId="13772" xr:uid="{00000000-0005-0000-0000-0000CD350000}"/>
    <cellStyle name="Normal 19 3 2 3 2 6 2" xfId="13773" xr:uid="{00000000-0005-0000-0000-0000CE350000}"/>
    <cellStyle name="Normal 19 3 2 3 2 7" xfId="13774" xr:uid="{00000000-0005-0000-0000-0000CF350000}"/>
    <cellStyle name="Normal 19 3 2 3 3" xfId="13775" xr:uid="{00000000-0005-0000-0000-0000D0350000}"/>
    <cellStyle name="Normal 19 3 2 3 3 2" xfId="13776" xr:uid="{00000000-0005-0000-0000-0000D1350000}"/>
    <cellStyle name="Normal 19 3 2 3 3 2 2" xfId="13777" xr:uid="{00000000-0005-0000-0000-0000D2350000}"/>
    <cellStyle name="Normal 19 3 2 3 3 3" xfId="13778" xr:uid="{00000000-0005-0000-0000-0000D3350000}"/>
    <cellStyle name="Normal 19 3 2 3 4" xfId="13779" xr:uid="{00000000-0005-0000-0000-0000D4350000}"/>
    <cellStyle name="Normal 19 3 2 3 4 2" xfId="13780" xr:uid="{00000000-0005-0000-0000-0000D5350000}"/>
    <cellStyle name="Normal 19 3 2 3 4 2 2" xfId="13781" xr:uid="{00000000-0005-0000-0000-0000D6350000}"/>
    <cellStyle name="Normal 19 3 2 3 4 3" xfId="13782" xr:uid="{00000000-0005-0000-0000-0000D7350000}"/>
    <cellStyle name="Normal 19 3 2 3 5" xfId="13783" xr:uid="{00000000-0005-0000-0000-0000D8350000}"/>
    <cellStyle name="Normal 19 3 2 3 5 2" xfId="13784" xr:uid="{00000000-0005-0000-0000-0000D9350000}"/>
    <cellStyle name="Normal 19 3 2 3 5 2 2" xfId="13785" xr:uid="{00000000-0005-0000-0000-0000DA350000}"/>
    <cellStyle name="Normal 19 3 2 3 5 3" xfId="13786" xr:uid="{00000000-0005-0000-0000-0000DB350000}"/>
    <cellStyle name="Normal 19 3 2 3 6" xfId="13787" xr:uid="{00000000-0005-0000-0000-0000DC350000}"/>
    <cellStyle name="Normal 19 3 2 3 6 2" xfId="13788" xr:uid="{00000000-0005-0000-0000-0000DD350000}"/>
    <cellStyle name="Normal 19 3 2 3 7" xfId="13789" xr:uid="{00000000-0005-0000-0000-0000DE350000}"/>
    <cellStyle name="Normal 19 3 2 3 7 2" xfId="13790" xr:uid="{00000000-0005-0000-0000-0000DF350000}"/>
    <cellStyle name="Normal 19 3 2 3 8" xfId="13791" xr:uid="{00000000-0005-0000-0000-0000E0350000}"/>
    <cellStyle name="Normal 19 3 2 4" xfId="13792" xr:uid="{00000000-0005-0000-0000-0000E1350000}"/>
    <cellStyle name="Normal 19 3 2 4 2" xfId="13793" xr:uid="{00000000-0005-0000-0000-0000E2350000}"/>
    <cellStyle name="Normal 19 3 2 4 2 2" xfId="13794" xr:uid="{00000000-0005-0000-0000-0000E3350000}"/>
    <cellStyle name="Normal 19 3 2 4 2 2 2" xfId="13795" xr:uid="{00000000-0005-0000-0000-0000E4350000}"/>
    <cellStyle name="Normal 19 3 2 4 2 3" xfId="13796" xr:uid="{00000000-0005-0000-0000-0000E5350000}"/>
    <cellStyle name="Normal 19 3 2 4 3" xfId="13797" xr:uid="{00000000-0005-0000-0000-0000E6350000}"/>
    <cellStyle name="Normal 19 3 2 4 3 2" xfId="13798" xr:uid="{00000000-0005-0000-0000-0000E7350000}"/>
    <cellStyle name="Normal 19 3 2 4 3 2 2" xfId="13799" xr:uid="{00000000-0005-0000-0000-0000E8350000}"/>
    <cellStyle name="Normal 19 3 2 4 3 3" xfId="13800" xr:uid="{00000000-0005-0000-0000-0000E9350000}"/>
    <cellStyle name="Normal 19 3 2 4 4" xfId="13801" xr:uid="{00000000-0005-0000-0000-0000EA350000}"/>
    <cellStyle name="Normal 19 3 2 4 4 2" xfId="13802" xr:uid="{00000000-0005-0000-0000-0000EB350000}"/>
    <cellStyle name="Normal 19 3 2 4 4 2 2" xfId="13803" xr:uid="{00000000-0005-0000-0000-0000EC350000}"/>
    <cellStyle name="Normal 19 3 2 4 4 3" xfId="13804" xr:uid="{00000000-0005-0000-0000-0000ED350000}"/>
    <cellStyle name="Normal 19 3 2 4 5" xfId="13805" xr:uid="{00000000-0005-0000-0000-0000EE350000}"/>
    <cellStyle name="Normal 19 3 2 4 5 2" xfId="13806" xr:uid="{00000000-0005-0000-0000-0000EF350000}"/>
    <cellStyle name="Normal 19 3 2 4 6" xfId="13807" xr:uid="{00000000-0005-0000-0000-0000F0350000}"/>
    <cellStyle name="Normal 19 3 2 4 6 2" xfId="13808" xr:uid="{00000000-0005-0000-0000-0000F1350000}"/>
    <cellStyle name="Normal 19 3 2 4 7" xfId="13809" xr:uid="{00000000-0005-0000-0000-0000F2350000}"/>
    <cellStyle name="Normal 19 3 2 5" xfId="13810" xr:uid="{00000000-0005-0000-0000-0000F3350000}"/>
    <cellStyle name="Normal 19 3 2 5 2" xfId="13811" xr:uid="{00000000-0005-0000-0000-0000F4350000}"/>
    <cellStyle name="Normal 19 3 2 5 2 2" xfId="13812" xr:uid="{00000000-0005-0000-0000-0000F5350000}"/>
    <cellStyle name="Normal 19 3 2 5 2 2 2" xfId="13813" xr:uid="{00000000-0005-0000-0000-0000F6350000}"/>
    <cellStyle name="Normal 19 3 2 5 2 3" xfId="13814" xr:uid="{00000000-0005-0000-0000-0000F7350000}"/>
    <cellStyle name="Normal 19 3 2 5 3" xfId="13815" xr:uid="{00000000-0005-0000-0000-0000F8350000}"/>
    <cellStyle name="Normal 19 3 2 5 3 2" xfId="13816" xr:uid="{00000000-0005-0000-0000-0000F9350000}"/>
    <cellStyle name="Normal 19 3 2 5 3 2 2" xfId="13817" xr:uid="{00000000-0005-0000-0000-0000FA350000}"/>
    <cellStyle name="Normal 19 3 2 5 3 3" xfId="13818" xr:uid="{00000000-0005-0000-0000-0000FB350000}"/>
    <cellStyle name="Normal 19 3 2 5 4" xfId="13819" xr:uid="{00000000-0005-0000-0000-0000FC350000}"/>
    <cellStyle name="Normal 19 3 2 5 4 2" xfId="13820" xr:uid="{00000000-0005-0000-0000-0000FD350000}"/>
    <cellStyle name="Normal 19 3 2 5 4 2 2" xfId="13821" xr:uid="{00000000-0005-0000-0000-0000FE350000}"/>
    <cellStyle name="Normal 19 3 2 5 4 3" xfId="13822" xr:uid="{00000000-0005-0000-0000-0000FF350000}"/>
    <cellStyle name="Normal 19 3 2 5 5" xfId="13823" xr:uid="{00000000-0005-0000-0000-000000360000}"/>
    <cellStyle name="Normal 19 3 2 5 5 2" xfId="13824" xr:uid="{00000000-0005-0000-0000-000001360000}"/>
    <cellStyle name="Normal 19 3 2 5 6" xfId="13825" xr:uid="{00000000-0005-0000-0000-000002360000}"/>
    <cellStyle name="Normal 19 3 2 5 6 2" xfId="13826" xr:uid="{00000000-0005-0000-0000-000003360000}"/>
    <cellStyle name="Normal 19 3 2 5 7" xfId="13827" xr:uid="{00000000-0005-0000-0000-000004360000}"/>
    <cellStyle name="Normal 19 3 2 6" xfId="13828" xr:uid="{00000000-0005-0000-0000-000005360000}"/>
    <cellStyle name="Normal 19 3 2 6 2" xfId="13829" xr:uid="{00000000-0005-0000-0000-000006360000}"/>
    <cellStyle name="Normal 19 3 2 6 2 2" xfId="13830" xr:uid="{00000000-0005-0000-0000-000007360000}"/>
    <cellStyle name="Normal 19 3 2 6 3" xfId="13831" xr:uid="{00000000-0005-0000-0000-000008360000}"/>
    <cellStyle name="Normal 19 3 2 7" xfId="13832" xr:uid="{00000000-0005-0000-0000-000009360000}"/>
    <cellStyle name="Normal 19 3 2 7 2" xfId="13833" xr:uid="{00000000-0005-0000-0000-00000A360000}"/>
    <cellStyle name="Normal 19 3 2 7 2 2" xfId="13834" xr:uid="{00000000-0005-0000-0000-00000B360000}"/>
    <cellStyle name="Normal 19 3 2 7 3" xfId="13835" xr:uid="{00000000-0005-0000-0000-00000C360000}"/>
    <cellStyle name="Normal 19 3 2 8" xfId="13836" xr:uid="{00000000-0005-0000-0000-00000D360000}"/>
    <cellStyle name="Normal 19 3 2 8 2" xfId="13837" xr:uid="{00000000-0005-0000-0000-00000E360000}"/>
    <cellStyle name="Normal 19 3 2 8 2 2" xfId="13838" xr:uid="{00000000-0005-0000-0000-00000F360000}"/>
    <cellStyle name="Normal 19 3 2 8 3" xfId="13839" xr:uid="{00000000-0005-0000-0000-000010360000}"/>
    <cellStyle name="Normal 19 3 2 9" xfId="13840" xr:uid="{00000000-0005-0000-0000-000011360000}"/>
    <cellStyle name="Normal 19 3 2 9 2" xfId="13841" xr:uid="{00000000-0005-0000-0000-000012360000}"/>
    <cellStyle name="Normal 19 3 3" xfId="13842" xr:uid="{00000000-0005-0000-0000-000013360000}"/>
    <cellStyle name="Normal 19 3 3 10" xfId="13843" xr:uid="{00000000-0005-0000-0000-000014360000}"/>
    <cellStyle name="Normal 19 3 3 10 2" xfId="13844" xr:uid="{00000000-0005-0000-0000-000015360000}"/>
    <cellStyle name="Normal 19 3 3 11" xfId="13845" xr:uid="{00000000-0005-0000-0000-000016360000}"/>
    <cellStyle name="Normal 19 3 3 2" xfId="13846" xr:uid="{00000000-0005-0000-0000-000017360000}"/>
    <cellStyle name="Normal 19 3 3 2 2" xfId="13847" xr:uid="{00000000-0005-0000-0000-000018360000}"/>
    <cellStyle name="Normal 19 3 3 2 2 2" xfId="13848" xr:uid="{00000000-0005-0000-0000-000019360000}"/>
    <cellStyle name="Normal 19 3 3 2 2 2 2" xfId="13849" xr:uid="{00000000-0005-0000-0000-00001A360000}"/>
    <cellStyle name="Normal 19 3 3 2 2 2 2 2" xfId="13850" xr:uid="{00000000-0005-0000-0000-00001B360000}"/>
    <cellStyle name="Normal 19 3 3 2 2 2 3" xfId="13851" xr:uid="{00000000-0005-0000-0000-00001C360000}"/>
    <cellStyle name="Normal 19 3 3 2 2 3" xfId="13852" xr:uid="{00000000-0005-0000-0000-00001D360000}"/>
    <cellStyle name="Normal 19 3 3 2 2 3 2" xfId="13853" xr:uid="{00000000-0005-0000-0000-00001E360000}"/>
    <cellStyle name="Normal 19 3 3 2 2 3 2 2" xfId="13854" xr:uid="{00000000-0005-0000-0000-00001F360000}"/>
    <cellStyle name="Normal 19 3 3 2 2 3 3" xfId="13855" xr:uid="{00000000-0005-0000-0000-000020360000}"/>
    <cellStyle name="Normal 19 3 3 2 2 4" xfId="13856" xr:uid="{00000000-0005-0000-0000-000021360000}"/>
    <cellStyle name="Normal 19 3 3 2 2 4 2" xfId="13857" xr:uid="{00000000-0005-0000-0000-000022360000}"/>
    <cellStyle name="Normal 19 3 3 2 2 4 2 2" xfId="13858" xr:uid="{00000000-0005-0000-0000-000023360000}"/>
    <cellStyle name="Normal 19 3 3 2 2 4 3" xfId="13859" xr:uid="{00000000-0005-0000-0000-000024360000}"/>
    <cellStyle name="Normal 19 3 3 2 2 5" xfId="13860" xr:uid="{00000000-0005-0000-0000-000025360000}"/>
    <cellStyle name="Normal 19 3 3 2 2 5 2" xfId="13861" xr:uid="{00000000-0005-0000-0000-000026360000}"/>
    <cellStyle name="Normal 19 3 3 2 2 6" xfId="13862" xr:uid="{00000000-0005-0000-0000-000027360000}"/>
    <cellStyle name="Normal 19 3 3 2 2 6 2" xfId="13863" xr:uid="{00000000-0005-0000-0000-000028360000}"/>
    <cellStyle name="Normal 19 3 3 2 2 7" xfId="13864" xr:uid="{00000000-0005-0000-0000-000029360000}"/>
    <cellStyle name="Normal 19 3 3 2 3" xfId="13865" xr:uid="{00000000-0005-0000-0000-00002A360000}"/>
    <cellStyle name="Normal 19 3 3 2 3 2" xfId="13866" xr:uid="{00000000-0005-0000-0000-00002B360000}"/>
    <cellStyle name="Normal 19 3 3 2 3 2 2" xfId="13867" xr:uid="{00000000-0005-0000-0000-00002C360000}"/>
    <cellStyle name="Normal 19 3 3 2 3 2 2 2" xfId="13868" xr:uid="{00000000-0005-0000-0000-00002D360000}"/>
    <cellStyle name="Normal 19 3 3 2 3 2 3" xfId="13869" xr:uid="{00000000-0005-0000-0000-00002E360000}"/>
    <cellStyle name="Normal 19 3 3 2 3 3" xfId="13870" xr:uid="{00000000-0005-0000-0000-00002F360000}"/>
    <cellStyle name="Normal 19 3 3 2 3 3 2" xfId="13871" xr:uid="{00000000-0005-0000-0000-000030360000}"/>
    <cellStyle name="Normal 19 3 3 2 3 3 2 2" xfId="13872" xr:uid="{00000000-0005-0000-0000-000031360000}"/>
    <cellStyle name="Normal 19 3 3 2 3 3 3" xfId="13873" xr:uid="{00000000-0005-0000-0000-000032360000}"/>
    <cellStyle name="Normal 19 3 3 2 3 4" xfId="13874" xr:uid="{00000000-0005-0000-0000-000033360000}"/>
    <cellStyle name="Normal 19 3 3 2 3 4 2" xfId="13875" xr:uid="{00000000-0005-0000-0000-000034360000}"/>
    <cellStyle name="Normal 19 3 3 2 3 4 2 2" xfId="13876" xr:uid="{00000000-0005-0000-0000-000035360000}"/>
    <cellStyle name="Normal 19 3 3 2 3 4 3" xfId="13877" xr:uid="{00000000-0005-0000-0000-000036360000}"/>
    <cellStyle name="Normal 19 3 3 2 3 5" xfId="13878" xr:uid="{00000000-0005-0000-0000-000037360000}"/>
    <cellStyle name="Normal 19 3 3 2 3 5 2" xfId="13879" xr:uid="{00000000-0005-0000-0000-000038360000}"/>
    <cellStyle name="Normal 19 3 3 2 3 6" xfId="13880" xr:uid="{00000000-0005-0000-0000-000039360000}"/>
    <cellStyle name="Normal 19 3 3 2 3 6 2" xfId="13881" xr:uid="{00000000-0005-0000-0000-00003A360000}"/>
    <cellStyle name="Normal 19 3 3 2 3 7" xfId="13882" xr:uid="{00000000-0005-0000-0000-00003B360000}"/>
    <cellStyle name="Normal 19 3 3 2 4" xfId="13883" xr:uid="{00000000-0005-0000-0000-00003C360000}"/>
    <cellStyle name="Normal 19 3 3 2 4 2" xfId="13884" xr:uid="{00000000-0005-0000-0000-00003D360000}"/>
    <cellStyle name="Normal 19 3 3 2 4 2 2" xfId="13885" xr:uid="{00000000-0005-0000-0000-00003E360000}"/>
    <cellStyle name="Normal 19 3 3 2 4 3" xfId="13886" xr:uid="{00000000-0005-0000-0000-00003F360000}"/>
    <cellStyle name="Normal 19 3 3 2 5" xfId="13887" xr:uid="{00000000-0005-0000-0000-000040360000}"/>
    <cellStyle name="Normal 19 3 3 2 5 2" xfId="13888" xr:uid="{00000000-0005-0000-0000-000041360000}"/>
    <cellStyle name="Normal 19 3 3 2 5 2 2" xfId="13889" xr:uid="{00000000-0005-0000-0000-000042360000}"/>
    <cellStyle name="Normal 19 3 3 2 5 3" xfId="13890" xr:uid="{00000000-0005-0000-0000-000043360000}"/>
    <cellStyle name="Normal 19 3 3 2 6" xfId="13891" xr:uid="{00000000-0005-0000-0000-000044360000}"/>
    <cellStyle name="Normal 19 3 3 2 6 2" xfId="13892" xr:uid="{00000000-0005-0000-0000-000045360000}"/>
    <cellStyle name="Normal 19 3 3 2 6 2 2" xfId="13893" xr:uid="{00000000-0005-0000-0000-000046360000}"/>
    <cellStyle name="Normal 19 3 3 2 6 3" xfId="13894" xr:uid="{00000000-0005-0000-0000-000047360000}"/>
    <cellStyle name="Normal 19 3 3 2 7" xfId="13895" xr:uid="{00000000-0005-0000-0000-000048360000}"/>
    <cellStyle name="Normal 19 3 3 2 7 2" xfId="13896" xr:uid="{00000000-0005-0000-0000-000049360000}"/>
    <cellStyle name="Normal 19 3 3 2 8" xfId="13897" xr:uid="{00000000-0005-0000-0000-00004A360000}"/>
    <cellStyle name="Normal 19 3 3 2 8 2" xfId="13898" xr:uid="{00000000-0005-0000-0000-00004B360000}"/>
    <cellStyle name="Normal 19 3 3 2 9" xfId="13899" xr:uid="{00000000-0005-0000-0000-00004C360000}"/>
    <cellStyle name="Normal 19 3 3 3" xfId="13900" xr:uid="{00000000-0005-0000-0000-00004D360000}"/>
    <cellStyle name="Normal 19 3 3 3 2" xfId="13901" xr:uid="{00000000-0005-0000-0000-00004E360000}"/>
    <cellStyle name="Normal 19 3 3 3 2 2" xfId="13902" xr:uid="{00000000-0005-0000-0000-00004F360000}"/>
    <cellStyle name="Normal 19 3 3 3 2 2 2" xfId="13903" xr:uid="{00000000-0005-0000-0000-000050360000}"/>
    <cellStyle name="Normal 19 3 3 3 2 2 2 2" xfId="13904" xr:uid="{00000000-0005-0000-0000-000051360000}"/>
    <cellStyle name="Normal 19 3 3 3 2 2 3" xfId="13905" xr:uid="{00000000-0005-0000-0000-000052360000}"/>
    <cellStyle name="Normal 19 3 3 3 2 3" xfId="13906" xr:uid="{00000000-0005-0000-0000-000053360000}"/>
    <cellStyle name="Normal 19 3 3 3 2 3 2" xfId="13907" xr:uid="{00000000-0005-0000-0000-000054360000}"/>
    <cellStyle name="Normal 19 3 3 3 2 3 2 2" xfId="13908" xr:uid="{00000000-0005-0000-0000-000055360000}"/>
    <cellStyle name="Normal 19 3 3 3 2 3 3" xfId="13909" xr:uid="{00000000-0005-0000-0000-000056360000}"/>
    <cellStyle name="Normal 19 3 3 3 2 4" xfId="13910" xr:uid="{00000000-0005-0000-0000-000057360000}"/>
    <cellStyle name="Normal 19 3 3 3 2 4 2" xfId="13911" xr:uid="{00000000-0005-0000-0000-000058360000}"/>
    <cellStyle name="Normal 19 3 3 3 2 4 2 2" xfId="13912" xr:uid="{00000000-0005-0000-0000-000059360000}"/>
    <cellStyle name="Normal 19 3 3 3 2 4 3" xfId="13913" xr:uid="{00000000-0005-0000-0000-00005A360000}"/>
    <cellStyle name="Normal 19 3 3 3 2 5" xfId="13914" xr:uid="{00000000-0005-0000-0000-00005B360000}"/>
    <cellStyle name="Normal 19 3 3 3 2 5 2" xfId="13915" xr:uid="{00000000-0005-0000-0000-00005C360000}"/>
    <cellStyle name="Normal 19 3 3 3 2 6" xfId="13916" xr:uid="{00000000-0005-0000-0000-00005D360000}"/>
    <cellStyle name="Normal 19 3 3 3 2 6 2" xfId="13917" xr:uid="{00000000-0005-0000-0000-00005E360000}"/>
    <cellStyle name="Normal 19 3 3 3 2 7" xfId="13918" xr:uid="{00000000-0005-0000-0000-00005F360000}"/>
    <cellStyle name="Normal 19 3 3 3 3" xfId="13919" xr:uid="{00000000-0005-0000-0000-000060360000}"/>
    <cellStyle name="Normal 19 3 3 3 3 2" xfId="13920" xr:uid="{00000000-0005-0000-0000-000061360000}"/>
    <cellStyle name="Normal 19 3 3 3 3 2 2" xfId="13921" xr:uid="{00000000-0005-0000-0000-000062360000}"/>
    <cellStyle name="Normal 19 3 3 3 3 3" xfId="13922" xr:uid="{00000000-0005-0000-0000-000063360000}"/>
    <cellStyle name="Normal 19 3 3 3 4" xfId="13923" xr:uid="{00000000-0005-0000-0000-000064360000}"/>
    <cellStyle name="Normal 19 3 3 3 4 2" xfId="13924" xr:uid="{00000000-0005-0000-0000-000065360000}"/>
    <cellStyle name="Normal 19 3 3 3 4 2 2" xfId="13925" xr:uid="{00000000-0005-0000-0000-000066360000}"/>
    <cellStyle name="Normal 19 3 3 3 4 3" xfId="13926" xr:uid="{00000000-0005-0000-0000-000067360000}"/>
    <cellStyle name="Normal 19 3 3 3 5" xfId="13927" xr:uid="{00000000-0005-0000-0000-000068360000}"/>
    <cellStyle name="Normal 19 3 3 3 5 2" xfId="13928" xr:uid="{00000000-0005-0000-0000-000069360000}"/>
    <cellStyle name="Normal 19 3 3 3 5 2 2" xfId="13929" xr:uid="{00000000-0005-0000-0000-00006A360000}"/>
    <cellStyle name="Normal 19 3 3 3 5 3" xfId="13930" xr:uid="{00000000-0005-0000-0000-00006B360000}"/>
    <cellStyle name="Normal 19 3 3 3 6" xfId="13931" xr:uid="{00000000-0005-0000-0000-00006C360000}"/>
    <cellStyle name="Normal 19 3 3 3 6 2" xfId="13932" xr:uid="{00000000-0005-0000-0000-00006D360000}"/>
    <cellStyle name="Normal 19 3 3 3 7" xfId="13933" xr:uid="{00000000-0005-0000-0000-00006E360000}"/>
    <cellStyle name="Normal 19 3 3 3 7 2" xfId="13934" xr:uid="{00000000-0005-0000-0000-00006F360000}"/>
    <cellStyle name="Normal 19 3 3 3 8" xfId="13935" xr:uid="{00000000-0005-0000-0000-000070360000}"/>
    <cellStyle name="Normal 19 3 3 4" xfId="13936" xr:uid="{00000000-0005-0000-0000-000071360000}"/>
    <cellStyle name="Normal 19 3 3 4 2" xfId="13937" xr:uid="{00000000-0005-0000-0000-000072360000}"/>
    <cellStyle name="Normal 19 3 3 4 2 2" xfId="13938" xr:uid="{00000000-0005-0000-0000-000073360000}"/>
    <cellStyle name="Normal 19 3 3 4 2 2 2" xfId="13939" xr:uid="{00000000-0005-0000-0000-000074360000}"/>
    <cellStyle name="Normal 19 3 3 4 2 3" xfId="13940" xr:uid="{00000000-0005-0000-0000-000075360000}"/>
    <cellStyle name="Normal 19 3 3 4 3" xfId="13941" xr:uid="{00000000-0005-0000-0000-000076360000}"/>
    <cellStyle name="Normal 19 3 3 4 3 2" xfId="13942" xr:uid="{00000000-0005-0000-0000-000077360000}"/>
    <cellStyle name="Normal 19 3 3 4 3 2 2" xfId="13943" xr:uid="{00000000-0005-0000-0000-000078360000}"/>
    <cellStyle name="Normal 19 3 3 4 3 3" xfId="13944" xr:uid="{00000000-0005-0000-0000-000079360000}"/>
    <cellStyle name="Normal 19 3 3 4 4" xfId="13945" xr:uid="{00000000-0005-0000-0000-00007A360000}"/>
    <cellStyle name="Normal 19 3 3 4 4 2" xfId="13946" xr:uid="{00000000-0005-0000-0000-00007B360000}"/>
    <cellStyle name="Normal 19 3 3 4 4 2 2" xfId="13947" xr:uid="{00000000-0005-0000-0000-00007C360000}"/>
    <cellStyle name="Normal 19 3 3 4 4 3" xfId="13948" xr:uid="{00000000-0005-0000-0000-00007D360000}"/>
    <cellStyle name="Normal 19 3 3 4 5" xfId="13949" xr:uid="{00000000-0005-0000-0000-00007E360000}"/>
    <cellStyle name="Normal 19 3 3 4 5 2" xfId="13950" xr:uid="{00000000-0005-0000-0000-00007F360000}"/>
    <cellStyle name="Normal 19 3 3 4 6" xfId="13951" xr:uid="{00000000-0005-0000-0000-000080360000}"/>
    <cellStyle name="Normal 19 3 3 4 6 2" xfId="13952" xr:uid="{00000000-0005-0000-0000-000081360000}"/>
    <cellStyle name="Normal 19 3 3 4 7" xfId="13953" xr:uid="{00000000-0005-0000-0000-000082360000}"/>
    <cellStyle name="Normal 19 3 3 5" xfId="13954" xr:uid="{00000000-0005-0000-0000-000083360000}"/>
    <cellStyle name="Normal 19 3 3 5 2" xfId="13955" xr:uid="{00000000-0005-0000-0000-000084360000}"/>
    <cellStyle name="Normal 19 3 3 5 2 2" xfId="13956" xr:uid="{00000000-0005-0000-0000-000085360000}"/>
    <cellStyle name="Normal 19 3 3 5 2 2 2" xfId="13957" xr:uid="{00000000-0005-0000-0000-000086360000}"/>
    <cellStyle name="Normal 19 3 3 5 2 3" xfId="13958" xr:uid="{00000000-0005-0000-0000-000087360000}"/>
    <cellStyle name="Normal 19 3 3 5 3" xfId="13959" xr:uid="{00000000-0005-0000-0000-000088360000}"/>
    <cellStyle name="Normal 19 3 3 5 3 2" xfId="13960" xr:uid="{00000000-0005-0000-0000-000089360000}"/>
    <cellStyle name="Normal 19 3 3 5 3 2 2" xfId="13961" xr:uid="{00000000-0005-0000-0000-00008A360000}"/>
    <cellStyle name="Normal 19 3 3 5 3 3" xfId="13962" xr:uid="{00000000-0005-0000-0000-00008B360000}"/>
    <cellStyle name="Normal 19 3 3 5 4" xfId="13963" xr:uid="{00000000-0005-0000-0000-00008C360000}"/>
    <cellStyle name="Normal 19 3 3 5 4 2" xfId="13964" xr:uid="{00000000-0005-0000-0000-00008D360000}"/>
    <cellStyle name="Normal 19 3 3 5 4 2 2" xfId="13965" xr:uid="{00000000-0005-0000-0000-00008E360000}"/>
    <cellStyle name="Normal 19 3 3 5 4 3" xfId="13966" xr:uid="{00000000-0005-0000-0000-00008F360000}"/>
    <cellStyle name="Normal 19 3 3 5 5" xfId="13967" xr:uid="{00000000-0005-0000-0000-000090360000}"/>
    <cellStyle name="Normal 19 3 3 5 5 2" xfId="13968" xr:uid="{00000000-0005-0000-0000-000091360000}"/>
    <cellStyle name="Normal 19 3 3 5 6" xfId="13969" xr:uid="{00000000-0005-0000-0000-000092360000}"/>
    <cellStyle name="Normal 19 3 3 5 6 2" xfId="13970" xr:uid="{00000000-0005-0000-0000-000093360000}"/>
    <cellStyle name="Normal 19 3 3 5 7" xfId="13971" xr:uid="{00000000-0005-0000-0000-000094360000}"/>
    <cellStyle name="Normal 19 3 3 6" xfId="13972" xr:uid="{00000000-0005-0000-0000-000095360000}"/>
    <cellStyle name="Normal 19 3 3 6 2" xfId="13973" xr:uid="{00000000-0005-0000-0000-000096360000}"/>
    <cellStyle name="Normal 19 3 3 6 2 2" xfId="13974" xr:uid="{00000000-0005-0000-0000-000097360000}"/>
    <cellStyle name="Normal 19 3 3 6 3" xfId="13975" xr:uid="{00000000-0005-0000-0000-000098360000}"/>
    <cellStyle name="Normal 19 3 3 7" xfId="13976" xr:uid="{00000000-0005-0000-0000-000099360000}"/>
    <cellStyle name="Normal 19 3 3 7 2" xfId="13977" xr:uid="{00000000-0005-0000-0000-00009A360000}"/>
    <cellStyle name="Normal 19 3 3 7 2 2" xfId="13978" xr:uid="{00000000-0005-0000-0000-00009B360000}"/>
    <cellStyle name="Normal 19 3 3 7 3" xfId="13979" xr:uid="{00000000-0005-0000-0000-00009C360000}"/>
    <cellStyle name="Normal 19 3 3 8" xfId="13980" xr:uid="{00000000-0005-0000-0000-00009D360000}"/>
    <cellStyle name="Normal 19 3 3 8 2" xfId="13981" xr:uid="{00000000-0005-0000-0000-00009E360000}"/>
    <cellStyle name="Normal 19 3 3 8 2 2" xfId="13982" xr:uid="{00000000-0005-0000-0000-00009F360000}"/>
    <cellStyle name="Normal 19 3 3 8 3" xfId="13983" xr:uid="{00000000-0005-0000-0000-0000A0360000}"/>
    <cellStyle name="Normal 19 3 3 9" xfId="13984" xr:uid="{00000000-0005-0000-0000-0000A1360000}"/>
    <cellStyle name="Normal 19 3 3 9 2" xfId="13985" xr:uid="{00000000-0005-0000-0000-0000A2360000}"/>
    <cellStyle name="Normal 19 3 4" xfId="13986" xr:uid="{00000000-0005-0000-0000-0000A3360000}"/>
    <cellStyle name="Normal 19 3 4 2" xfId="13987" xr:uid="{00000000-0005-0000-0000-0000A4360000}"/>
    <cellStyle name="Normal 19 3 4 2 2" xfId="13988" xr:uid="{00000000-0005-0000-0000-0000A5360000}"/>
    <cellStyle name="Normal 19 3 4 2 2 2" xfId="13989" xr:uid="{00000000-0005-0000-0000-0000A6360000}"/>
    <cellStyle name="Normal 19 3 4 2 2 2 2" xfId="13990" xr:uid="{00000000-0005-0000-0000-0000A7360000}"/>
    <cellStyle name="Normal 19 3 4 2 2 3" xfId="13991" xr:uid="{00000000-0005-0000-0000-0000A8360000}"/>
    <cellStyle name="Normal 19 3 4 2 3" xfId="13992" xr:uid="{00000000-0005-0000-0000-0000A9360000}"/>
    <cellStyle name="Normal 19 3 4 2 3 2" xfId="13993" xr:uid="{00000000-0005-0000-0000-0000AA360000}"/>
    <cellStyle name="Normal 19 3 4 2 3 2 2" xfId="13994" xr:uid="{00000000-0005-0000-0000-0000AB360000}"/>
    <cellStyle name="Normal 19 3 4 2 3 3" xfId="13995" xr:uid="{00000000-0005-0000-0000-0000AC360000}"/>
    <cellStyle name="Normal 19 3 4 2 4" xfId="13996" xr:uid="{00000000-0005-0000-0000-0000AD360000}"/>
    <cellStyle name="Normal 19 3 4 2 4 2" xfId="13997" xr:uid="{00000000-0005-0000-0000-0000AE360000}"/>
    <cellStyle name="Normal 19 3 4 2 4 2 2" xfId="13998" xr:uid="{00000000-0005-0000-0000-0000AF360000}"/>
    <cellStyle name="Normal 19 3 4 2 4 3" xfId="13999" xr:uid="{00000000-0005-0000-0000-0000B0360000}"/>
    <cellStyle name="Normal 19 3 4 2 5" xfId="14000" xr:uid="{00000000-0005-0000-0000-0000B1360000}"/>
    <cellStyle name="Normal 19 3 4 2 5 2" xfId="14001" xr:uid="{00000000-0005-0000-0000-0000B2360000}"/>
    <cellStyle name="Normal 19 3 4 2 6" xfId="14002" xr:uid="{00000000-0005-0000-0000-0000B3360000}"/>
    <cellStyle name="Normal 19 3 4 2 6 2" xfId="14003" xr:uid="{00000000-0005-0000-0000-0000B4360000}"/>
    <cellStyle name="Normal 19 3 4 2 7" xfId="14004" xr:uid="{00000000-0005-0000-0000-0000B5360000}"/>
    <cellStyle name="Normal 19 3 4 3" xfId="14005" xr:uid="{00000000-0005-0000-0000-0000B6360000}"/>
    <cellStyle name="Normal 19 3 4 3 2" xfId="14006" xr:uid="{00000000-0005-0000-0000-0000B7360000}"/>
    <cellStyle name="Normal 19 3 4 3 2 2" xfId="14007" xr:uid="{00000000-0005-0000-0000-0000B8360000}"/>
    <cellStyle name="Normal 19 3 4 3 2 2 2" xfId="14008" xr:uid="{00000000-0005-0000-0000-0000B9360000}"/>
    <cellStyle name="Normal 19 3 4 3 2 3" xfId="14009" xr:uid="{00000000-0005-0000-0000-0000BA360000}"/>
    <cellStyle name="Normal 19 3 4 3 3" xfId="14010" xr:uid="{00000000-0005-0000-0000-0000BB360000}"/>
    <cellStyle name="Normal 19 3 4 3 3 2" xfId="14011" xr:uid="{00000000-0005-0000-0000-0000BC360000}"/>
    <cellStyle name="Normal 19 3 4 3 3 2 2" xfId="14012" xr:uid="{00000000-0005-0000-0000-0000BD360000}"/>
    <cellStyle name="Normal 19 3 4 3 3 3" xfId="14013" xr:uid="{00000000-0005-0000-0000-0000BE360000}"/>
    <cellStyle name="Normal 19 3 4 3 4" xfId="14014" xr:uid="{00000000-0005-0000-0000-0000BF360000}"/>
    <cellStyle name="Normal 19 3 4 3 4 2" xfId="14015" xr:uid="{00000000-0005-0000-0000-0000C0360000}"/>
    <cellStyle name="Normal 19 3 4 3 4 2 2" xfId="14016" xr:uid="{00000000-0005-0000-0000-0000C1360000}"/>
    <cellStyle name="Normal 19 3 4 3 4 3" xfId="14017" xr:uid="{00000000-0005-0000-0000-0000C2360000}"/>
    <cellStyle name="Normal 19 3 4 3 5" xfId="14018" xr:uid="{00000000-0005-0000-0000-0000C3360000}"/>
    <cellStyle name="Normal 19 3 4 3 5 2" xfId="14019" xr:uid="{00000000-0005-0000-0000-0000C4360000}"/>
    <cellStyle name="Normal 19 3 4 3 6" xfId="14020" xr:uid="{00000000-0005-0000-0000-0000C5360000}"/>
    <cellStyle name="Normal 19 3 4 3 6 2" xfId="14021" xr:uid="{00000000-0005-0000-0000-0000C6360000}"/>
    <cellStyle name="Normal 19 3 4 3 7" xfId="14022" xr:uid="{00000000-0005-0000-0000-0000C7360000}"/>
    <cellStyle name="Normal 19 3 4 4" xfId="14023" xr:uid="{00000000-0005-0000-0000-0000C8360000}"/>
    <cellStyle name="Normal 19 3 4 4 2" xfId="14024" xr:uid="{00000000-0005-0000-0000-0000C9360000}"/>
    <cellStyle name="Normal 19 3 4 4 2 2" xfId="14025" xr:uid="{00000000-0005-0000-0000-0000CA360000}"/>
    <cellStyle name="Normal 19 3 4 4 3" xfId="14026" xr:uid="{00000000-0005-0000-0000-0000CB360000}"/>
    <cellStyle name="Normal 19 3 4 5" xfId="14027" xr:uid="{00000000-0005-0000-0000-0000CC360000}"/>
    <cellStyle name="Normal 19 3 4 5 2" xfId="14028" xr:uid="{00000000-0005-0000-0000-0000CD360000}"/>
    <cellStyle name="Normal 19 3 4 5 2 2" xfId="14029" xr:uid="{00000000-0005-0000-0000-0000CE360000}"/>
    <cellStyle name="Normal 19 3 4 5 3" xfId="14030" xr:uid="{00000000-0005-0000-0000-0000CF360000}"/>
    <cellStyle name="Normal 19 3 4 6" xfId="14031" xr:uid="{00000000-0005-0000-0000-0000D0360000}"/>
    <cellStyle name="Normal 19 3 4 6 2" xfId="14032" xr:uid="{00000000-0005-0000-0000-0000D1360000}"/>
    <cellStyle name="Normal 19 3 4 6 2 2" xfId="14033" xr:uid="{00000000-0005-0000-0000-0000D2360000}"/>
    <cellStyle name="Normal 19 3 4 6 3" xfId="14034" xr:uid="{00000000-0005-0000-0000-0000D3360000}"/>
    <cellStyle name="Normal 19 3 4 7" xfId="14035" xr:uid="{00000000-0005-0000-0000-0000D4360000}"/>
    <cellStyle name="Normal 19 3 4 7 2" xfId="14036" xr:uid="{00000000-0005-0000-0000-0000D5360000}"/>
    <cellStyle name="Normal 19 3 4 8" xfId="14037" xr:uid="{00000000-0005-0000-0000-0000D6360000}"/>
    <cellStyle name="Normal 19 3 4 8 2" xfId="14038" xr:uid="{00000000-0005-0000-0000-0000D7360000}"/>
    <cellStyle name="Normal 19 3 4 9" xfId="14039" xr:uid="{00000000-0005-0000-0000-0000D8360000}"/>
    <cellStyle name="Normal 19 3 5" xfId="14040" xr:uid="{00000000-0005-0000-0000-0000D9360000}"/>
    <cellStyle name="Normal 19 3 5 2" xfId="14041" xr:uid="{00000000-0005-0000-0000-0000DA360000}"/>
    <cellStyle name="Normal 19 3 5 2 2" xfId="14042" xr:uid="{00000000-0005-0000-0000-0000DB360000}"/>
    <cellStyle name="Normal 19 3 5 2 2 2" xfId="14043" xr:uid="{00000000-0005-0000-0000-0000DC360000}"/>
    <cellStyle name="Normal 19 3 5 2 2 2 2" xfId="14044" xr:uid="{00000000-0005-0000-0000-0000DD360000}"/>
    <cellStyle name="Normal 19 3 5 2 2 3" xfId="14045" xr:uid="{00000000-0005-0000-0000-0000DE360000}"/>
    <cellStyle name="Normal 19 3 5 2 3" xfId="14046" xr:uid="{00000000-0005-0000-0000-0000DF360000}"/>
    <cellStyle name="Normal 19 3 5 2 3 2" xfId="14047" xr:uid="{00000000-0005-0000-0000-0000E0360000}"/>
    <cellStyle name="Normal 19 3 5 2 3 2 2" xfId="14048" xr:uid="{00000000-0005-0000-0000-0000E1360000}"/>
    <cellStyle name="Normal 19 3 5 2 3 3" xfId="14049" xr:uid="{00000000-0005-0000-0000-0000E2360000}"/>
    <cellStyle name="Normal 19 3 5 2 4" xfId="14050" xr:uid="{00000000-0005-0000-0000-0000E3360000}"/>
    <cellStyle name="Normal 19 3 5 2 4 2" xfId="14051" xr:uid="{00000000-0005-0000-0000-0000E4360000}"/>
    <cellStyle name="Normal 19 3 5 2 4 2 2" xfId="14052" xr:uid="{00000000-0005-0000-0000-0000E5360000}"/>
    <cellStyle name="Normal 19 3 5 2 4 3" xfId="14053" xr:uid="{00000000-0005-0000-0000-0000E6360000}"/>
    <cellStyle name="Normal 19 3 5 2 5" xfId="14054" xr:uid="{00000000-0005-0000-0000-0000E7360000}"/>
    <cellStyle name="Normal 19 3 5 2 5 2" xfId="14055" xr:uid="{00000000-0005-0000-0000-0000E8360000}"/>
    <cellStyle name="Normal 19 3 5 2 6" xfId="14056" xr:uid="{00000000-0005-0000-0000-0000E9360000}"/>
    <cellStyle name="Normal 19 3 5 2 6 2" xfId="14057" xr:uid="{00000000-0005-0000-0000-0000EA360000}"/>
    <cellStyle name="Normal 19 3 5 2 7" xfId="14058" xr:uid="{00000000-0005-0000-0000-0000EB360000}"/>
    <cellStyle name="Normal 19 3 5 3" xfId="14059" xr:uid="{00000000-0005-0000-0000-0000EC360000}"/>
    <cellStyle name="Normal 19 3 5 3 2" xfId="14060" xr:uid="{00000000-0005-0000-0000-0000ED360000}"/>
    <cellStyle name="Normal 19 3 5 3 2 2" xfId="14061" xr:uid="{00000000-0005-0000-0000-0000EE360000}"/>
    <cellStyle name="Normal 19 3 5 3 3" xfId="14062" xr:uid="{00000000-0005-0000-0000-0000EF360000}"/>
    <cellStyle name="Normal 19 3 5 4" xfId="14063" xr:uid="{00000000-0005-0000-0000-0000F0360000}"/>
    <cellStyle name="Normal 19 3 5 4 2" xfId="14064" xr:uid="{00000000-0005-0000-0000-0000F1360000}"/>
    <cellStyle name="Normal 19 3 5 4 2 2" xfId="14065" xr:uid="{00000000-0005-0000-0000-0000F2360000}"/>
    <cellStyle name="Normal 19 3 5 4 3" xfId="14066" xr:uid="{00000000-0005-0000-0000-0000F3360000}"/>
    <cellStyle name="Normal 19 3 5 5" xfId="14067" xr:uid="{00000000-0005-0000-0000-0000F4360000}"/>
    <cellStyle name="Normal 19 3 5 5 2" xfId="14068" xr:uid="{00000000-0005-0000-0000-0000F5360000}"/>
    <cellStyle name="Normal 19 3 5 5 2 2" xfId="14069" xr:uid="{00000000-0005-0000-0000-0000F6360000}"/>
    <cellStyle name="Normal 19 3 5 5 3" xfId="14070" xr:uid="{00000000-0005-0000-0000-0000F7360000}"/>
    <cellStyle name="Normal 19 3 5 6" xfId="14071" xr:uid="{00000000-0005-0000-0000-0000F8360000}"/>
    <cellStyle name="Normal 19 3 5 6 2" xfId="14072" xr:uid="{00000000-0005-0000-0000-0000F9360000}"/>
    <cellStyle name="Normal 19 3 5 7" xfId="14073" xr:uid="{00000000-0005-0000-0000-0000FA360000}"/>
    <cellStyle name="Normal 19 3 5 7 2" xfId="14074" xr:uid="{00000000-0005-0000-0000-0000FB360000}"/>
    <cellStyle name="Normal 19 3 5 8" xfId="14075" xr:uid="{00000000-0005-0000-0000-0000FC360000}"/>
    <cellStyle name="Normal 19 3 6" xfId="14076" xr:uid="{00000000-0005-0000-0000-0000FD360000}"/>
    <cellStyle name="Normal 19 3 6 2" xfId="14077" xr:uid="{00000000-0005-0000-0000-0000FE360000}"/>
    <cellStyle name="Normal 19 3 6 2 2" xfId="14078" xr:uid="{00000000-0005-0000-0000-0000FF360000}"/>
    <cellStyle name="Normal 19 3 6 2 2 2" xfId="14079" xr:uid="{00000000-0005-0000-0000-000000370000}"/>
    <cellStyle name="Normal 19 3 6 2 3" xfId="14080" xr:uid="{00000000-0005-0000-0000-000001370000}"/>
    <cellStyle name="Normal 19 3 6 3" xfId="14081" xr:uid="{00000000-0005-0000-0000-000002370000}"/>
    <cellStyle name="Normal 19 3 6 3 2" xfId="14082" xr:uid="{00000000-0005-0000-0000-000003370000}"/>
    <cellStyle name="Normal 19 3 6 3 2 2" xfId="14083" xr:uid="{00000000-0005-0000-0000-000004370000}"/>
    <cellStyle name="Normal 19 3 6 3 3" xfId="14084" xr:uid="{00000000-0005-0000-0000-000005370000}"/>
    <cellStyle name="Normal 19 3 6 4" xfId="14085" xr:uid="{00000000-0005-0000-0000-000006370000}"/>
    <cellStyle name="Normal 19 3 6 4 2" xfId="14086" xr:uid="{00000000-0005-0000-0000-000007370000}"/>
    <cellStyle name="Normal 19 3 6 4 2 2" xfId="14087" xr:uid="{00000000-0005-0000-0000-000008370000}"/>
    <cellStyle name="Normal 19 3 6 4 3" xfId="14088" xr:uid="{00000000-0005-0000-0000-000009370000}"/>
    <cellStyle name="Normal 19 3 6 5" xfId="14089" xr:uid="{00000000-0005-0000-0000-00000A370000}"/>
    <cellStyle name="Normal 19 3 6 5 2" xfId="14090" xr:uid="{00000000-0005-0000-0000-00000B370000}"/>
    <cellStyle name="Normal 19 3 6 6" xfId="14091" xr:uid="{00000000-0005-0000-0000-00000C370000}"/>
    <cellStyle name="Normal 19 3 6 6 2" xfId="14092" xr:uid="{00000000-0005-0000-0000-00000D370000}"/>
    <cellStyle name="Normal 19 3 6 7" xfId="14093" xr:uid="{00000000-0005-0000-0000-00000E370000}"/>
    <cellStyle name="Normal 19 3 7" xfId="14094" xr:uid="{00000000-0005-0000-0000-00000F370000}"/>
    <cellStyle name="Normal 19 3 7 2" xfId="14095" xr:uid="{00000000-0005-0000-0000-000010370000}"/>
    <cellStyle name="Normal 19 3 7 2 2" xfId="14096" xr:uid="{00000000-0005-0000-0000-000011370000}"/>
    <cellStyle name="Normal 19 3 7 2 2 2" xfId="14097" xr:uid="{00000000-0005-0000-0000-000012370000}"/>
    <cellStyle name="Normal 19 3 7 2 3" xfId="14098" xr:uid="{00000000-0005-0000-0000-000013370000}"/>
    <cellStyle name="Normal 19 3 7 3" xfId="14099" xr:uid="{00000000-0005-0000-0000-000014370000}"/>
    <cellStyle name="Normal 19 3 7 3 2" xfId="14100" xr:uid="{00000000-0005-0000-0000-000015370000}"/>
    <cellStyle name="Normal 19 3 7 3 2 2" xfId="14101" xr:uid="{00000000-0005-0000-0000-000016370000}"/>
    <cellStyle name="Normal 19 3 7 3 3" xfId="14102" xr:uid="{00000000-0005-0000-0000-000017370000}"/>
    <cellStyle name="Normal 19 3 7 4" xfId="14103" xr:uid="{00000000-0005-0000-0000-000018370000}"/>
    <cellStyle name="Normal 19 3 7 4 2" xfId="14104" xr:uid="{00000000-0005-0000-0000-000019370000}"/>
    <cellStyle name="Normal 19 3 7 4 2 2" xfId="14105" xr:uid="{00000000-0005-0000-0000-00001A370000}"/>
    <cellStyle name="Normal 19 3 7 4 3" xfId="14106" xr:uid="{00000000-0005-0000-0000-00001B370000}"/>
    <cellStyle name="Normal 19 3 7 5" xfId="14107" xr:uid="{00000000-0005-0000-0000-00001C370000}"/>
    <cellStyle name="Normal 19 3 7 5 2" xfId="14108" xr:uid="{00000000-0005-0000-0000-00001D370000}"/>
    <cellStyle name="Normal 19 3 7 6" xfId="14109" xr:uid="{00000000-0005-0000-0000-00001E370000}"/>
    <cellStyle name="Normal 19 3 7 6 2" xfId="14110" xr:uid="{00000000-0005-0000-0000-00001F370000}"/>
    <cellStyle name="Normal 19 3 7 7" xfId="14111" xr:uid="{00000000-0005-0000-0000-000020370000}"/>
    <cellStyle name="Normal 19 3 8" xfId="14112" xr:uid="{00000000-0005-0000-0000-000021370000}"/>
    <cellStyle name="Normal 19 3 8 2" xfId="14113" xr:uid="{00000000-0005-0000-0000-000022370000}"/>
    <cellStyle name="Normal 19 3 8 2 2" xfId="14114" xr:uid="{00000000-0005-0000-0000-000023370000}"/>
    <cellStyle name="Normal 19 3 8 3" xfId="14115" xr:uid="{00000000-0005-0000-0000-000024370000}"/>
    <cellStyle name="Normal 19 3 9" xfId="14116" xr:uid="{00000000-0005-0000-0000-000025370000}"/>
    <cellStyle name="Normal 19 3 9 2" xfId="14117" xr:uid="{00000000-0005-0000-0000-000026370000}"/>
    <cellStyle name="Normal 19 3 9 2 2" xfId="14118" xr:uid="{00000000-0005-0000-0000-000027370000}"/>
    <cellStyle name="Normal 19 3 9 3" xfId="14119" xr:uid="{00000000-0005-0000-0000-000028370000}"/>
    <cellStyle name="Normal 19 3_Confidential Information" xfId="14120" xr:uid="{00000000-0005-0000-0000-000029370000}"/>
    <cellStyle name="Normal 19 4" xfId="14121" xr:uid="{00000000-0005-0000-0000-00002A370000}"/>
    <cellStyle name="Normal 19 4 10" xfId="14122" xr:uid="{00000000-0005-0000-0000-00002B370000}"/>
    <cellStyle name="Normal 19 4 10 2" xfId="14123" xr:uid="{00000000-0005-0000-0000-00002C370000}"/>
    <cellStyle name="Normal 19 4 11" xfId="14124" xr:uid="{00000000-0005-0000-0000-00002D370000}"/>
    <cellStyle name="Normal 19 4 2" xfId="14125" xr:uid="{00000000-0005-0000-0000-00002E370000}"/>
    <cellStyle name="Normal 19 4 2 2" xfId="14126" xr:uid="{00000000-0005-0000-0000-00002F370000}"/>
    <cellStyle name="Normal 19 4 2 2 2" xfId="14127" xr:uid="{00000000-0005-0000-0000-000030370000}"/>
    <cellStyle name="Normal 19 4 2 2 2 2" xfId="14128" xr:uid="{00000000-0005-0000-0000-000031370000}"/>
    <cellStyle name="Normal 19 4 2 2 2 2 2" xfId="14129" xr:uid="{00000000-0005-0000-0000-000032370000}"/>
    <cellStyle name="Normal 19 4 2 2 2 3" xfId="14130" xr:uid="{00000000-0005-0000-0000-000033370000}"/>
    <cellStyle name="Normal 19 4 2 2 3" xfId="14131" xr:uid="{00000000-0005-0000-0000-000034370000}"/>
    <cellStyle name="Normal 19 4 2 2 3 2" xfId="14132" xr:uid="{00000000-0005-0000-0000-000035370000}"/>
    <cellStyle name="Normal 19 4 2 2 3 2 2" xfId="14133" xr:uid="{00000000-0005-0000-0000-000036370000}"/>
    <cellStyle name="Normal 19 4 2 2 3 3" xfId="14134" xr:uid="{00000000-0005-0000-0000-000037370000}"/>
    <cellStyle name="Normal 19 4 2 2 4" xfId="14135" xr:uid="{00000000-0005-0000-0000-000038370000}"/>
    <cellStyle name="Normal 19 4 2 2 4 2" xfId="14136" xr:uid="{00000000-0005-0000-0000-000039370000}"/>
    <cellStyle name="Normal 19 4 2 2 4 2 2" xfId="14137" xr:uid="{00000000-0005-0000-0000-00003A370000}"/>
    <cellStyle name="Normal 19 4 2 2 4 3" xfId="14138" xr:uid="{00000000-0005-0000-0000-00003B370000}"/>
    <cellStyle name="Normal 19 4 2 2 5" xfId="14139" xr:uid="{00000000-0005-0000-0000-00003C370000}"/>
    <cellStyle name="Normal 19 4 2 2 5 2" xfId="14140" xr:uid="{00000000-0005-0000-0000-00003D370000}"/>
    <cellStyle name="Normal 19 4 2 2 6" xfId="14141" xr:uid="{00000000-0005-0000-0000-00003E370000}"/>
    <cellStyle name="Normal 19 4 2 2 6 2" xfId="14142" xr:uid="{00000000-0005-0000-0000-00003F370000}"/>
    <cellStyle name="Normal 19 4 2 2 7" xfId="14143" xr:uid="{00000000-0005-0000-0000-000040370000}"/>
    <cellStyle name="Normal 19 4 2 3" xfId="14144" xr:uid="{00000000-0005-0000-0000-000041370000}"/>
    <cellStyle name="Normal 19 4 2 3 2" xfId="14145" xr:uid="{00000000-0005-0000-0000-000042370000}"/>
    <cellStyle name="Normal 19 4 2 3 2 2" xfId="14146" xr:uid="{00000000-0005-0000-0000-000043370000}"/>
    <cellStyle name="Normal 19 4 2 3 2 2 2" xfId="14147" xr:uid="{00000000-0005-0000-0000-000044370000}"/>
    <cellStyle name="Normal 19 4 2 3 2 3" xfId="14148" xr:uid="{00000000-0005-0000-0000-000045370000}"/>
    <cellStyle name="Normal 19 4 2 3 3" xfId="14149" xr:uid="{00000000-0005-0000-0000-000046370000}"/>
    <cellStyle name="Normal 19 4 2 3 3 2" xfId="14150" xr:uid="{00000000-0005-0000-0000-000047370000}"/>
    <cellStyle name="Normal 19 4 2 3 3 2 2" xfId="14151" xr:uid="{00000000-0005-0000-0000-000048370000}"/>
    <cellStyle name="Normal 19 4 2 3 3 3" xfId="14152" xr:uid="{00000000-0005-0000-0000-000049370000}"/>
    <cellStyle name="Normal 19 4 2 3 4" xfId="14153" xr:uid="{00000000-0005-0000-0000-00004A370000}"/>
    <cellStyle name="Normal 19 4 2 3 4 2" xfId="14154" xr:uid="{00000000-0005-0000-0000-00004B370000}"/>
    <cellStyle name="Normal 19 4 2 3 4 2 2" xfId="14155" xr:uid="{00000000-0005-0000-0000-00004C370000}"/>
    <cellStyle name="Normal 19 4 2 3 4 3" xfId="14156" xr:uid="{00000000-0005-0000-0000-00004D370000}"/>
    <cellStyle name="Normal 19 4 2 3 5" xfId="14157" xr:uid="{00000000-0005-0000-0000-00004E370000}"/>
    <cellStyle name="Normal 19 4 2 3 5 2" xfId="14158" xr:uid="{00000000-0005-0000-0000-00004F370000}"/>
    <cellStyle name="Normal 19 4 2 3 6" xfId="14159" xr:uid="{00000000-0005-0000-0000-000050370000}"/>
    <cellStyle name="Normal 19 4 2 3 6 2" xfId="14160" xr:uid="{00000000-0005-0000-0000-000051370000}"/>
    <cellStyle name="Normal 19 4 2 3 7" xfId="14161" xr:uid="{00000000-0005-0000-0000-000052370000}"/>
    <cellStyle name="Normal 19 4 2 4" xfId="14162" xr:uid="{00000000-0005-0000-0000-000053370000}"/>
    <cellStyle name="Normal 19 4 2 4 2" xfId="14163" xr:uid="{00000000-0005-0000-0000-000054370000}"/>
    <cellStyle name="Normal 19 4 2 4 2 2" xfId="14164" xr:uid="{00000000-0005-0000-0000-000055370000}"/>
    <cellStyle name="Normal 19 4 2 4 3" xfId="14165" xr:uid="{00000000-0005-0000-0000-000056370000}"/>
    <cellStyle name="Normal 19 4 2 5" xfId="14166" xr:uid="{00000000-0005-0000-0000-000057370000}"/>
    <cellStyle name="Normal 19 4 2 5 2" xfId="14167" xr:uid="{00000000-0005-0000-0000-000058370000}"/>
    <cellStyle name="Normal 19 4 2 5 2 2" xfId="14168" xr:uid="{00000000-0005-0000-0000-000059370000}"/>
    <cellStyle name="Normal 19 4 2 5 3" xfId="14169" xr:uid="{00000000-0005-0000-0000-00005A370000}"/>
    <cellStyle name="Normal 19 4 2 6" xfId="14170" xr:uid="{00000000-0005-0000-0000-00005B370000}"/>
    <cellStyle name="Normal 19 4 2 6 2" xfId="14171" xr:uid="{00000000-0005-0000-0000-00005C370000}"/>
    <cellStyle name="Normal 19 4 2 6 2 2" xfId="14172" xr:uid="{00000000-0005-0000-0000-00005D370000}"/>
    <cellStyle name="Normal 19 4 2 6 3" xfId="14173" xr:uid="{00000000-0005-0000-0000-00005E370000}"/>
    <cellStyle name="Normal 19 4 2 7" xfId="14174" xr:uid="{00000000-0005-0000-0000-00005F370000}"/>
    <cellStyle name="Normal 19 4 2 7 2" xfId="14175" xr:uid="{00000000-0005-0000-0000-000060370000}"/>
    <cellStyle name="Normal 19 4 2 8" xfId="14176" xr:uid="{00000000-0005-0000-0000-000061370000}"/>
    <cellStyle name="Normal 19 4 2 8 2" xfId="14177" xr:uid="{00000000-0005-0000-0000-000062370000}"/>
    <cellStyle name="Normal 19 4 2 9" xfId="14178" xr:uid="{00000000-0005-0000-0000-000063370000}"/>
    <cellStyle name="Normal 19 4 3" xfId="14179" xr:uid="{00000000-0005-0000-0000-000064370000}"/>
    <cellStyle name="Normal 19 4 3 2" xfId="14180" xr:uid="{00000000-0005-0000-0000-000065370000}"/>
    <cellStyle name="Normal 19 4 3 2 2" xfId="14181" xr:uid="{00000000-0005-0000-0000-000066370000}"/>
    <cellStyle name="Normal 19 4 3 2 2 2" xfId="14182" xr:uid="{00000000-0005-0000-0000-000067370000}"/>
    <cellStyle name="Normal 19 4 3 2 2 2 2" xfId="14183" xr:uid="{00000000-0005-0000-0000-000068370000}"/>
    <cellStyle name="Normal 19 4 3 2 2 3" xfId="14184" xr:uid="{00000000-0005-0000-0000-000069370000}"/>
    <cellStyle name="Normal 19 4 3 2 3" xfId="14185" xr:uid="{00000000-0005-0000-0000-00006A370000}"/>
    <cellStyle name="Normal 19 4 3 2 3 2" xfId="14186" xr:uid="{00000000-0005-0000-0000-00006B370000}"/>
    <cellStyle name="Normal 19 4 3 2 3 2 2" xfId="14187" xr:uid="{00000000-0005-0000-0000-00006C370000}"/>
    <cellStyle name="Normal 19 4 3 2 3 3" xfId="14188" xr:uid="{00000000-0005-0000-0000-00006D370000}"/>
    <cellStyle name="Normal 19 4 3 2 4" xfId="14189" xr:uid="{00000000-0005-0000-0000-00006E370000}"/>
    <cellStyle name="Normal 19 4 3 2 4 2" xfId="14190" xr:uid="{00000000-0005-0000-0000-00006F370000}"/>
    <cellStyle name="Normal 19 4 3 2 4 2 2" xfId="14191" xr:uid="{00000000-0005-0000-0000-000070370000}"/>
    <cellStyle name="Normal 19 4 3 2 4 3" xfId="14192" xr:uid="{00000000-0005-0000-0000-000071370000}"/>
    <cellStyle name="Normal 19 4 3 2 5" xfId="14193" xr:uid="{00000000-0005-0000-0000-000072370000}"/>
    <cellStyle name="Normal 19 4 3 2 5 2" xfId="14194" xr:uid="{00000000-0005-0000-0000-000073370000}"/>
    <cellStyle name="Normal 19 4 3 2 6" xfId="14195" xr:uid="{00000000-0005-0000-0000-000074370000}"/>
    <cellStyle name="Normal 19 4 3 2 6 2" xfId="14196" xr:uid="{00000000-0005-0000-0000-000075370000}"/>
    <cellStyle name="Normal 19 4 3 2 7" xfId="14197" xr:uid="{00000000-0005-0000-0000-000076370000}"/>
    <cellStyle name="Normal 19 4 3 3" xfId="14198" xr:uid="{00000000-0005-0000-0000-000077370000}"/>
    <cellStyle name="Normal 19 4 3 3 2" xfId="14199" xr:uid="{00000000-0005-0000-0000-000078370000}"/>
    <cellStyle name="Normal 19 4 3 3 2 2" xfId="14200" xr:uid="{00000000-0005-0000-0000-000079370000}"/>
    <cellStyle name="Normal 19 4 3 3 3" xfId="14201" xr:uid="{00000000-0005-0000-0000-00007A370000}"/>
    <cellStyle name="Normal 19 4 3 4" xfId="14202" xr:uid="{00000000-0005-0000-0000-00007B370000}"/>
    <cellStyle name="Normal 19 4 3 4 2" xfId="14203" xr:uid="{00000000-0005-0000-0000-00007C370000}"/>
    <cellStyle name="Normal 19 4 3 4 2 2" xfId="14204" xr:uid="{00000000-0005-0000-0000-00007D370000}"/>
    <cellStyle name="Normal 19 4 3 4 3" xfId="14205" xr:uid="{00000000-0005-0000-0000-00007E370000}"/>
    <cellStyle name="Normal 19 4 3 5" xfId="14206" xr:uid="{00000000-0005-0000-0000-00007F370000}"/>
    <cellStyle name="Normal 19 4 3 5 2" xfId="14207" xr:uid="{00000000-0005-0000-0000-000080370000}"/>
    <cellStyle name="Normal 19 4 3 5 2 2" xfId="14208" xr:uid="{00000000-0005-0000-0000-000081370000}"/>
    <cellStyle name="Normal 19 4 3 5 3" xfId="14209" xr:uid="{00000000-0005-0000-0000-000082370000}"/>
    <cellStyle name="Normal 19 4 3 6" xfId="14210" xr:uid="{00000000-0005-0000-0000-000083370000}"/>
    <cellStyle name="Normal 19 4 3 6 2" xfId="14211" xr:uid="{00000000-0005-0000-0000-000084370000}"/>
    <cellStyle name="Normal 19 4 3 7" xfId="14212" xr:uid="{00000000-0005-0000-0000-000085370000}"/>
    <cellStyle name="Normal 19 4 3 7 2" xfId="14213" xr:uid="{00000000-0005-0000-0000-000086370000}"/>
    <cellStyle name="Normal 19 4 3 8" xfId="14214" xr:uid="{00000000-0005-0000-0000-000087370000}"/>
    <cellStyle name="Normal 19 4 4" xfId="14215" xr:uid="{00000000-0005-0000-0000-000088370000}"/>
    <cellStyle name="Normal 19 4 4 2" xfId="14216" xr:uid="{00000000-0005-0000-0000-000089370000}"/>
    <cellStyle name="Normal 19 4 4 2 2" xfId="14217" xr:uid="{00000000-0005-0000-0000-00008A370000}"/>
    <cellStyle name="Normal 19 4 4 2 2 2" xfId="14218" xr:uid="{00000000-0005-0000-0000-00008B370000}"/>
    <cellStyle name="Normal 19 4 4 2 3" xfId="14219" xr:uid="{00000000-0005-0000-0000-00008C370000}"/>
    <cellStyle name="Normal 19 4 4 3" xfId="14220" xr:uid="{00000000-0005-0000-0000-00008D370000}"/>
    <cellStyle name="Normal 19 4 4 3 2" xfId="14221" xr:uid="{00000000-0005-0000-0000-00008E370000}"/>
    <cellStyle name="Normal 19 4 4 3 2 2" xfId="14222" xr:uid="{00000000-0005-0000-0000-00008F370000}"/>
    <cellStyle name="Normal 19 4 4 3 3" xfId="14223" xr:uid="{00000000-0005-0000-0000-000090370000}"/>
    <cellStyle name="Normal 19 4 4 4" xfId="14224" xr:uid="{00000000-0005-0000-0000-000091370000}"/>
    <cellStyle name="Normal 19 4 4 4 2" xfId="14225" xr:uid="{00000000-0005-0000-0000-000092370000}"/>
    <cellStyle name="Normal 19 4 4 4 2 2" xfId="14226" xr:uid="{00000000-0005-0000-0000-000093370000}"/>
    <cellStyle name="Normal 19 4 4 4 3" xfId="14227" xr:uid="{00000000-0005-0000-0000-000094370000}"/>
    <cellStyle name="Normal 19 4 4 5" xfId="14228" xr:uid="{00000000-0005-0000-0000-000095370000}"/>
    <cellStyle name="Normal 19 4 4 5 2" xfId="14229" xr:uid="{00000000-0005-0000-0000-000096370000}"/>
    <cellStyle name="Normal 19 4 4 6" xfId="14230" xr:uid="{00000000-0005-0000-0000-000097370000}"/>
    <cellStyle name="Normal 19 4 4 6 2" xfId="14231" xr:uid="{00000000-0005-0000-0000-000098370000}"/>
    <cellStyle name="Normal 19 4 4 7" xfId="14232" xr:uid="{00000000-0005-0000-0000-000099370000}"/>
    <cellStyle name="Normal 19 4 5" xfId="14233" xr:uid="{00000000-0005-0000-0000-00009A370000}"/>
    <cellStyle name="Normal 19 4 5 2" xfId="14234" xr:uid="{00000000-0005-0000-0000-00009B370000}"/>
    <cellStyle name="Normal 19 4 5 2 2" xfId="14235" xr:uid="{00000000-0005-0000-0000-00009C370000}"/>
    <cellStyle name="Normal 19 4 5 2 2 2" xfId="14236" xr:uid="{00000000-0005-0000-0000-00009D370000}"/>
    <cellStyle name="Normal 19 4 5 2 3" xfId="14237" xr:uid="{00000000-0005-0000-0000-00009E370000}"/>
    <cellStyle name="Normal 19 4 5 3" xfId="14238" xr:uid="{00000000-0005-0000-0000-00009F370000}"/>
    <cellStyle name="Normal 19 4 5 3 2" xfId="14239" xr:uid="{00000000-0005-0000-0000-0000A0370000}"/>
    <cellStyle name="Normal 19 4 5 3 2 2" xfId="14240" xr:uid="{00000000-0005-0000-0000-0000A1370000}"/>
    <cellStyle name="Normal 19 4 5 3 3" xfId="14241" xr:uid="{00000000-0005-0000-0000-0000A2370000}"/>
    <cellStyle name="Normal 19 4 5 4" xfId="14242" xr:uid="{00000000-0005-0000-0000-0000A3370000}"/>
    <cellStyle name="Normal 19 4 5 4 2" xfId="14243" xr:uid="{00000000-0005-0000-0000-0000A4370000}"/>
    <cellStyle name="Normal 19 4 5 4 2 2" xfId="14244" xr:uid="{00000000-0005-0000-0000-0000A5370000}"/>
    <cellStyle name="Normal 19 4 5 4 3" xfId="14245" xr:uid="{00000000-0005-0000-0000-0000A6370000}"/>
    <cellStyle name="Normal 19 4 5 5" xfId="14246" xr:uid="{00000000-0005-0000-0000-0000A7370000}"/>
    <cellStyle name="Normal 19 4 5 5 2" xfId="14247" xr:uid="{00000000-0005-0000-0000-0000A8370000}"/>
    <cellStyle name="Normal 19 4 5 6" xfId="14248" xr:uid="{00000000-0005-0000-0000-0000A9370000}"/>
    <cellStyle name="Normal 19 4 5 6 2" xfId="14249" xr:uid="{00000000-0005-0000-0000-0000AA370000}"/>
    <cellStyle name="Normal 19 4 5 7" xfId="14250" xr:uid="{00000000-0005-0000-0000-0000AB370000}"/>
    <cellStyle name="Normal 19 4 6" xfId="14251" xr:uid="{00000000-0005-0000-0000-0000AC370000}"/>
    <cellStyle name="Normal 19 4 6 2" xfId="14252" xr:uid="{00000000-0005-0000-0000-0000AD370000}"/>
    <cellStyle name="Normal 19 4 6 2 2" xfId="14253" xr:uid="{00000000-0005-0000-0000-0000AE370000}"/>
    <cellStyle name="Normal 19 4 6 3" xfId="14254" xr:uid="{00000000-0005-0000-0000-0000AF370000}"/>
    <cellStyle name="Normal 19 4 7" xfId="14255" xr:uid="{00000000-0005-0000-0000-0000B0370000}"/>
    <cellStyle name="Normal 19 4 7 2" xfId="14256" xr:uid="{00000000-0005-0000-0000-0000B1370000}"/>
    <cellStyle name="Normal 19 4 7 2 2" xfId="14257" xr:uid="{00000000-0005-0000-0000-0000B2370000}"/>
    <cellStyle name="Normal 19 4 7 3" xfId="14258" xr:uid="{00000000-0005-0000-0000-0000B3370000}"/>
    <cellStyle name="Normal 19 4 8" xfId="14259" xr:uid="{00000000-0005-0000-0000-0000B4370000}"/>
    <cellStyle name="Normal 19 4 8 2" xfId="14260" xr:uid="{00000000-0005-0000-0000-0000B5370000}"/>
    <cellStyle name="Normal 19 4 8 2 2" xfId="14261" xr:uid="{00000000-0005-0000-0000-0000B6370000}"/>
    <cellStyle name="Normal 19 4 8 3" xfId="14262" xr:uid="{00000000-0005-0000-0000-0000B7370000}"/>
    <cellStyle name="Normal 19 4 9" xfId="14263" xr:uid="{00000000-0005-0000-0000-0000B8370000}"/>
    <cellStyle name="Normal 19 4 9 2" xfId="14264" xr:uid="{00000000-0005-0000-0000-0000B9370000}"/>
    <cellStyle name="Normal 19 5" xfId="14265" xr:uid="{00000000-0005-0000-0000-0000BA370000}"/>
    <cellStyle name="Normal 19 5 10" xfId="14266" xr:uid="{00000000-0005-0000-0000-0000BB370000}"/>
    <cellStyle name="Normal 19 5 10 2" xfId="14267" xr:uid="{00000000-0005-0000-0000-0000BC370000}"/>
    <cellStyle name="Normal 19 5 11" xfId="14268" xr:uid="{00000000-0005-0000-0000-0000BD370000}"/>
    <cellStyle name="Normal 19 5 2" xfId="14269" xr:uid="{00000000-0005-0000-0000-0000BE370000}"/>
    <cellStyle name="Normal 19 5 2 2" xfId="14270" xr:uid="{00000000-0005-0000-0000-0000BF370000}"/>
    <cellStyle name="Normal 19 5 2 2 2" xfId="14271" xr:uid="{00000000-0005-0000-0000-0000C0370000}"/>
    <cellStyle name="Normal 19 5 2 2 2 2" xfId="14272" xr:uid="{00000000-0005-0000-0000-0000C1370000}"/>
    <cellStyle name="Normal 19 5 2 2 2 2 2" xfId="14273" xr:uid="{00000000-0005-0000-0000-0000C2370000}"/>
    <cellStyle name="Normal 19 5 2 2 2 3" xfId="14274" xr:uid="{00000000-0005-0000-0000-0000C3370000}"/>
    <cellStyle name="Normal 19 5 2 2 3" xfId="14275" xr:uid="{00000000-0005-0000-0000-0000C4370000}"/>
    <cellStyle name="Normal 19 5 2 2 3 2" xfId="14276" xr:uid="{00000000-0005-0000-0000-0000C5370000}"/>
    <cellStyle name="Normal 19 5 2 2 3 2 2" xfId="14277" xr:uid="{00000000-0005-0000-0000-0000C6370000}"/>
    <cellStyle name="Normal 19 5 2 2 3 3" xfId="14278" xr:uid="{00000000-0005-0000-0000-0000C7370000}"/>
    <cellStyle name="Normal 19 5 2 2 4" xfId="14279" xr:uid="{00000000-0005-0000-0000-0000C8370000}"/>
    <cellStyle name="Normal 19 5 2 2 4 2" xfId="14280" xr:uid="{00000000-0005-0000-0000-0000C9370000}"/>
    <cellStyle name="Normal 19 5 2 2 4 2 2" xfId="14281" xr:uid="{00000000-0005-0000-0000-0000CA370000}"/>
    <cellStyle name="Normal 19 5 2 2 4 3" xfId="14282" xr:uid="{00000000-0005-0000-0000-0000CB370000}"/>
    <cellStyle name="Normal 19 5 2 2 5" xfId="14283" xr:uid="{00000000-0005-0000-0000-0000CC370000}"/>
    <cellStyle name="Normal 19 5 2 2 5 2" xfId="14284" xr:uid="{00000000-0005-0000-0000-0000CD370000}"/>
    <cellStyle name="Normal 19 5 2 2 6" xfId="14285" xr:uid="{00000000-0005-0000-0000-0000CE370000}"/>
    <cellStyle name="Normal 19 5 2 2 6 2" xfId="14286" xr:uid="{00000000-0005-0000-0000-0000CF370000}"/>
    <cellStyle name="Normal 19 5 2 2 7" xfId="14287" xr:uid="{00000000-0005-0000-0000-0000D0370000}"/>
    <cellStyle name="Normal 19 5 2 3" xfId="14288" xr:uid="{00000000-0005-0000-0000-0000D1370000}"/>
    <cellStyle name="Normal 19 5 2 3 2" xfId="14289" xr:uid="{00000000-0005-0000-0000-0000D2370000}"/>
    <cellStyle name="Normal 19 5 2 3 2 2" xfId="14290" xr:uid="{00000000-0005-0000-0000-0000D3370000}"/>
    <cellStyle name="Normal 19 5 2 3 2 2 2" xfId="14291" xr:uid="{00000000-0005-0000-0000-0000D4370000}"/>
    <cellStyle name="Normal 19 5 2 3 2 3" xfId="14292" xr:uid="{00000000-0005-0000-0000-0000D5370000}"/>
    <cellStyle name="Normal 19 5 2 3 3" xfId="14293" xr:uid="{00000000-0005-0000-0000-0000D6370000}"/>
    <cellStyle name="Normal 19 5 2 3 3 2" xfId="14294" xr:uid="{00000000-0005-0000-0000-0000D7370000}"/>
    <cellStyle name="Normal 19 5 2 3 3 2 2" xfId="14295" xr:uid="{00000000-0005-0000-0000-0000D8370000}"/>
    <cellStyle name="Normal 19 5 2 3 3 3" xfId="14296" xr:uid="{00000000-0005-0000-0000-0000D9370000}"/>
    <cellStyle name="Normal 19 5 2 3 4" xfId="14297" xr:uid="{00000000-0005-0000-0000-0000DA370000}"/>
    <cellStyle name="Normal 19 5 2 3 4 2" xfId="14298" xr:uid="{00000000-0005-0000-0000-0000DB370000}"/>
    <cellStyle name="Normal 19 5 2 3 4 2 2" xfId="14299" xr:uid="{00000000-0005-0000-0000-0000DC370000}"/>
    <cellStyle name="Normal 19 5 2 3 4 3" xfId="14300" xr:uid="{00000000-0005-0000-0000-0000DD370000}"/>
    <cellStyle name="Normal 19 5 2 3 5" xfId="14301" xr:uid="{00000000-0005-0000-0000-0000DE370000}"/>
    <cellStyle name="Normal 19 5 2 3 5 2" xfId="14302" xr:uid="{00000000-0005-0000-0000-0000DF370000}"/>
    <cellStyle name="Normal 19 5 2 3 6" xfId="14303" xr:uid="{00000000-0005-0000-0000-0000E0370000}"/>
    <cellStyle name="Normal 19 5 2 3 6 2" xfId="14304" xr:uid="{00000000-0005-0000-0000-0000E1370000}"/>
    <cellStyle name="Normal 19 5 2 3 7" xfId="14305" xr:uid="{00000000-0005-0000-0000-0000E2370000}"/>
    <cellStyle name="Normal 19 5 2 4" xfId="14306" xr:uid="{00000000-0005-0000-0000-0000E3370000}"/>
    <cellStyle name="Normal 19 5 2 4 2" xfId="14307" xr:uid="{00000000-0005-0000-0000-0000E4370000}"/>
    <cellStyle name="Normal 19 5 2 4 2 2" xfId="14308" xr:uid="{00000000-0005-0000-0000-0000E5370000}"/>
    <cellStyle name="Normal 19 5 2 4 3" xfId="14309" xr:uid="{00000000-0005-0000-0000-0000E6370000}"/>
    <cellStyle name="Normal 19 5 2 5" xfId="14310" xr:uid="{00000000-0005-0000-0000-0000E7370000}"/>
    <cellStyle name="Normal 19 5 2 5 2" xfId="14311" xr:uid="{00000000-0005-0000-0000-0000E8370000}"/>
    <cellStyle name="Normal 19 5 2 5 2 2" xfId="14312" xr:uid="{00000000-0005-0000-0000-0000E9370000}"/>
    <cellStyle name="Normal 19 5 2 5 3" xfId="14313" xr:uid="{00000000-0005-0000-0000-0000EA370000}"/>
    <cellStyle name="Normal 19 5 2 6" xfId="14314" xr:uid="{00000000-0005-0000-0000-0000EB370000}"/>
    <cellStyle name="Normal 19 5 2 6 2" xfId="14315" xr:uid="{00000000-0005-0000-0000-0000EC370000}"/>
    <cellStyle name="Normal 19 5 2 6 2 2" xfId="14316" xr:uid="{00000000-0005-0000-0000-0000ED370000}"/>
    <cellStyle name="Normal 19 5 2 6 3" xfId="14317" xr:uid="{00000000-0005-0000-0000-0000EE370000}"/>
    <cellStyle name="Normal 19 5 2 7" xfId="14318" xr:uid="{00000000-0005-0000-0000-0000EF370000}"/>
    <cellStyle name="Normal 19 5 2 7 2" xfId="14319" xr:uid="{00000000-0005-0000-0000-0000F0370000}"/>
    <cellStyle name="Normal 19 5 2 8" xfId="14320" xr:uid="{00000000-0005-0000-0000-0000F1370000}"/>
    <cellStyle name="Normal 19 5 2 8 2" xfId="14321" xr:uid="{00000000-0005-0000-0000-0000F2370000}"/>
    <cellStyle name="Normal 19 5 2 9" xfId="14322" xr:uid="{00000000-0005-0000-0000-0000F3370000}"/>
    <cellStyle name="Normal 19 5 3" xfId="14323" xr:uid="{00000000-0005-0000-0000-0000F4370000}"/>
    <cellStyle name="Normal 19 5 3 2" xfId="14324" xr:uid="{00000000-0005-0000-0000-0000F5370000}"/>
    <cellStyle name="Normal 19 5 3 2 2" xfId="14325" xr:uid="{00000000-0005-0000-0000-0000F6370000}"/>
    <cellStyle name="Normal 19 5 3 2 2 2" xfId="14326" xr:uid="{00000000-0005-0000-0000-0000F7370000}"/>
    <cellStyle name="Normal 19 5 3 2 2 2 2" xfId="14327" xr:uid="{00000000-0005-0000-0000-0000F8370000}"/>
    <cellStyle name="Normal 19 5 3 2 2 3" xfId="14328" xr:uid="{00000000-0005-0000-0000-0000F9370000}"/>
    <cellStyle name="Normal 19 5 3 2 3" xfId="14329" xr:uid="{00000000-0005-0000-0000-0000FA370000}"/>
    <cellStyle name="Normal 19 5 3 2 3 2" xfId="14330" xr:uid="{00000000-0005-0000-0000-0000FB370000}"/>
    <cellStyle name="Normal 19 5 3 2 3 2 2" xfId="14331" xr:uid="{00000000-0005-0000-0000-0000FC370000}"/>
    <cellStyle name="Normal 19 5 3 2 3 3" xfId="14332" xr:uid="{00000000-0005-0000-0000-0000FD370000}"/>
    <cellStyle name="Normal 19 5 3 2 4" xfId="14333" xr:uid="{00000000-0005-0000-0000-0000FE370000}"/>
    <cellStyle name="Normal 19 5 3 2 4 2" xfId="14334" xr:uid="{00000000-0005-0000-0000-0000FF370000}"/>
    <cellStyle name="Normal 19 5 3 2 4 2 2" xfId="14335" xr:uid="{00000000-0005-0000-0000-000000380000}"/>
    <cellStyle name="Normal 19 5 3 2 4 3" xfId="14336" xr:uid="{00000000-0005-0000-0000-000001380000}"/>
    <cellStyle name="Normal 19 5 3 2 5" xfId="14337" xr:uid="{00000000-0005-0000-0000-000002380000}"/>
    <cellStyle name="Normal 19 5 3 2 5 2" xfId="14338" xr:uid="{00000000-0005-0000-0000-000003380000}"/>
    <cellStyle name="Normal 19 5 3 2 6" xfId="14339" xr:uid="{00000000-0005-0000-0000-000004380000}"/>
    <cellStyle name="Normal 19 5 3 2 6 2" xfId="14340" xr:uid="{00000000-0005-0000-0000-000005380000}"/>
    <cellStyle name="Normal 19 5 3 2 7" xfId="14341" xr:uid="{00000000-0005-0000-0000-000006380000}"/>
    <cellStyle name="Normal 19 5 3 3" xfId="14342" xr:uid="{00000000-0005-0000-0000-000007380000}"/>
    <cellStyle name="Normal 19 5 3 3 2" xfId="14343" xr:uid="{00000000-0005-0000-0000-000008380000}"/>
    <cellStyle name="Normal 19 5 3 3 2 2" xfId="14344" xr:uid="{00000000-0005-0000-0000-000009380000}"/>
    <cellStyle name="Normal 19 5 3 3 3" xfId="14345" xr:uid="{00000000-0005-0000-0000-00000A380000}"/>
    <cellStyle name="Normal 19 5 3 4" xfId="14346" xr:uid="{00000000-0005-0000-0000-00000B380000}"/>
    <cellStyle name="Normal 19 5 3 4 2" xfId="14347" xr:uid="{00000000-0005-0000-0000-00000C380000}"/>
    <cellStyle name="Normal 19 5 3 4 2 2" xfId="14348" xr:uid="{00000000-0005-0000-0000-00000D380000}"/>
    <cellStyle name="Normal 19 5 3 4 3" xfId="14349" xr:uid="{00000000-0005-0000-0000-00000E380000}"/>
    <cellStyle name="Normal 19 5 3 5" xfId="14350" xr:uid="{00000000-0005-0000-0000-00000F380000}"/>
    <cellStyle name="Normal 19 5 3 5 2" xfId="14351" xr:uid="{00000000-0005-0000-0000-000010380000}"/>
    <cellStyle name="Normal 19 5 3 5 2 2" xfId="14352" xr:uid="{00000000-0005-0000-0000-000011380000}"/>
    <cellStyle name="Normal 19 5 3 5 3" xfId="14353" xr:uid="{00000000-0005-0000-0000-000012380000}"/>
    <cellStyle name="Normal 19 5 3 6" xfId="14354" xr:uid="{00000000-0005-0000-0000-000013380000}"/>
    <cellStyle name="Normal 19 5 3 6 2" xfId="14355" xr:uid="{00000000-0005-0000-0000-000014380000}"/>
    <cellStyle name="Normal 19 5 3 7" xfId="14356" xr:uid="{00000000-0005-0000-0000-000015380000}"/>
    <cellStyle name="Normal 19 5 3 7 2" xfId="14357" xr:uid="{00000000-0005-0000-0000-000016380000}"/>
    <cellStyle name="Normal 19 5 3 8" xfId="14358" xr:uid="{00000000-0005-0000-0000-000017380000}"/>
    <cellStyle name="Normal 19 5 4" xfId="14359" xr:uid="{00000000-0005-0000-0000-000018380000}"/>
    <cellStyle name="Normal 19 5 4 2" xfId="14360" xr:uid="{00000000-0005-0000-0000-000019380000}"/>
    <cellStyle name="Normal 19 5 4 2 2" xfId="14361" xr:uid="{00000000-0005-0000-0000-00001A380000}"/>
    <cellStyle name="Normal 19 5 4 2 2 2" xfId="14362" xr:uid="{00000000-0005-0000-0000-00001B380000}"/>
    <cellStyle name="Normal 19 5 4 2 3" xfId="14363" xr:uid="{00000000-0005-0000-0000-00001C380000}"/>
    <cellStyle name="Normal 19 5 4 3" xfId="14364" xr:uid="{00000000-0005-0000-0000-00001D380000}"/>
    <cellStyle name="Normal 19 5 4 3 2" xfId="14365" xr:uid="{00000000-0005-0000-0000-00001E380000}"/>
    <cellStyle name="Normal 19 5 4 3 2 2" xfId="14366" xr:uid="{00000000-0005-0000-0000-00001F380000}"/>
    <cellStyle name="Normal 19 5 4 3 3" xfId="14367" xr:uid="{00000000-0005-0000-0000-000020380000}"/>
    <cellStyle name="Normal 19 5 4 4" xfId="14368" xr:uid="{00000000-0005-0000-0000-000021380000}"/>
    <cellStyle name="Normal 19 5 4 4 2" xfId="14369" xr:uid="{00000000-0005-0000-0000-000022380000}"/>
    <cellStyle name="Normal 19 5 4 4 2 2" xfId="14370" xr:uid="{00000000-0005-0000-0000-000023380000}"/>
    <cellStyle name="Normal 19 5 4 4 3" xfId="14371" xr:uid="{00000000-0005-0000-0000-000024380000}"/>
    <cellStyle name="Normal 19 5 4 5" xfId="14372" xr:uid="{00000000-0005-0000-0000-000025380000}"/>
    <cellStyle name="Normal 19 5 4 5 2" xfId="14373" xr:uid="{00000000-0005-0000-0000-000026380000}"/>
    <cellStyle name="Normal 19 5 4 6" xfId="14374" xr:uid="{00000000-0005-0000-0000-000027380000}"/>
    <cellStyle name="Normal 19 5 4 6 2" xfId="14375" xr:uid="{00000000-0005-0000-0000-000028380000}"/>
    <cellStyle name="Normal 19 5 4 7" xfId="14376" xr:uid="{00000000-0005-0000-0000-000029380000}"/>
    <cellStyle name="Normal 19 5 5" xfId="14377" xr:uid="{00000000-0005-0000-0000-00002A380000}"/>
    <cellStyle name="Normal 19 5 5 2" xfId="14378" xr:uid="{00000000-0005-0000-0000-00002B380000}"/>
    <cellStyle name="Normal 19 5 5 2 2" xfId="14379" xr:uid="{00000000-0005-0000-0000-00002C380000}"/>
    <cellStyle name="Normal 19 5 5 2 2 2" xfId="14380" xr:uid="{00000000-0005-0000-0000-00002D380000}"/>
    <cellStyle name="Normal 19 5 5 2 3" xfId="14381" xr:uid="{00000000-0005-0000-0000-00002E380000}"/>
    <cellStyle name="Normal 19 5 5 3" xfId="14382" xr:uid="{00000000-0005-0000-0000-00002F380000}"/>
    <cellStyle name="Normal 19 5 5 3 2" xfId="14383" xr:uid="{00000000-0005-0000-0000-000030380000}"/>
    <cellStyle name="Normal 19 5 5 3 2 2" xfId="14384" xr:uid="{00000000-0005-0000-0000-000031380000}"/>
    <cellStyle name="Normal 19 5 5 3 3" xfId="14385" xr:uid="{00000000-0005-0000-0000-000032380000}"/>
    <cellStyle name="Normal 19 5 5 4" xfId="14386" xr:uid="{00000000-0005-0000-0000-000033380000}"/>
    <cellStyle name="Normal 19 5 5 4 2" xfId="14387" xr:uid="{00000000-0005-0000-0000-000034380000}"/>
    <cellStyle name="Normal 19 5 5 4 2 2" xfId="14388" xr:uid="{00000000-0005-0000-0000-000035380000}"/>
    <cellStyle name="Normal 19 5 5 4 3" xfId="14389" xr:uid="{00000000-0005-0000-0000-000036380000}"/>
    <cellStyle name="Normal 19 5 5 5" xfId="14390" xr:uid="{00000000-0005-0000-0000-000037380000}"/>
    <cellStyle name="Normal 19 5 5 5 2" xfId="14391" xr:uid="{00000000-0005-0000-0000-000038380000}"/>
    <cellStyle name="Normal 19 5 5 6" xfId="14392" xr:uid="{00000000-0005-0000-0000-000039380000}"/>
    <cellStyle name="Normal 19 5 5 6 2" xfId="14393" xr:uid="{00000000-0005-0000-0000-00003A380000}"/>
    <cellStyle name="Normal 19 5 5 7" xfId="14394" xr:uid="{00000000-0005-0000-0000-00003B380000}"/>
    <cellStyle name="Normal 19 5 6" xfId="14395" xr:uid="{00000000-0005-0000-0000-00003C380000}"/>
    <cellStyle name="Normal 19 5 6 2" xfId="14396" xr:uid="{00000000-0005-0000-0000-00003D380000}"/>
    <cellStyle name="Normal 19 5 6 2 2" xfId="14397" xr:uid="{00000000-0005-0000-0000-00003E380000}"/>
    <cellStyle name="Normal 19 5 6 3" xfId="14398" xr:uid="{00000000-0005-0000-0000-00003F380000}"/>
    <cellStyle name="Normal 19 5 7" xfId="14399" xr:uid="{00000000-0005-0000-0000-000040380000}"/>
    <cellStyle name="Normal 19 5 7 2" xfId="14400" xr:uid="{00000000-0005-0000-0000-000041380000}"/>
    <cellStyle name="Normal 19 5 7 2 2" xfId="14401" xr:uid="{00000000-0005-0000-0000-000042380000}"/>
    <cellStyle name="Normal 19 5 7 3" xfId="14402" xr:uid="{00000000-0005-0000-0000-000043380000}"/>
    <cellStyle name="Normal 19 5 8" xfId="14403" xr:uid="{00000000-0005-0000-0000-000044380000}"/>
    <cellStyle name="Normal 19 5 8 2" xfId="14404" xr:uid="{00000000-0005-0000-0000-000045380000}"/>
    <cellStyle name="Normal 19 5 8 2 2" xfId="14405" xr:uid="{00000000-0005-0000-0000-000046380000}"/>
    <cellStyle name="Normal 19 5 8 3" xfId="14406" xr:uid="{00000000-0005-0000-0000-000047380000}"/>
    <cellStyle name="Normal 19 5 9" xfId="14407" xr:uid="{00000000-0005-0000-0000-000048380000}"/>
    <cellStyle name="Normal 19 5 9 2" xfId="14408" xr:uid="{00000000-0005-0000-0000-000049380000}"/>
    <cellStyle name="Normal 19 6" xfId="14409" xr:uid="{00000000-0005-0000-0000-00004A380000}"/>
    <cellStyle name="Normal 19 6 2" xfId="14410" xr:uid="{00000000-0005-0000-0000-00004B380000}"/>
    <cellStyle name="Normal 19 6 2 2" xfId="14411" xr:uid="{00000000-0005-0000-0000-00004C380000}"/>
    <cellStyle name="Normal 19 6 2 2 2" xfId="14412" xr:uid="{00000000-0005-0000-0000-00004D380000}"/>
    <cellStyle name="Normal 19 6 2 2 2 2" xfId="14413" xr:uid="{00000000-0005-0000-0000-00004E380000}"/>
    <cellStyle name="Normal 19 6 2 2 3" xfId="14414" xr:uid="{00000000-0005-0000-0000-00004F380000}"/>
    <cellStyle name="Normal 19 6 2 3" xfId="14415" xr:uid="{00000000-0005-0000-0000-000050380000}"/>
    <cellStyle name="Normal 19 6 2 3 2" xfId="14416" xr:uid="{00000000-0005-0000-0000-000051380000}"/>
    <cellStyle name="Normal 19 6 2 3 2 2" xfId="14417" xr:uid="{00000000-0005-0000-0000-000052380000}"/>
    <cellStyle name="Normal 19 6 2 3 3" xfId="14418" xr:uid="{00000000-0005-0000-0000-000053380000}"/>
    <cellStyle name="Normal 19 6 2 4" xfId="14419" xr:uid="{00000000-0005-0000-0000-000054380000}"/>
    <cellStyle name="Normal 19 6 2 4 2" xfId="14420" xr:uid="{00000000-0005-0000-0000-000055380000}"/>
    <cellStyle name="Normal 19 6 2 4 2 2" xfId="14421" xr:uid="{00000000-0005-0000-0000-000056380000}"/>
    <cellStyle name="Normal 19 6 2 4 3" xfId="14422" xr:uid="{00000000-0005-0000-0000-000057380000}"/>
    <cellStyle name="Normal 19 6 2 5" xfId="14423" xr:uid="{00000000-0005-0000-0000-000058380000}"/>
    <cellStyle name="Normal 19 6 2 5 2" xfId="14424" xr:uid="{00000000-0005-0000-0000-000059380000}"/>
    <cellStyle name="Normal 19 6 2 6" xfId="14425" xr:uid="{00000000-0005-0000-0000-00005A380000}"/>
    <cellStyle name="Normal 19 6 2 6 2" xfId="14426" xr:uid="{00000000-0005-0000-0000-00005B380000}"/>
    <cellStyle name="Normal 19 6 2 7" xfId="14427" xr:uid="{00000000-0005-0000-0000-00005C380000}"/>
    <cellStyle name="Normal 19 6 3" xfId="14428" xr:uid="{00000000-0005-0000-0000-00005D380000}"/>
    <cellStyle name="Normal 19 6 3 2" xfId="14429" xr:uid="{00000000-0005-0000-0000-00005E380000}"/>
    <cellStyle name="Normal 19 6 3 2 2" xfId="14430" xr:uid="{00000000-0005-0000-0000-00005F380000}"/>
    <cellStyle name="Normal 19 6 3 2 2 2" xfId="14431" xr:uid="{00000000-0005-0000-0000-000060380000}"/>
    <cellStyle name="Normal 19 6 3 2 3" xfId="14432" xr:uid="{00000000-0005-0000-0000-000061380000}"/>
    <cellStyle name="Normal 19 6 3 3" xfId="14433" xr:uid="{00000000-0005-0000-0000-000062380000}"/>
    <cellStyle name="Normal 19 6 3 3 2" xfId="14434" xr:uid="{00000000-0005-0000-0000-000063380000}"/>
    <cellStyle name="Normal 19 6 3 3 2 2" xfId="14435" xr:uid="{00000000-0005-0000-0000-000064380000}"/>
    <cellStyle name="Normal 19 6 3 3 3" xfId="14436" xr:uid="{00000000-0005-0000-0000-000065380000}"/>
    <cellStyle name="Normal 19 6 3 4" xfId="14437" xr:uid="{00000000-0005-0000-0000-000066380000}"/>
    <cellStyle name="Normal 19 6 3 4 2" xfId="14438" xr:uid="{00000000-0005-0000-0000-000067380000}"/>
    <cellStyle name="Normal 19 6 3 4 2 2" xfId="14439" xr:uid="{00000000-0005-0000-0000-000068380000}"/>
    <cellStyle name="Normal 19 6 3 4 3" xfId="14440" xr:uid="{00000000-0005-0000-0000-000069380000}"/>
    <cellStyle name="Normal 19 6 3 5" xfId="14441" xr:uid="{00000000-0005-0000-0000-00006A380000}"/>
    <cellStyle name="Normal 19 6 3 5 2" xfId="14442" xr:uid="{00000000-0005-0000-0000-00006B380000}"/>
    <cellStyle name="Normal 19 6 3 6" xfId="14443" xr:uid="{00000000-0005-0000-0000-00006C380000}"/>
    <cellStyle name="Normal 19 6 3 6 2" xfId="14444" xr:uid="{00000000-0005-0000-0000-00006D380000}"/>
    <cellStyle name="Normal 19 6 3 7" xfId="14445" xr:uid="{00000000-0005-0000-0000-00006E380000}"/>
    <cellStyle name="Normal 19 6 4" xfId="14446" xr:uid="{00000000-0005-0000-0000-00006F380000}"/>
    <cellStyle name="Normal 19 6 4 2" xfId="14447" xr:uid="{00000000-0005-0000-0000-000070380000}"/>
    <cellStyle name="Normal 19 6 4 2 2" xfId="14448" xr:uid="{00000000-0005-0000-0000-000071380000}"/>
    <cellStyle name="Normal 19 6 4 3" xfId="14449" xr:uid="{00000000-0005-0000-0000-000072380000}"/>
    <cellStyle name="Normal 19 6 5" xfId="14450" xr:uid="{00000000-0005-0000-0000-000073380000}"/>
    <cellStyle name="Normal 19 6 5 2" xfId="14451" xr:uid="{00000000-0005-0000-0000-000074380000}"/>
    <cellStyle name="Normal 19 6 5 2 2" xfId="14452" xr:uid="{00000000-0005-0000-0000-000075380000}"/>
    <cellStyle name="Normal 19 6 5 3" xfId="14453" xr:uid="{00000000-0005-0000-0000-000076380000}"/>
    <cellStyle name="Normal 19 6 6" xfId="14454" xr:uid="{00000000-0005-0000-0000-000077380000}"/>
    <cellStyle name="Normal 19 6 6 2" xfId="14455" xr:uid="{00000000-0005-0000-0000-000078380000}"/>
    <cellStyle name="Normal 19 6 6 2 2" xfId="14456" xr:uid="{00000000-0005-0000-0000-000079380000}"/>
    <cellStyle name="Normal 19 6 6 3" xfId="14457" xr:uid="{00000000-0005-0000-0000-00007A380000}"/>
    <cellStyle name="Normal 19 6 7" xfId="14458" xr:uid="{00000000-0005-0000-0000-00007B380000}"/>
    <cellStyle name="Normal 19 6 7 2" xfId="14459" xr:uid="{00000000-0005-0000-0000-00007C380000}"/>
    <cellStyle name="Normal 19 6 8" xfId="14460" xr:uid="{00000000-0005-0000-0000-00007D380000}"/>
    <cellStyle name="Normal 19 6 8 2" xfId="14461" xr:uid="{00000000-0005-0000-0000-00007E380000}"/>
    <cellStyle name="Normal 19 6 9" xfId="14462" xr:uid="{00000000-0005-0000-0000-00007F380000}"/>
    <cellStyle name="Normal 19 7" xfId="14463" xr:uid="{00000000-0005-0000-0000-000080380000}"/>
    <cellStyle name="Normal 19 7 2" xfId="14464" xr:uid="{00000000-0005-0000-0000-000081380000}"/>
    <cellStyle name="Normal 19 7 2 2" xfId="14465" xr:uid="{00000000-0005-0000-0000-000082380000}"/>
    <cellStyle name="Normal 19 7 2 2 2" xfId="14466" xr:uid="{00000000-0005-0000-0000-000083380000}"/>
    <cellStyle name="Normal 19 7 2 2 2 2" xfId="14467" xr:uid="{00000000-0005-0000-0000-000084380000}"/>
    <cellStyle name="Normal 19 7 2 2 3" xfId="14468" xr:uid="{00000000-0005-0000-0000-000085380000}"/>
    <cellStyle name="Normal 19 7 2 3" xfId="14469" xr:uid="{00000000-0005-0000-0000-000086380000}"/>
    <cellStyle name="Normal 19 7 2 3 2" xfId="14470" xr:uid="{00000000-0005-0000-0000-000087380000}"/>
    <cellStyle name="Normal 19 7 2 3 2 2" xfId="14471" xr:uid="{00000000-0005-0000-0000-000088380000}"/>
    <cellStyle name="Normal 19 7 2 3 3" xfId="14472" xr:uid="{00000000-0005-0000-0000-000089380000}"/>
    <cellStyle name="Normal 19 7 2 4" xfId="14473" xr:uid="{00000000-0005-0000-0000-00008A380000}"/>
    <cellStyle name="Normal 19 7 2 4 2" xfId="14474" xr:uid="{00000000-0005-0000-0000-00008B380000}"/>
    <cellStyle name="Normal 19 7 2 4 2 2" xfId="14475" xr:uid="{00000000-0005-0000-0000-00008C380000}"/>
    <cellStyle name="Normal 19 7 2 4 3" xfId="14476" xr:uid="{00000000-0005-0000-0000-00008D380000}"/>
    <cellStyle name="Normal 19 7 2 5" xfId="14477" xr:uid="{00000000-0005-0000-0000-00008E380000}"/>
    <cellStyle name="Normal 19 7 2 5 2" xfId="14478" xr:uid="{00000000-0005-0000-0000-00008F380000}"/>
    <cellStyle name="Normal 19 7 2 6" xfId="14479" xr:uid="{00000000-0005-0000-0000-000090380000}"/>
    <cellStyle name="Normal 19 7 2 6 2" xfId="14480" xr:uid="{00000000-0005-0000-0000-000091380000}"/>
    <cellStyle name="Normal 19 7 2 7" xfId="14481" xr:uid="{00000000-0005-0000-0000-000092380000}"/>
    <cellStyle name="Normal 19 7 3" xfId="14482" xr:uid="{00000000-0005-0000-0000-000093380000}"/>
    <cellStyle name="Normal 19 7 3 2" xfId="14483" xr:uid="{00000000-0005-0000-0000-000094380000}"/>
    <cellStyle name="Normal 19 7 3 2 2" xfId="14484" xr:uid="{00000000-0005-0000-0000-000095380000}"/>
    <cellStyle name="Normal 19 7 3 3" xfId="14485" xr:uid="{00000000-0005-0000-0000-000096380000}"/>
    <cellStyle name="Normal 19 7 4" xfId="14486" xr:uid="{00000000-0005-0000-0000-000097380000}"/>
    <cellStyle name="Normal 19 7 4 2" xfId="14487" xr:uid="{00000000-0005-0000-0000-000098380000}"/>
    <cellStyle name="Normal 19 7 4 2 2" xfId="14488" xr:uid="{00000000-0005-0000-0000-000099380000}"/>
    <cellStyle name="Normal 19 7 4 3" xfId="14489" xr:uid="{00000000-0005-0000-0000-00009A380000}"/>
    <cellStyle name="Normal 19 7 5" xfId="14490" xr:uid="{00000000-0005-0000-0000-00009B380000}"/>
    <cellStyle name="Normal 19 7 5 2" xfId="14491" xr:uid="{00000000-0005-0000-0000-00009C380000}"/>
    <cellStyle name="Normal 19 7 5 2 2" xfId="14492" xr:uid="{00000000-0005-0000-0000-00009D380000}"/>
    <cellStyle name="Normal 19 7 5 3" xfId="14493" xr:uid="{00000000-0005-0000-0000-00009E380000}"/>
    <cellStyle name="Normal 19 7 6" xfId="14494" xr:uid="{00000000-0005-0000-0000-00009F380000}"/>
    <cellStyle name="Normal 19 7 6 2" xfId="14495" xr:uid="{00000000-0005-0000-0000-0000A0380000}"/>
    <cellStyle name="Normal 19 7 7" xfId="14496" xr:uid="{00000000-0005-0000-0000-0000A1380000}"/>
    <cellStyle name="Normal 19 7 7 2" xfId="14497" xr:uid="{00000000-0005-0000-0000-0000A2380000}"/>
    <cellStyle name="Normal 19 7 8" xfId="14498" xr:uid="{00000000-0005-0000-0000-0000A3380000}"/>
    <cellStyle name="Normal 19 8" xfId="14499" xr:uid="{00000000-0005-0000-0000-0000A4380000}"/>
    <cellStyle name="Normal 19 8 2" xfId="14500" xr:uid="{00000000-0005-0000-0000-0000A5380000}"/>
    <cellStyle name="Normal 19 8 2 2" xfId="14501" xr:uid="{00000000-0005-0000-0000-0000A6380000}"/>
    <cellStyle name="Normal 19 8 2 2 2" xfId="14502" xr:uid="{00000000-0005-0000-0000-0000A7380000}"/>
    <cellStyle name="Normal 19 8 2 3" xfId="14503" xr:uid="{00000000-0005-0000-0000-0000A8380000}"/>
    <cellStyle name="Normal 19 8 3" xfId="14504" xr:uid="{00000000-0005-0000-0000-0000A9380000}"/>
    <cellStyle name="Normal 19 8 3 2" xfId="14505" xr:uid="{00000000-0005-0000-0000-0000AA380000}"/>
    <cellStyle name="Normal 19 8 3 2 2" xfId="14506" xr:uid="{00000000-0005-0000-0000-0000AB380000}"/>
    <cellStyle name="Normal 19 8 3 3" xfId="14507" xr:uid="{00000000-0005-0000-0000-0000AC380000}"/>
    <cellStyle name="Normal 19 8 4" xfId="14508" xr:uid="{00000000-0005-0000-0000-0000AD380000}"/>
    <cellStyle name="Normal 19 8 4 2" xfId="14509" xr:uid="{00000000-0005-0000-0000-0000AE380000}"/>
    <cellStyle name="Normal 19 8 4 2 2" xfId="14510" xr:uid="{00000000-0005-0000-0000-0000AF380000}"/>
    <cellStyle name="Normal 19 8 4 3" xfId="14511" xr:uid="{00000000-0005-0000-0000-0000B0380000}"/>
    <cellStyle name="Normal 19 8 5" xfId="14512" xr:uid="{00000000-0005-0000-0000-0000B1380000}"/>
    <cellStyle name="Normal 19 8 5 2" xfId="14513" xr:uid="{00000000-0005-0000-0000-0000B2380000}"/>
    <cellStyle name="Normal 19 8 6" xfId="14514" xr:uid="{00000000-0005-0000-0000-0000B3380000}"/>
    <cellStyle name="Normal 19 8 6 2" xfId="14515" xr:uid="{00000000-0005-0000-0000-0000B4380000}"/>
    <cellStyle name="Normal 19 8 7" xfId="14516" xr:uid="{00000000-0005-0000-0000-0000B5380000}"/>
    <cellStyle name="Normal 19 9" xfId="14517" xr:uid="{00000000-0005-0000-0000-0000B6380000}"/>
    <cellStyle name="Normal 19 9 2" xfId="14518" xr:uid="{00000000-0005-0000-0000-0000B7380000}"/>
    <cellStyle name="Normal 19 9 2 2" xfId="14519" xr:uid="{00000000-0005-0000-0000-0000B8380000}"/>
    <cellStyle name="Normal 19 9 2 2 2" xfId="14520" xr:uid="{00000000-0005-0000-0000-0000B9380000}"/>
    <cellStyle name="Normal 19 9 2 3" xfId="14521" xr:uid="{00000000-0005-0000-0000-0000BA380000}"/>
    <cellStyle name="Normal 19 9 3" xfId="14522" xr:uid="{00000000-0005-0000-0000-0000BB380000}"/>
    <cellStyle name="Normal 19 9 3 2" xfId="14523" xr:uid="{00000000-0005-0000-0000-0000BC380000}"/>
    <cellStyle name="Normal 19 9 3 2 2" xfId="14524" xr:uid="{00000000-0005-0000-0000-0000BD380000}"/>
    <cellStyle name="Normal 19 9 3 3" xfId="14525" xr:uid="{00000000-0005-0000-0000-0000BE380000}"/>
    <cellStyle name="Normal 19 9 4" xfId="14526" xr:uid="{00000000-0005-0000-0000-0000BF380000}"/>
    <cellStyle name="Normal 19 9 4 2" xfId="14527" xr:uid="{00000000-0005-0000-0000-0000C0380000}"/>
    <cellStyle name="Normal 19 9 4 2 2" xfId="14528" xr:uid="{00000000-0005-0000-0000-0000C1380000}"/>
    <cellStyle name="Normal 19 9 4 3" xfId="14529" xr:uid="{00000000-0005-0000-0000-0000C2380000}"/>
    <cellStyle name="Normal 19 9 5" xfId="14530" xr:uid="{00000000-0005-0000-0000-0000C3380000}"/>
    <cellStyle name="Normal 19 9 5 2" xfId="14531" xr:uid="{00000000-0005-0000-0000-0000C4380000}"/>
    <cellStyle name="Normal 19 9 6" xfId="14532" xr:uid="{00000000-0005-0000-0000-0000C5380000}"/>
    <cellStyle name="Normal 19 9 6 2" xfId="14533" xr:uid="{00000000-0005-0000-0000-0000C6380000}"/>
    <cellStyle name="Normal 19 9 7" xfId="14534" xr:uid="{00000000-0005-0000-0000-0000C7380000}"/>
    <cellStyle name="Normal 19_Confidential Information" xfId="14535" xr:uid="{00000000-0005-0000-0000-0000C8380000}"/>
    <cellStyle name="Normal 2" xfId="14536" xr:uid="{00000000-0005-0000-0000-0000C9380000}"/>
    <cellStyle name="Normal 2 10" xfId="14537" xr:uid="{00000000-0005-0000-0000-0000CA380000}"/>
    <cellStyle name="Normal 2 10 2" xfId="14538" xr:uid="{00000000-0005-0000-0000-0000CB380000}"/>
    <cellStyle name="Normal 2 10 2 2" xfId="14539" xr:uid="{00000000-0005-0000-0000-0000CC380000}"/>
    <cellStyle name="Normal 2 10 2 2 2" xfId="14540" xr:uid="{00000000-0005-0000-0000-0000CD380000}"/>
    <cellStyle name="Normal 2 10 2 3" xfId="14541" xr:uid="{00000000-0005-0000-0000-0000CE380000}"/>
    <cellStyle name="Normal 2 10 3" xfId="14542" xr:uid="{00000000-0005-0000-0000-0000CF380000}"/>
    <cellStyle name="Normal 2 10 3 2" xfId="14543" xr:uid="{00000000-0005-0000-0000-0000D0380000}"/>
    <cellStyle name="Normal 2 10 3 2 2" xfId="14544" xr:uid="{00000000-0005-0000-0000-0000D1380000}"/>
    <cellStyle name="Normal 2 10 3 3" xfId="14545" xr:uid="{00000000-0005-0000-0000-0000D2380000}"/>
    <cellStyle name="Normal 2 10 4" xfId="14546" xr:uid="{00000000-0005-0000-0000-0000D3380000}"/>
    <cellStyle name="Normal 2 10 4 2" xfId="14547" xr:uid="{00000000-0005-0000-0000-0000D4380000}"/>
    <cellStyle name="Normal 2 10 4 2 2" xfId="14548" xr:uid="{00000000-0005-0000-0000-0000D5380000}"/>
    <cellStyle name="Normal 2 10 4 3" xfId="14549" xr:uid="{00000000-0005-0000-0000-0000D6380000}"/>
    <cellStyle name="Normal 2 10 5" xfId="14550" xr:uid="{00000000-0005-0000-0000-0000D7380000}"/>
    <cellStyle name="Normal 2 10 5 2" xfId="14551" xr:uid="{00000000-0005-0000-0000-0000D8380000}"/>
    <cellStyle name="Normal 2 10 6" xfId="14552" xr:uid="{00000000-0005-0000-0000-0000D9380000}"/>
    <cellStyle name="Normal 2 10 6 2" xfId="14553" xr:uid="{00000000-0005-0000-0000-0000DA380000}"/>
    <cellStyle name="Normal 2 10 7" xfId="14554" xr:uid="{00000000-0005-0000-0000-0000DB380000}"/>
    <cellStyle name="Normal 2 11" xfId="14555" xr:uid="{00000000-0005-0000-0000-0000DC380000}"/>
    <cellStyle name="Normal 2 11 2" xfId="14556" xr:uid="{00000000-0005-0000-0000-0000DD380000}"/>
    <cellStyle name="Normal 2 11 2 2" xfId="14557" xr:uid="{00000000-0005-0000-0000-0000DE380000}"/>
    <cellStyle name="Normal 2 11 2 2 2" xfId="14558" xr:uid="{00000000-0005-0000-0000-0000DF380000}"/>
    <cellStyle name="Normal 2 11 2 3" xfId="14559" xr:uid="{00000000-0005-0000-0000-0000E0380000}"/>
    <cellStyle name="Normal 2 11 3" xfId="14560" xr:uid="{00000000-0005-0000-0000-0000E1380000}"/>
    <cellStyle name="Normal 2 11 3 2" xfId="14561" xr:uid="{00000000-0005-0000-0000-0000E2380000}"/>
    <cellStyle name="Normal 2 11 3 2 2" xfId="14562" xr:uid="{00000000-0005-0000-0000-0000E3380000}"/>
    <cellStyle name="Normal 2 11 3 3" xfId="14563" xr:uid="{00000000-0005-0000-0000-0000E4380000}"/>
    <cellStyle name="Normal 2 11 4" xfId="14564" xr:uid="{00000000-0005-0000-0000-0000E5380000}"/>
    <cellStyle name="Normal 2 11 4 2" xfId="14565" xr:uid="{00000000-0005-0000-0000-0000E6380000}"/>
    <cellStyle name="Normal 2 11 4 2 2" xfId="14566" xr:uid="{00000000-0005-0000-0000-0000E7380000}"/>
    <cellStyle name="Normal 2 11 4 3" xfId="14567" xr:uid="{00000000-0005-0000-0000-0000E8380000}"/>
    <cellStyle name="Normal 2 11 5" xfId="14568" xr:uid="{00000000-0005-0000-0000-0000E9380000}"/>
    <cellStyle name="Normal 2 11 5 2" xfId="14569" xr:uid="{00000000-0005-0000-0000-0000EA380000}"/>
    <cellStyle name="Normal 2 11 6" xfId="14570" xr:uid="{00000000-0005-0000-0000-0000EB380000}"/>
    <cellStyle name="Normal 2 11 6 2" xfId="14571" xr:uid="{00000000-0005-0000-0000-0000EC380000}"/>
    <cellStyle name="Normal 2 11 7" xfId="14572" xr:uid="{00000000-0005-0000-0000-0000ED380000}"/>
    <cellStyle name="Normal 2 12" xfId="14573" xr:uid="{00000000-0005-0000-0000-0000EE380000}"/>
    <cellStyle name="Normal 2 13" xfId="14574" xr:uid="{00000000-0005-0000-0000-0000EF380000}"/>
    <cellStyle name="Normal 2 13 2" xfId="14575" xr:uid="{00000000-0005-0000-0000-0000F0380000}"/>
    <cellStyle name="Normal 2 14" xfId="14576" xr:uid="{00000000-0005-0000-0000-0000F1380000}"/>
    <cellStyle name="Normal 2 15" xfId="14577" xr:uid="{00000000-0005-0000-0000-0000F2380000}"/>
    <cellStyle name="Normal 2 16" xfId="14578" xr:uid="{00000000-0005-0000-0000-0000F3380000}"/>
    <cellStyle name="Normal 2 2" xfId="14579" xr:uid="{00000000-0005-0000-0000-0000F4380000}"/>
    <cellStyle name="Normal 2 2 10" xfId="14580" xr:uid="{00000000-0005-0000-0000-0000F5380000}"/>
    <cellStyle name="Normal 2 2 11" xfId="14581" xr:uid="{00000000-0005-0000-0000-0000F6380000}"/>
    <cellStyle name="Normal 2 2 12" xfId="14582" xr:uid="{00000000-0005-0000-0000-0000F7380000}"/>
    <cellStyle name="Normal 2 2 2" xfId="14583" xr:uid="{00000000-0005-0000-0000-0000F8380000}"/>
    <cellStyle name="Normal 2 2 2 2" xfId="14584" xr:uid="{00000000-0005-0000-0000-0000F9380000}"/>
    <cellStyle name="Normal 2 2 3" xfId="14585" xr:uid="{00000000-0005-0000-0000-0000FA380000}"/>
    <cellStyle name="Normal 2 2 3 10" xfId="14586" xr:uid="{00000000-0005-0000-0000-0000FB380000}"/>
    <cellStyle name="Normal 2 2 3 10 2" xfId="14587" xr:uid="{00000000-0005-0000-0000-0000FC380000}"/>
    <cellStyle name="Normal 2 2 3 10 2 2" xfId="14588" xr:uid="{00000000-0005-0000-0000-0000FD380000}"/>
    <cellStyle name="Normal 2 2 3 10 3" xfId="14589" xr:uid="{00000000-0005-0000-0000-0000FE380000}"/>
    <cellStyle name="Normal 2 2 3 11" xfId="14590" xr:uid="{00000000-0005-0000-0000-0000FF380000}"/>
    <cellStyle name="Normal 2 2 3 11 2" xfId="14591" xr:uid="{00000000-0005-0000-0000-000000390000}"/>
    <cellStyle name="Normal 2 2 3 12" xfId="14592" xr:uid="{00000000-0005-0000-0000-000001390000}"/>
    <cellStyle name="Normal 2 2 3 12 2" xfId="14593" xr:uid="{00000000-0005-0000-0000-000002390000}"/>
    <cellStyle name="Normal 2 2 3 13" xfId="14594" xr:uid="{00000000-0005-0000-0000-000003390000}"/>
    <cellStyle name="Normal 2 2 3 2" xfId="14595" xr:uid="{00000000-0005-0000-0000-000004390000}"/>
    <cellStyle name="Normal 2 2 3 2 10" xfId="14596" xr:uid="{00000000-0005-0000-0000-000005390000}"/>
    <cellStyle name="Normal 2 2 3 2 10 2" xfId="14597" xr:uid="{00000000-0005-0000-0000-000006390000}"/>
    <cellStyle name="Normal 2 2 3 2 11" xfId="14598" xr:uid="{00000000-0005-0000-0000-000007390000}"/>
    <cellStyle name="Normal 2 2 3 2 2" xfId="14599" xr:uid="{00000000-0005-0000-0000-000008390000}"/>
    <cellStyle name="Normal 2 2 3 2 2 2" xfId="14600" xr:uid="{00000000-0005-0000-0000-000009390000}"/>
    <cellStyle name="Normal 2 2 3 2 2 2 2" xfId="14601" xr:uid="{00000000-0005-0000-0000-00000A390000}"/>
    <cellStyle name="Normal 2 2 3 2 2 2 2 2" xfId="14602" xr:uid="{00000000-0005-0000-0000-00000B390000}"/>
    <cellStyle name="Normal 2 2 3 2 2 2 2 2 2" xfId="14603" xr:uid="{00000000-0005-0000-0000-00000C390000}"/>
    <cellStyle name="Normal 2 2 3 2 2 2 2 3" xfId="14604" xr:uid="{00000000-0005-0000-0000-00000D390000}"/>
    <cellStyle name="Normal 2 2 3 2 2 2 3" xfId="14605" xr:uid="{00000000-0005-0000-0000-00000E390000}"/>
    <cellStyle name="Normal 2 2 3 2 2 2 3 2" xfId="14606" xr:uid="{00000000-0005-0000-0000-00000F390000}"/>
    <cellStyle name="Normal 2 2 3 2 2 2 3 2 2" xfId="14607" xr:uid="{00000000-0005-0000-0000-000010390000}"/>
    <cellStyle name="Normal 2 2 3 2 2 2 3 3" xfId="14608" xr:uid="{00000000-0005-0000-0000-000011390000}"/>
    <cellStyle name="Normal 2 2 3 2 2 2 4" xfId="14609" xr:uid="{00000000-0005-0000-0000-000012390000}"/>
    <cellStyle name="Normal 2 2 3 2 2 2 4 2" xfId="14610" xr:uid="{00000000-0005-0000-0000-000013390000}"/>
    <cellStyle name="Normal 2 2 3 2 2 2 4 2 2" xfId="14611" xr:uid="{00000000-0005-0000-0000-000014390000}"/>
    <cellStyle name="Normal 2 2 3 2 2 2 4 3" xfId="14612" xr:uid="{00000000-0005-0000-0000-000015390000}"/>
    <cellStyle name="Normal 2 2 3 2 2 2 5" xfId="14613" xr:uid="{00000000-0005-0000-0000-000016390000}"/>
    <cellStyle name="Normal 2 2 3 2 2 2 5 2" xfId="14614" xr:uid="{00000000-0005-0000-0000-000017390000}"/>
    <cellStyle name="Normal 2 2 3 2 2 2 6" xfId="14615" xr:uid="{00000000-0005-0000-0000-000018390000}"/>
    <cellStyle name="Normal 2 2 3 2 2 2 6 2" xfId="14616" xr:uid="{00000000-0005-0000-0000-000019390000}"/>
    <cellStyle name="Normal 2 2 3 2 2 2 7" xfId="14617" xr:uid="{00000000-0005-0000-0000-00001A390000}"/>
    <cellStyle name="Normal 2 2 3 2 2 3" xfId="14618" xr:uid="{00000000-0005-0000-0000-00001B390000}"/>
    <cellStyle name="Normal 2 2 3 2 2 3 2" xfId="14619" xr:uid="{00000000-0005-0000-0000-00001C390000}"/>
    <cellStyle name="Normal 2 2 3 2 2 3 2 2" xfId="14620" xr:uid="{00000000-0005-0000-0000-00001D390000}"/>
    <cellStyle name="Normal 2 2 3 2 2 3 2 2 2" xfId="14621" xr:uid="{00000000-0005-0000-0000-00001E390000}"/>
    <cellStyle name="Normal 2 2 3 2 2 3 2 3" xfId="14622" xr:uid="{00000000-0005-0000-0000-00001F390000}"/>
    <cellStyle name="Normal 2 2 3 2 2 3 3" xfId="14623" xr:uid="{00000000-0005-0000-0000-000020390000}"/>
    <cellStyle name="Normal 2 2 3 2 2 3 3 2" xfId="14624" xr:uid="{00000000-0005-0000-0000-000021390000}"/>
    <cellStyle name="Normal 2 2 3 2 2 3 3 2 2" xfId="14625" xr:uid="{00000000-0005-0000-0000-000022390000}"/>
    <cellStyle name="Normal 2 2 3 2 2 3 3 3" xfId="14626" xr:uid="{00000000-0005-0000-0000-000023390000}"/>
    <cellStyle name="Normal 2 2 3 2 2 3 4" xfId="14627" xr:uid="{00000000-0005-0000-0000-000024390000}"/>
    <cellStyle name="Normal 2 2 3 2 2 3 4 2" xfId="14628" xr:uid="{00000000-0005-0000-0000-000025390000}"/>
    <cellStyle name="Normal 2 2 3 2 2 3 4 2 2" xfId="14629" xr:uid="{00000000-0005-0000-0000-000026390000}"/>
    <cellStyle name="Normal 2 2 3 2 2 3 4 3" xfId="14630" xr:uid="{00000000-0005-0000-0000-000027390000}"/>
    <cellStyle name="Normal 2 2 3 2 2 3 5" xfId="14631" xr:uid="{00000000-0005-0000-0000-000028390000}"/>
    <cellStyle name="Normal 2 2 3 2 2 3 5 2" xfId="14632" xr:uid="{00000000-0005-0000-0000-000029390000}"/>
    <cellStyle name="Normal 2 2 3 2 2 3 6" xfId="14633" xr:uid="{00000000-0005-0000-0000-00002A390000}"/>
    <cellStyle name="Normal 2 2 3 2 2 3 6 2" xfId="14634" xr:uid="{00000000-0005-0000-0000-00002B390000}"/>
    <cellStyle name="Normal 2 2 3 2 2 3 7" xfId="14635" xr:uid="{00000000-0005-0000-0000-00002C390000}"/>
    <cellStyle name="Normal 2 2 3 2 2 4" xfId="14636" xr:uid="{00000000-0005-0000-0000-00002D390000}"/>
    <cellStyle name="Normal 2 2 3 2 2 4 2" xfId="14637" xr:uid="{00000000-0005-0000-0000-00002E390000}"/>
    <cellStyle name="Normal 2 2 3 2 2 4 2 2" xfId="14638" xr:uid="{00000000-0005-0000-0000-00002F390000}"/>
    <cellStyle name="Normal 2 2 3 2 2 4 3" xfId="14639" xr:uid="{00000000-0005-0000-0000-000030390000}"/>
    <cellStyle name="Normal 2 2 3 2 2 5" xfId="14640" xr:uid="{00000000-0005-0000-0000-000031390000}"/>
    <cellStyle name="Normal 2 2 3 2 2 5 2" xfId="14641" xr:uid="{00000000-0005-0000-0000-000032390000}"/>
    <cellStyle name="Normal 2 2 3 2 2 5 2 2" xfId="14642" xr:uid="{00000000-0005-0000-0000-000033390000}"/>
    <cellStyle name="Normal 2 2 3 2 2 5 3" xfId="14643" xr:uid="{00000000-0005-0000-0000-000034390000}"/>
    <cellStyle name="Normal 2 2 3 2 2 6" xfId="14644" xr:uid="{00000000-0005-0000-0000-000035390000}"/>
    <cellStyle name="Normal 2 2 3 2 2 6 2" xfId="14645" xr:uid="{00000000-0005-0000-0000-000036390000}"/>
    <cellStyle name="Normal 2 2 3 2 2 6 2 2" xfId="14646" xr:uid="{00000000-0005-0000-0000-000037390000}"/>
    <cellStyle name="Normal 2 2 3 2 2 6 3" xfId="14647" xr:uid="{00000000-0005-0000-0000-000038390000}"/>
    <cellStyle name="Normal 2 2 3 2 2 7" xfId="14648" xr:uid="{00000000-0005-0000-0000-000039390000}"/>
    <cellStyle name="Normal 2 2 3 2 2 7 2" xfId="14649" xr:uid="{00000000-0005-0000-0000-00003A390000}"/>
    <cellStyle name="Normal 2 2 3 2 2 8" xfId="14650" xr:uid="{00000000-0005-0000-0000-00003B390000}"/>
    <cellStyle name="Normal 2 2 3 2 2 8 2" xfId="14651" xr:uid="{00000000-0005-0000-0000-00003C390000}"/>
    <cellStyle name="Normal 2 2 3 2 2 9" xfId="14652" xr:uid="{00000000-0005-0000-0000-00003D390000}"/>
    <cellStyle name="Normal 2 2 3 2 3" xfId="14653" xr:uid="{00000000-0005-0000-0000-00003E390000}"/>
    <cellStyle name="Normal 2 2 3 2 3 2" xfId="14654" xr:uid="{00000000-0005-0000-0000-00003F390000}"/>
    <cellStyle name="Normal 2 2 3 2 3 2 2" xfId="14655" xr:uid="{00000000-0005-0000-0000-000040390000}"/>
    <cellStyle name="Normal 2 2 3 2 3 2 2 2" xfId="14656" xr:uid="{00000000-0005-0000-0000-000041390000}"/>
    <cellStyle name="Normal 2 2 3 2 3 2 2 2 2" xfId="14657" xr:uid="{00000000-0005-0000-0000-000042390000}"/>
    <cellStyle name="Normal 2 2 3 2 3 2 2 3" xfId="14658" xr:uid="{00000000-0005-0000-0000-000043390000}"/>
    <cellStyle name="Normal 2 2 3 2 3 2 3" xfId="14659" xr:uid="{00000000-0005-0000-0000-000044390000}"/>
    <cellStyle name="Normal 2 2 3 2 3 2 3 2" xfId="14660" xr:uid="{00000000-0005-0000-0000-000045390000}"/>
    <cellStyle name="Normal 2 2 3 2 3 2 3 2 2" xfId="14661" xr:uid="{00000000-0005-0000-0000-000046390000}"/>
    <cellStyle name="Normal 2 2 3 2 3 2 3 3" xfId="14662" xr:uid="{00000000-0005-0000-0000-000047390000}"/>
    <cellStyle name="Normal 2 2 3 2 3 2 4" xfId="14663" xr:uid="{00000000-0005-0000-0000-000048390000}"/>
    <cellStyle name="Normal 2 2 3 2 3 2 4 2" xfId="14664" xr:uid="{00000000-0005-0000-0000-000049390000}"/>
    <cellStyle name="Normal 2 2 3 2 3 2 4 2 2" xfId="14665" xr:uid="{00000000-0005-0000-0000-00004A390000}"/>
    <cellStyle name="Normal 2 2 3 2 3 2 4 3" xfId="14666" xr:uid="{00000000-0005-0000-0000-00004B390000}"/>
    <cellStyle name="Normal 2 2 3 2 3 2 5" xfId="14667" xr:uid="{00000000-0005-0000-0000-00004C390000}"/>
    <cellStyle name="Normal 2 2 3 2 3 2 5 2" xfId="14668" xr:uid="{00000000-0005-0000-0000-00004D390000}"/>
    <cellStyle name="Normal 2 2 3 2 3 2 6" xfId="14669" xr:uid="{00000000-0005-0000-0000-00004E390000}"/>
    <cellStyle name="Normal 2 2 3 2 3 2 6 2" xfId="14670" xr:uid="{00000000-0005-0000-0000-00004F390000}"/>
    <cellStyle name="Normal 2 2 3 2 3 2 7" xfId="14671" xr:uid="{00000000-0005-0000-0000-000050390000}"/>
    <cellStyle name="Normal 2 2 3 2 3 3" xfId="14672" xr:uid="{00000000-0005-0000-0000-000051390000}"/>
    <cellStyle name="Normal 2 2 3 2 3 3 2" xfId="14673" xr:uid="{00000000-0005-0000-0000-000052390000}"/>
    <cellStyle name="Normal 2 2 3 2 3 3 2 2" xfId="14674" xr:uid="{00000000-0005-0000-0000-000053390000}"/>
    <cellStyle name="Normal 2 2 3 2 3 3 3" xfId="14675" xr:uid="{00000000-0005-0000-0000-000054390000}"/>
    <cellStyle name="Normal 2 2 3 2 3 4" xfId="14676" xr:uid="{00000000-0005-0000-0000-000055390000}"/>
    <cellStyle name="Normal 2 2 3 2 3 4 2" xfId="14677" xr:uid="{00000000-0005-0000-0000-000056390000}"/>
    <cellStyle name="Normal 2 2 3 2 3 4 2 2" xfId="14678" xr:uid="{00000000-0005-0000-0000-000057390000}"/>
    <cellStyle name="Normal 2 2 3 2 3 4 3" xfId="14679" xr:uid="{00000000-0005-0000-0000-000058390000}"/>
    <cellStyle name="Normal 2 2 3 2 3 5" xfId="14680" xr:uid="{00000000-0005-0000-0000-000059390000}"/>
    <cellStyle name="Normal 2 2 3 2 3 5 2" xfId="14681" xr:uid="{00000000-0005-0000-0000-00005A390000}"/>
    <cellStyle name="Normal 2 2 3 2 3 5 2 2" xfId="14682" xr:uid="{00000000-0005-0000-0000-00005B390000}"/>
    <cellStyle name="Normal 2 2 3 2 3 5 3" xfId="14683" xr:uid="{00000000-0005-0000-0000-00005C390000}"/>
    <cellStyle name="Normal 2 2 3 2 3 6" xfId="14684" xr:uid="{00000000-0005-0000-0000-00005D390000}"/>
    <cellStyle name="Normal 2 2 3 2 3 6 2" xfId="14685" xr:uid="{00000000-0005-0000-0000-00005E390000}"/>
    <cellStyle name="Normal 2 2 3 2 3 7" xfId="14686" xr:uid="{00000000-0005-0000-0000-00005F390000}"/>
    <cellStyle name="Normal 2 2 3 2 3 7 2" xfId="14687" xr:uid="{00000000-0005-0000-0000-000060390000}"/>
    <cellStyle name="Normal 2 2 3 2 3 8" xfId="14688" xr:uid="{00000000-0005-0000-0000-000061390000}"/>
    <cellStyle name="Normal 2 2 3 2 4" xfId="14689" xr:uid="{00000000-0005-0000-0000-000062390000}"/>
    <cellStyle name="Normal 2 2 3 2 4 2" xfId="14690" xr:uid="{00000000-0005-0000-0000-000063390000}"/>
    <cellStyle name="Normal 2 2 3 2 4 2 2" xfId="14691" xr:uid="{00000000-0005-0000-0000-000064390000}"/>
    <cellStyle name="Normal 2 2 3 2 4 2 2 2" xfId="14692" xr:uid="{00000000-0005-0000-0000-000065390000}"/>
    <cellStyle name="Normal 2 2 3 2 4 2 3" xfId="14693" xr:uid="{00000000-0005-0000-0000-000066390000}"/>
    <cellStyle name="Normal 2 2 3 2 4 3" xfId="14694" xr:uid="{00000000-0005-0000-0000-000067390000}"/>
    <cellStyle name="Normal 2 2 3 2 4 3 2" xfId="14695" xr:uid="{00000000-0005-0000-0000-000068390000}"/>
    <cellStyle name="Normal 2 2 3 2 4 3 2 2" xfId="14696" xr:uid="{00000000-0005-0000-0000-000069390000}"/>
    <cellStyle name="Normal 2 2 3 2 4 3 3" xfId="14697" xr:uid="{00000000-0005-0000-0000-00006A390000}"/>
    <cellStyle name="Normal 2 2 3 2 4 4" xfId="14698" xr:uid="{00000000-0005-0000-0000-00006B390000}"/>
    <cellStyle name="Normal 2 2 3 2 4 4 2" xfId="14699" xr:uid="{00000000-0005-0000-0000-00006C390000}"/>
    <cellStyle name="Normal 2 2 3 2 4 4 2 2" xfId="14700" xr:uid="{00000000-0005-0000-0000-00006D390000}"/>
    <cellStyle name="Normal 2 2 3 2 4 4 3" xfId="14701" xr:uid="{00000000-0005-0000-0000-00006E390000}"/>
    <cellStyle name="Normal 2 2 3 2 4 5" xfId="14702" xr:uid="{00000000-0005-0000-0000-00006F390000}"/>
    <cellStyle name="Normal 2 2 3 2 4 5 2" xfId="14703" xr:uid="{00000000-0005-0000-0000-000070390000}"/>
    <cellStyle name="Normal 2 2 3 2 4 6" xfId="14704" xr:uid="{00000000-0005-0000-0000-000071390000}"/>
    <cellStyle name="Normal 2 2 3 2 4 6 2" xfId="14705" xr:uid="{00000000-0005-0000-0000-000072390000}"/>
    <cellStyle name="Normal 2 2 3 2 4 7" xfId="14706" xr:uid="{00000000-0005-0000-0000-000073390000}"/>
    <cellStyle name="Normal 2 2 3 2 5" xfId="14707" xr:uid="{00000000-0005-0000-0000-000074390000}"/>
    <cellStyle name="Normal 2 2 3 2 5 2" xfId="14708" xr:uid="{00000000-0005-0000-0000-000075390000}"/>
    <cellStyle name="Normal 2 2 3 2 5 2 2" xfId="14709" xr:uid="{00000000-0005-0000-0000-000076390000}"/>
    <cellStyle name="Normal 2 2 3 2 5 2 2 2" xfId="14710" xr:uid="{00000000-0005-0000-0000-000077390000}"/>
    <cellStyle name="Normal 2 2 3 2 5 2 3" xfId="14711" xr:uid="{00000000-0005-0000-0000-000078390000}"/>
    <cellStyle name="Normal 2 2 3 2 5 3" xfId="14712" xr:uid="{00000000-0005-0000-0000-000079390000}"/>
    <cellStyle name="Normal 2 2 3 2 5 3 2" xfId="14713" xr:uid="{00000000-0005-0000-0000-00007A390000}"/>
    <cellStyle name="Normal 2 2 3 2 5 3 2 2" xfId="14714" xr:uid="{00000000-0005-0000-0000-00007B390000}"/>
    <cellStyle name="Normal 2 2 3 2 5 3 3" xfId="14715" xr:uid="{00000000-0005-0000-0000-00007C390000}"/>
    <cellStyle name="Normal 2 2 3 2 5 4" xfId="14716" xr:uid="{00000000-0005-0000-0000-00007D390000}"/>
    <cellStyle name="Normal 2 2 3 2 5 4 2" xfId="14717" xr:uid="{00000000-0005-0000-0000-00007E390000}"/>
    <cellStyle name="Normal 2 2 3 2 5 4 2 2" xfId="14718" xr:uid="{00000000-0005-0000-0000-00007F390000}"/>
    <cellStyle name="Normal 2 2 3 2 5 4 3" xfId="14719" xr:uid="{00000000-0005-0000-0000-000080390000}"/>
    <cellStyle name="Normal 2 2 3 2 5 5" xfId="14720" xr:uid="{00000000-0005-0000-0000-000081390000}"/>
    <cellStyle name="Normal 2 2 3 2 5 5 2" xfId="14721" xr:uid="{00000000-0005-0000-0000-000082390000}"/>
    <cellStyle name="Normal 2 2 3 2 5 6" xfId="14722" xr:uid="{00000000-0005-0000-0000-000083390000}"/>
    <cellStyle name="Normal 2 2 3 2 5 6 2" xfId="14723" xr:uid="{00000000-0005-0000-0000-000084390000}"/>
    <cellStyle name="Normal 2 2 3 2 5 7" xfId="14724" xr:uid="{00000000-0005-0000-0000-000085390000}"/>
    <cellStyle name="Normal 2 2 3 2 6" xfId="14725" xr:uid="{00000000-0005-0000-0000-000086390000}"/>
    <cellStyle name="Normal 2 2 3 2 6 2" xfId="14726" xr:uid="{00000000-0005-0000-0000-000087390000}"/>
    <cellStyle name="Normal 2 2 3 2 6 2 2" xfId="14727" xr:uid="{00000000-0005-0000-0000-000088390000}"/>
    <cellStyle name="Normal 2 2 3 2 6 3" xfId="14728" xr:uid="{00000000-0005-0000-0000-000089390000}"/>
    <cellStyle name="Normal 2 2 3 2 7" xfId="14729" xr:uid="{00000000-0005-0000-0000-00008A390000}"/>
    <cellStyle name="Normal 2 2 3 2 7 2" xfId="14730" xr:uid="{00000000-0005-0000-0000-00008B390000}"/>
    <cellStyle name="Normal 2 2 3 2 7 2 2" xfId="14731" xr:uid="{00000000-0005-0000-0000-00008C390000}"/>
    <cellStyle name="Normal 2 2 3 2 7 3" xfId="14732" xr:uid="{00000000-0005-0000-0000-00008D390000}"/>
    <cellStyle name="Normal 2 2 3 2 8" xfId="14733" xr:uid="{00000000-0005-0000-0000-00008E390000}"/>
    <cellStyle name="Normal 2 2 3 2 8 2" xfId="14734" xr:uid="{00000000-0005-0000-0000-00008F390000}"/>
    <cellStyle name="Normal 2 2 3 2 8 2 2" xfId="14735" xr:uid="{00000000-0005-0000-0000-000090390000}"/>
    <cellStyle name="Normal 2 2 3 2 8 3" xfId="14736" xr:uid="{00000000-0005-0000-0000-000091390000}"/>
    <cellStyle name="Normal 2 2 3 2 9" xfId="14737" xr:uid="{00000000-0005-0000-0000-000092390000}"/>
    <cellStyle name="Normal 2 2 3 2 9 2" xfId="14738" xr:uid="{00000000-0005-0000-0000-000093390000}"/>
    <cellStyle name="Normal 2 2 3 3" xfId="14739" xr:uid="{00000000-0005-0000-0000-000094390000}"/>
    <cellStyle name="Normal 2 2 3 3 10" xfId="14740" xr:uid="{00000000-0005-0000-0000-000095390000}"/>
    <cellStyle name="Normal 2 2 3 3 10 2" xfId="14741" xr:uid="{00000000-0005-0000-0000-000096390000}"/>
    <cellStyle name="Normal 2 2 3 3 11" xfId="14742" xr:uid="{00000000-0005-0000-0000-000097390000}"/>
    <cellStyle name="Normal 2 2 3 3 2" xfId="14743" xr:uid="{00000000-0005-0000-0000-000098390000}"/>
    <cellStyle name="Normal 2 2 3 3 2 2" xfId="14744" xr:uid="{00000000-0005-0000-0000-000099390000}"/>
    <cellStyle name="Normal 2 2 3 3 2 2 2" xfId="14745" xr:uid="{00000000-0005-0000-0000-00009A390000}"/>
    <cellStyle name="Normal 2 2 3 3 2 2 2 2" xfId="14746" xr:uid="{00000000-0005-0000-0000-00009B390000}"/>
    <cellStyle name="Normal 2 2 3 3 2 2 2 2 2" xfId="14747" xr:uid="{00000000-0005-0000-0000-00009C390000}"/>
    <cellStyle name="Normal 2 2 3 3 2 2 2 3" xfId="14748" xr:uid="{00000000-0005-0000-0000-00009D390000}"/>
    <cellStyle name="Normal 2 2 3 3 2 2 3" xfId="14749" xr:uid="{00000000-0005-0000-0000-00009E390000}"/>
    <cellStyle name="Normal 2 2 3 3 2 2 3 2" xfId="14750" xr:uid="{00000000-0005-0000-0000-00009F390000}"/>
    <cellStyle name="Normal 2 2 3 3 2 2 3 2 2" xfId="14751" xr:uid="{00000000-0005-0000-0000-0000A0390000}"/>
    <cellStyle name="Normal 2 2 3 3 2 2 3 3" xfId="14752" xr:uid="{00000000-0005-0000-0000-0000A1390000}"/>
    <cellStyle name="Normal 2 2 3 3 2 2 4" xfId="14753" xr:uid="{00000000-0005-0000-0000-0000A2390000}"/>
    <cellStyle name="Normal 2 2 3 3 2 2 4 2" xfId="14754" xr:uid="{00000000-0005-0000-0000-0000A3390000}"/>
    <cellStyle name="Normal 2 2 3 3 2 2 4 2 2" xfId="14755" xr:uid="{00000000-0005-0000-0000-0000A4390000}"/>
    <cellStyle name="Normal 2 2 3 3 2 2 4 3" xfId="14756" xr:uid="{00000000-0005-0000-0000-0000A5390000}"/>
    <cellStyle name="Normal 2 2 3 3 2 2 5" xfId="14757" xr:uid="{00000000-0005-0000-0000-0000A6390000}"/>
    <cellStyle name="Normal 2 2 3 3 2 2 5 2" xfId="14758" xr:uid="{00000000-0005-0000-0000-0000A7390000}"/>
    <cellStyle name="Normal 2 2 3 3 2 2 6" xfId="14759" xr:uid="{00000000-0005-0000-0000-0000A8390000}"/>
    <cellStyle name="Normal 2 2 3 3 2 2 6 2" xfId="14760" xr:uid="{00000000-0005-0000-0000-0000A9390000}"/>
    <cellStyle name="Normal 2 2 3 3 2 2 7" xfId="14761" xr:uid="{00000000-0005-0000-0000-0000AA390000}"/>
    <cellStyle name="Normal 2 2 3 3 2 3" xfId="14762" xr:uid="{00000000-0005-0000-0000-0000AB390000}"/>
    <cellStyle name="Normal 2 2 3 3 2 3 2" xfId="14763" xr:uid="{00000000-0005-0000-0000-0000AC390000}"/>
    <cellStyle name="Normal 2 2 3 3 2 3 2 2" xfId="14764" xr:uid="{00000000-0005-0000-0000-0000AD390000}"/>
    <cellStyle name="Normal 2 2 3 3 2 3 2 2 2" xfId="14765" xr:uid="{00000000-0005-0000-0000-0000AE390000}"/>
    <cellStyle name="Normal 2 2 3 3 2 3 2 3" xfId="14766" xr:uid="{00000000-0005-0000-0000-0000AF390000}"/>
    <cellStyle name="Normal 2 2 3 3 2 3 3" xfId="14767" xr:uid="{00000000-0005-0000-0000-0000B0390000}"/>
    <cellStyle name="Normal 2 2 3 3 2 3 3 2" xfId="14768" xr:uid="{00000000-0005-0000-0000-0000B1390000}"/>
    <cellStyle name="Normal 2 2 3 3 2 3 3 2 2" xfId="14769" xr:uid="{00000000-0005-0000-0000-0000B2390000}"/>
    <cellStyle name="Normal 2 2 3 3 2 3 3 3" xfId="14770" xr:uid="{00000000-0005-0000-0000-0000B3390000}"/>
    <cellStyle name="Normal 2 2 3 3 2 3 4" xfId="14771" xr:uid="{00000000-0005-0000-0000-0000B4390000}"/>
    <cellStyle name="Normal 2 2 3 3 2 3 4 2" xfId="14772" xr:uid="{00000000-0005-0000-0000-0000B5390000}"/>
    <cellStyle name="Normal 2 2 3 3 2 3 4 2 2" xfId="14773" xr:uid="{00000000-0005-0000-0000-0000B6390000}"/>
    <cellStyle name="Normal 2 2 3 3 2 3 4 3" xfId="14774" xr:uid="{00000000-0005-0000-0000-0000B7390000}"/>
    <cellStyle name="Normal 2 2 3 3 2 3 5" xfId="14775" xr:uid="{00000000-0005-0000-0000-0000B8390000}"/>
    <cellStyle name="Normal 2 2 3 3 2 3 5 2" xfId="14776" xr:uid="{00000000-0005-0000-0000-0000B9390000}"/>
    <cellStyle name="Normal 2 2 3 3 2 3 6" xfId="14777" xr:uid="{00000000-0005-0000-0000-0000BA390000}"/>
    <cellStyle name="Normal 2 2 3 3 2 3 6 2" xfId="14778" xr:uid="{00000000-0005-0000-0000-0000BB390000}"/>
    <cellStyle name="Normal 2 2 3 3 2 3 7" xfId="14779" xr:uid="{00000000-0005-0000-0000-0000BC390000}"/>
    <cellStyle name="Normal 2 2 3 3 2 4" xfId="14780" xr:uid="{00000000-0005-0000-0000-0000BD390000}"/>
    <cellStyle name="Normal 2 2 3 3 2 4 2" xfId="14781" xr:uid="{00000000-0005-0000-0000-0000BE390000}"/>
    <cellStyle name="Normal 2 2 3 3 2 4 2 2" xfId="14782" xr:uid="{00000000-0005-0000-0000-0000BF390000}"/>
    <cellStyle name="Normal 2 2 3 3 2 4 3" xfId="14783" xr:uid="{00000000-0005-0000-0000-0000C0390000}"/>
    <cellStyle name="Normal 2 2 3 3 2 5" xfId="14784" xr:uid="{00000000-0005-0000-0000-0000C1390000}"/>
    <cellStyle name="Normal 2 2 3 3 2 5 2" xfId="14785" xr:uid="{00000000-0005-0000-0000-0000C2390000}"/>
    <cellStyle name="Normal 2 2 3 3 2 5 2 2" xfId="14786" xr:uid="{00000000-0005-0000-0000-0000C3390000}"/>
    <cellStyle name="Normal 2 2 3 3 2 5 3" xfId="14787" xr:uid="{00000000-0005-0000-0000-0000C4390000}"/>
    <cellStyle name="Normal 2 2 3 3 2 6" xfId="14788" xr:uid="{00000000-0005-0000-0000-0000C5390000}"/>
    <cellStyle name="Normal 2 2 3 3 2 6 2" xfId="14789" xr:uid="{00000000-0005-0000-0000-0000C6390000}"/>
    <cellStyle name="Normal 2 2 3 3 2 6 2 2" xfId="14790" xr:uid="{00000000-0005-0000-0000-0000C7390000}"/>
    <cellStyle name="Normal 2 2 3 3 2 6 3" xfId="14791" xr:uid="{00000000-0005-0000-0000-0000C8390000}"/>
    <cellStyle name="Normal 2 2 3 3 2 7" xfId="14792" xr:uid="{00000000-0005-0000-0000-0000C9390000}"/>
    <cellStyle name="Normal 2 2 3 3 2 7 2" xfId="14793" xr:uid="{00000000-0005-0000-0000-0000CA390000}"/>
    <cellStyle name="Normal 2 2 3 3 2 8" xfId="14794" xr:uid="{00000000-0005-0000-0000-0000CB390000}"/>
    <cellStyle name="Normal 2 2 3 3 2 8 2" xfId="14795" xr:uid="{00000000-0005-0000-0000-0000CC390000}"/>
    <cellStyle name="Normal 2 2 3 3 2 9" xfId="14796" xr:uid="{00000000-0005-0000-0000-0000CD390000}"/>
    <cellStyle name="Normal 2 2 3 3 3" xfId="14797" xr:uid="{00000000-0005-0000-0000-0000CE390000}"/>
    <cellStyle name="Normal 2 2 3 3 3 2" xfId="14798" xr:uid="{00000000-0005-0000-0000-0000CF390000}"/>
    <cellStyle name="Normal 2 2 3 3 3 2 2" xfId="14799" xr:uid="{00000000-0005-0000-0000-0000D0390000}"/>
    <cellStyle name="Normal 2 2 3 3 3 2 2 2" xfId="14800" xr:uid="{00000000-0005-0000-0000-0000D1390000}"/>
    <cellStyle name="Normal 2 2 3 3 3 2 2 2 2" xfId="14801" xr:uid="{00000000-0005-0000-0000-0000D2390000}"/>
    <cellStyle name="Normal 2 2 3 3 3 2 2 3" xfId="14802" xr:uid="{00000000-0005-0000-0000-0000D3390000}"/>
    <cellStyle name="Normal 2 2 3 3 3 2 3" xfId="14803" xr:uid="{00000000-0005-0000-0000-0000D4390000}"/>
    <cellStyle name="Normal 2 2 3 3 3 2 3 2" xfId="14804" xr:uid="{00000000-0005-0000-0000-0000D5390000}"/>
    <cellStyle name="Normal 2 2 3 3 3 2 3 2 2" xfId="14805" xr:uid="{00000000-0005-0000-0000-0000D6390000}"/>
    <cellStyle name="Normal 2 2 3 3 3 2 3 3" xfId="14806" xr:uid="{00000000-0005-0000-0000-0000D7390000}"/>
    <cellStyle name="Normal 2 2 3 3 3 2 4" xfId="14807" xr:uid="{00000000-0005-0000-0000-0000D8390000}"/>
    <cellStyle name="Normal 2 2 3 3 3 2 4 2" xfId="14808" xr:uid="{00000000-0005-0000-0000-0000D9390000}"/>
    <cellStyle name="Normal 2 2 3 3 3 2 4 2 2" xfId="14809" xr:uid="{00000000-0005-0000-0000-0000DA390000}"/>
    <cellStyle name="Normal 2 2 3 3 3 2 4 3" xfId="14810" xr:uid="{00000000-0005-0000-0000-0000DB390000}"/>
    <cellStyle name="Normal 2 2 3 3 3 2 5" xfId="14811" xr:uid="{00000000-0005-0000-0000-0000DC390000}"/>
    <cellStyle name="Normal 2 2 3 3 3 2 5 2" xfId="14812" xr:uid="{00000000-0005-0000-0000-0000DD390000}"/>
    <cellStyle name="Normal 2 2 3 3 3 2 6" xfId="14813" xr:uid="{00000000-0005-0000-0000-0000DE390000}"/>
    <cellStyle name="Normal 2 2 3 3 3 2 6 2" xfId="14814" xr:uid="{00000000-0005-0000-0000-0000DF390000}"/>
    <cellStyle name="Normal 2 2 3 3 3 2 7" xfId="14815" xr:uid="{00000000-0005-0000-0000-0000E0390000}"/>
    <cellStyle name="Normal 2 2 3 3 3 3" xfId="14816" xr:uid="{00000000-0005-0000-0000-0000E1390000}"/>
    <cellStyle name="Normal 2 2 3 3 3 3 2" xfId="14817" xr:uid="{00000000-0005-0000-0000-0000E2390000}"/>
    <cellStyle name="Normal 2 2 3 3 3 3 2 2" xfId="14818" xr:uid="{00000000-0005-0000-0000-0000E3390000}"/>
    <cellStyle name="Normal 2 2 3 3 3 3 3" xfId="14819" xr:uid="{00000000-0005-0000-0000-0000E4390000}"/>
    <cellStyle name="Normal 2 2 3 3 3 4" xfId="14820" xr:uid="{00000000-0005-0000-0000-0000E5390000}"/>
    <cellStyle name="Normal 2 2 3 3 3 4 2" xfId="14821" xr:uid="{00000000-0005-0000-0000-0000E6390000}"/>
    <cellStyle name="Normal 2 2 3 3 3 4 2 2" xfId="14822" xr:uid="{00000000-0005-0000-0000-0000E7390000}"/>
    <cellStyle name="Normal 2 2 3 3 3 4 3" xfId="14823" xr:uid="{00000000-0005-0000-0000-0000E8390000}"/>
    <cellStyle name="Normal 2 2 3 3 3 5" xfId="14824" xr:uid="{00000000-0005-0000-0000-0000E9390000}"/>
    <cellStyle name="Normal 2 2 3 3 3 5 2" xfId="14825" xr:uid="{00000000-0005-0000-0000-0000EA390000}"/>
    <cellStyle name="Normal 2 2 3 3 3 5 2 2" xfId="14826" xr:uid="{00000000-0005-0000-0000-0000EB390000}"/>
    <cellStyle name="Normal 2 2 3 3 3 5 3" xfId="14827" xr:uid="{00000000-0005-0000-0000-0000EC390000}"/>
    <cellStyle name="Normal 2 2 3 3 3 6" xfId="14828" xr:uid="{00000000-0005-0000-0000-0000ED390000}"/>
    <cellStyle name="Normal 2 2 3 3 3 6 2" xfId="14829" xr:uid="{00000000-0005-0000-0000-0000EE390000}"/>
    <cellStyle name="Normal 2 2 3 3 3 7" xfId="14830" xr:uid="{00000000-0005-0000-0000-0000EF390000}"/>
    <cellStyle name="Normal 2 2 3 3 3 7 2" xfId="14831" xr:uid="{00000000-0005-0000-0000-0000F0390000}"/>
    <cellStyle name="Normal 2 2 3 3 3 8" xfId="14832" xr:uid="{00000000-0005-0000-0000-0000F1390000}"/>
    <cellStyle name="Normal 2 2 3 3 4" xfId="14833" xr:uid="{00000000-0005-0000-0000-0000F2390000}"/>
    <cellStyle name="Normal 2 2 3 3 4 2" xfId="14834" xr:uid="{00000000-0005-0000-0000-0000F3390000}"/>
    <cellStyle name="Normal 2 2 3 3 4 2 2" xfId="14835" xr:uid="{00000000-0005-0000-0000-0000F4390000}"/>
    <cellStyle name="Normal 2 2 3 3 4 2 2 2" xfId="14836" xr:uid="{00000000-0005-0000-0000-0000F5390000}"/>
    <cellStyle name="Normal 2 2 3 3 4 2 3" xfId="14837" xr:uid="{00000000-0005-0000-0000-0000F6390000}"/>
    <cellStyle name="Normal 2 2 3 3 4 3" xfId="14838" xr:uid="{00000000-0005-0000-0000-0000F7390000}"/>
    <cellStyle name="Normal 2 2 3 3 4 3 2" xfId="14839" xr:uid="{00000000-0005-0000-0000-0000F8390000}"/>
    <cellStyle name="Normal 2 2 3 3 4 3 2 2" xfId="14840" xr:uid="{00000000-0005-0000-0000-0000F9390000}"/>
    <cellStyle name="Normal 2 2 3 3 4 3 3" xfId="14841" xr:uid="{00000000-0005-0000-0000-0000FA390000}"/>
    <cellStyle name="Normal 2 2 3 3 4 4" xfId="14842" xr:uid="{00000000-0005-0000-0000-0000FB390000}"/>
    <cellStyle name="Normal 2 2 3 3 4 4 2" xfId="14843" xr:uid="{00000000-0005-0000-0000-0000FC390000}"/>
    <cellStyle name="Normal 2 2 3 3 4 4 2 2" xfId="14844" xr:uid="{00000000-0005-0000-0000-0000FD390000}"/>
    <cellStyle name="Normal 2 2 3 3 4 4 3" xfId="14845" xr:uid="{00000000-0005-0000-0000-0000FE390000}"/>
    <cellStyle name="Normal 2 2 3 3 4 5" xfId="14846" xr:uid="{00000000-0005-0000-0000-0000FF390000}"/>
    <cellStyle name="Normal 2 2 3 3 4 5 2" xfId="14847" xr:uid="{00000000-0005-0000-0000-0000003A0000}"/>
    <cellStyle name="Normal 2 2 3 3 4 6" xfId="14848" xr:uid="{00000000-0005-0000-0000-0000013A0000}"/>
    <cellStyle name="Normal 2 2 3 3 4 6 2" xfId="14849" xr:uid="{00000000-0005-0000-0000-0000023A0000}"/>
    <cellStyle name="Normal 2 2 3 3 4 7" xfId="14850" xr:uid="{00000000-0005-0000-0000-0000033A0000}"/>
    <cellStyle name="Normal 2 2 3 3 5" xfId="14851" xr:uid="{00000000-0005-0000-0000-0000043A0000}"/>
    <cellStyle name="Normal 2 2 3 3 5 2" xfId="14852" xr:uid="{00000000-0005-0000-0000-0000053A0000}"/>
    <cellStyle name="Normal 2 2 3 3 5 2 2" xfId="14853" xr:uid="{00000000-0005-0000-0000-0000063A0000}"/>
    <cellStyle name="Normal 2 2 3 3 5 2 2 2" xfId="14854" xr:uid="{00000000-0005-0000-0000-0000073A0000}"/>
    <cellStyle name="Normal 2 2 3 3 5 2 3" xfId="14855" xr:uid="{00000000-0005-0000-0000-0000083A0000}"/>
    <cellStyle name="Normal 2 2 3 3 5 3" xfId="14856" xr:uid="{00000000-0005-0000-0000-0000093A0000}"/>
    <cellStyle name="Normal 2 2 3 3 5 3 2" xfId="14857" xr:uid="{00000000-0005-0000-0000-00000A3A0000}"/>
    <cellStyle name="Normal 2 2 3 3 5 3 2 2" xfId="14858" xr:uid="{00000000-0005-0000-0000-00000B3A0000}"/>
    <cellStyle name="Normal 2 2 3 3 5 3 3" xfId="14859" xr:uid="{00000000-0005-0000-0000-00000C3A0000}"/>
    <cellStyle name="Normal 2 2 3 3 5 4" xfId="14860" xr:uid="{00000000-0005-0000-0000-00000D3A0000}"/>
    <cellStyle name="Normal 2 2 3 3 5 4 2" xfId="14861" xr:uid="{00000000-0005-0000-0000-00000E3A0000}"/>
    <cellStyle name="Normal 2 2 3 3 5 4 2 2" xfId="14862" xr:uid="{00000000-0005-0000-0000-00000F3A0000}"/>
    <cellStyle name="Normal 2 2 3 3 5 4 3" xfId="14863" xr:uid="{00000000-0005-0000-0000-0000103A0000}"/>
    <cellStyle name="Normal 2 2 3 3 5 5" xfId="14864" xr:uid="{00000000-0005-0000-0000-0000113A0000}"/>
    <cellStyle name="Normal 2 2 3 3 5 5 2" xfId="14865" xr:uid="{00000000-0005-0000-0000-0000123A0000}"/>
    <cellStyle name="Normal 2 2 3 3 5 6" xfId="14866" xr:uid="{00000000-0005-0000-0000-0000133A0000}"/>
    <cellStyle name="Normal 2 2 3 3 5 6 2" xfId="14867" xr:uid="{00000000-0005-0000-0000-0000143A0000}"/>
    <cellStyle name="Normal 2 2 3 3 5 7" xfId="14868" xr:uid="{00000000-0005-0000-0000-0000153A0000}"/>
    <cellStyle name="Normal 2 2 3 3 6" xfId="14869" xr:uid="{00000000-0005-0000-0000-0000163A0000}"/>
    <cellStyle name="Normal 2 2 3 3 6 2" xfId="14870" xr:uid="{00000000-0005-0000-0000-0000173A0000}"/>
    <cellStyle name="Normal 2 2 3 3 6 2 2" xfId="14871" xr:uid="{00000000-0005-0000-0000-0000183A0000}"/>
    <cellStyle name="Normal 2 2 3 3 6 3" xfId="14872" xr:uid="{00000000-0005-0000-0000-0000193A0000}"/>
    <cellStyle name="Normal 2 2 3 3 7" xfId="14873" xr:uid="{00000000-0005-0000-0000-00001A3A0000}"/>
    <cellStyle name="Normal 2 2 3 3 7 2" xfId="14874" xr:uid="{00000000-0005-0000-0000-00001B3A0000}"/>
    <cellStyle name="Normal 2 2 3 3 7 2 2" xfId="14875" xr:uid="{00000000-0005-0000-0000-00001C3A0000}"/>
    <cellStyle name="Normal 2 2 3 3 7 3" xfId="14876" xr:uid="{00000000-0005-0000-0000-00001D3A0000}"/>
    <cellStyle name="Normal 2 2 3 3 8" xfId="14877" xr:uid="{00000000-0005-0000-0000-00001E3A0000}"/>
    <cellStyle name="Normal 2 2 3 3 8 2" xfId="14878" xr:uid="{00000000-0005-0000-0000-00001F3A0000}"/>
    <cellStyle name="Normal 2 2 3 3 8 2 2" xfId="14879" xr:uid="{00000000-0005-0000-0000-0000203A0000}"/>
    <cellStyle name="Normal 2 2 3 3 8 3" xfId="14880" xr:uid="{00000000-0005-0000-0000-0000213A0000}"/>
    <cellStyle name="Normal 2 2 3 3 9" xfId="14881" xr:uid="{00000000-0005-0000-0000-0000223A0000}"/>
    <cellStyle name="Normal 2 2 3 3 9 2" xfId="14882" xr:uid="{00000000-0005-0000-0000-0000233A0000}"/>
    <cellStyle name="Normal 2 2 3 4" xfId="14883" xr:uid="{00000000-0005-0000-0000-0000243A0000}"/>
    <cellStyle name="Normal 2 2 3 4 2" xfId="14884" xr:uid="{00000000-0005-0000-0000-0000253A0000}"/>
    <cellStyle name="Normal 2 2 3 4 2 2" xfId="14885" xr:uid="{00000000-0005-0000-0000-0000263A0000}"/>
    <cellStyle name="Normal 2 2 3 4 2 2 2" xfId="14886" xr:uid="{00000000-0005-0000-0000-0000273A0000}"/>
    <cellStyle name="Normal 2 2 3 4 2 2 2 2" xfId="14887" xr:uid="{00000000-0005-0000-0000-0000283A0000}"/>
    <cellStyle name="Normal 2 2 3 4 2 2 3" xfId="14888" xr:uid="{00000000-0005-0000-0000-0000293A0000}"/>
    <cellStyle name="Normal 2 2 3 4 2 3" xfId="14889" xr:uid="{00000000-0005-0000-0000-00002A3A0000}"/>
    <cellStyle name="Normal 2 2 3 4 2 3 2" xfId="14890" xr:uid="{00000000-0005-0000-0000-00002B3A0000}"/>
    <cellStyle name="Normal 2 2 3 4 2 3 2 2" xfId="14891" xr:uid="{00000000-0005-0000-0000-00002C3A0000}"/>
    <cellStyle name="Normal 2 2 3 4 2 3 3" xfId="14892" xr:uid="{00000000-0005-0000-0000-00002D3A0000}"/>
    <cellStyle name="Normal 2 2 3 4 2 4" xfId="14893" xr:uid="{00000000-0005-0000-0000-00002E3A0000}"/>
    <cellStyle name="Normal 2 2 3 4 2 4 2" xfId="14894" xr:uid="{00000000-0005-0000-0000-00002F3A0000}"/>
    <cellStyle name="Normal 2 2 3 4 2 4 2 2" xfId="14895" xr:uid="{00000000-0005-0000-0000-0000303A0000}"/>
    <cellStyle name="Normal 2 2 3 4 2 4 3" xfId="14896" xr:uid="{00000000-0005-0000-0000-0000313A0000}"/>
    <cellStyle name="Normal 2 2 3 4 2 5" xfId="14897" xr:uid="{00000000-0005-0000-0000-0000323A0000}"/>
    <cellStyle name="Normal 2 2 3 4 2 5 2" xfId="14898" xr:uid="{00000000-0005-0000-0000-0000333A0000}"/>
    <cellStyle name="Normal 2 2 3 4 2 6" xfId="14899" xr:uid="{00000000-0005-0000-0000-0000343A0000}"/>
    <cellStyle name="Normal 2 2 3 4 2 6 2" xfId="14900" xr:uid="{00000000-0005-0000-0000-0000353A0000}"/>
    <cellStyle name="Normal 2 2 3 4 2 7" xfId="14901" xr:uid="{00000000-0005-0000-0000-0000363A0000}"/>
    <cellStyle name="Normal 2 2 3 4 3" xfId="14902" xr:uid="{00000000-0005-0000-0000-0000373A0000}"/>
    <cellStyle name="Normal 2 2 3 4 3 2" xfId="14903" xr:uid="{00000000-0005-0000-0000-0000383A0000}"/>
    <cellStyle name="Normal 2 2 3 4 3 2 2" xfId="14904" xr:uid="{00000000-0005-0000-0000-0000393A0000}"/>
    <cellStyle name="Normal 2 2 3 4 3 2 2 2" xfId="14905" xr:uid="{00000000-0005-0000-0000-00003A3A0000}"/>
    <cellStyle name="Normal 2 2 3 4 3 2 3" xfId="14906" xr:uid="{00000000-0005-0000-0000-00003B3A0000}"/>
    <cellStyle name="Normal 2 2 3 4 3 3" xfId="14907" xr:uid="{00000000-0005-0000-0000-00003C3A0000}"/>
    <cellStyle name="Normal 2 2 3 4 3 3 2" xfId="14908" xr:uid="{00000000-0005-0000-0000-00003D3A0000}"/>
    <cellStyle name="Normal 2 2 3 4 3 3 2 2" xfId="14909" xr:uid="{00000000-0005-0000-0000-00003E3A0000}"/>
    <cellStyle name="Normal 2 2 3 4 3 3 3" xfId="14910" xr:uid="{00000000-0005-0000-0000-00003F3A0000}"/>
    <cellStyle name="Normal 2 2 3 4 3 4" xfId="14911" xr:uid="{00000000-0005-0000-0000-0000403A0000}"/>
    <cellStyle name="Normal 2 2 3 4 3 4 2" xfId="14912" xr:uid="{00000000-0005-0000-0000-0000413A0000}"/>
    <cellStyle name="Normal 2 2 3 4 3 4 2 2" xfId="14913" xr:uid="{00000000-0005-0000-0000-0000423A0000}"/>
    <cellStyle name="Normal 2 2 3 4 3 4 3" xfId="14914" xr:uid="{00000000-0005-0000-0000-0000433A0000}"/>
    <cellStyle name="Normal 2 2 3 4 3 5" xfId="14915" xr:uid="{00000000-0005-0000-0000-0000443A0000}"/>
    <cellStyle name="Normal 2 2 3 4 3 5 2" xfId="14916" xr:uid="{00000000-0005-0000-0000-0000453A0000}"/>
    <cellStyle name="Normal 2 2 3 4 3 6" xfId="14917" xr:uid="{00000000-0005-0000-0000-0000463A0000}"/>
    <cellStyle name="Normal 2 2 3 4 3 6 2" xfId="14918" xr:uid="{00000000-0005-0000-0000-0000473A0000}"/>
    <cellStyle name="Normal 2 2 3 4 3 7" xfId="14919" xr:uid="{00000000-0005-0000-0000-0000483A0000}"/>
    <cellStyle name="Normal 2 2 3 4 4" xfId="14920" xr:uid="{00000000-0005-0000-0000-0000493A0000}"/>
    <cellStyle name="Normal 2 2 3 4 4 2" xfId="14921" xr:uid="{00000000-0005-0000-0000-00004A3A0000}"/>
    <cellStyle name="Normal 2 2 3 4 4 2 2" xfId="14922" xr:uid="{00000000-0005-0000-0000-00004B3A0000}"/>
    <cellStyle name="Normal 2 2 3 4 4 3" xfId="14923" xr:uid="{00000000-0005-0000-0000-00004C3A0000}"/>
    <cellStyle name="Normal 2 2 3 4 5" xfId="14924" xr:uid="{00000000-0005-0000-0000-00004D3A0000}"/>
    <cellStyle name="Normal 2 2 3 4 5 2" xfId="14925" xr:uid="{00000000-0005-0000-0000-00004E3A0000}"/>
    <cellStyle name="Normal 2 2 3 4 5 2 2" xfId="14926" xr:uid="{00000000-0005-0000-0000-00004F3A0000}"/>
    <cellStyle name="Normal 2 2 3 4 5 3" xfId="14927" xr:uid="{00000000-0005-0000-0000-0000503A0000}"/>
    <cellStyle name="Normal 2 2 3 4 6" xfId="14928" xr:uid="{00000000-0005-0000-0000-0000513A0000}"/>
    <cellStyle name="Normal 2 2 3 4 6 2" xfId="14929" xr:uid="{00000000-0005-0000-0000-0000523A0000}"/>
    <cellStyle name="Normal 2 2 3 4 6 2 2" xfId="14930" xr:uid="{00000000-0005-0000-0000-0000533A0000}"/>
    <cellStyle name="Normal 2 2 3 4 6 3" xfId="14931" xr:uid="{00000000-0005-0000-0000-0000543A0000}"/>
    <cellStyle name="Normal 2 2 3 4 7" xfId="14932" xr:uid="{00000000-0005-0000-0000-0000553A0000}"/>
    <cellStyle name="Normal 2 2 3 4 7 2" xfId="14933" xr:uid="{00000000-0005-0000-0000-0000563A0000}"/>
    <cellStyle name="Normal 2 2 3 4 8" xfId="14934" xr:uid="{00000000-0005-0000-0000-0000573A0000}"/>
    <cellStyle name="Normal 2 2 3 4 8 2" xfId="14935" xr:uid="{00000000-0005-0000-0000-0000583A0000}"/>
    <cellStyle name="Normal 2 2 3 4 9" xfId="14936" xr:uid="{00000000-0005-0000-0000-0000593A0000}"/>
    <cellStyle name="Normal 2 2 3 5" xfId="14937" xr:uid="{00000000-0005-0000-0000-00005A3A0000}"/>
    <cellStyle name="Normal 2 2 3 5 2" xfId="14938" xr:uid="{00000000-0005-0000-0000-00005B3A0000}"/>
    <cellStyle name="Normal 2 2 3 5 2 2" xfId="14939" xr:uid="{00000000-0005-0000-0000-00005C3A0000}"/>
    <cellStyle name="Normal 2 2 3 5 2 2 2" xfId="14940" xr:uid="{00000000-0005-0000-0000-00005D3A0000}"/>
    <cellStyle name="Normal 2 2 3 5 2 2 2 2" xfId="14941" xr:uid="{00000000-0005-0000-0000-00005E3A0000}"/>
    <cellStyle name="Normal 2 2 3 5 2 2 3" xfId="14942" xr:uid="{00000000-0005-0000-0000-00005F3A0000}"/>
    <cellStyle name="Normal 2 2 3 5 2 3" xfId="14943" xr:uid="{00000000-0005-0000-0000-0000603A0000}"/>
    <cellStyle name="Normal 2 2 3 5 2 3 2" xfId="14944" xr:uid="{00000000-0005-0000-0000-0000613A0000}"/>
    <cellStyle name="Normal 2 2 3 5 2 3 2 2" xfId="14945" xr:uid="{00000000-0005-0000-0000-0000623A0000}"/>
    <cellStyle name="Normal 2 2 3 5 2 3 3" xfId="14946" xr:uid="{00000000-0005-0000-0000-0000633A0000}"/>
    <cellStyle name="Normal 2 2 3 5 2 4" xfId="14947" xr:uid="{00000000-0005-0000-0000-0000643A0000}"/>
    <cellStyle name="Normal 2 2 3 5 2 4 2" xfId="14948" xr:uid="{00000000-0005-0000-0000-0000653A0000}"/>
    <cellStyle name="Normal 2 2 3 5 2 4 2 2" xfId="14949" xr:uid="{00000000-0005-0000-0000-0000663A0000}"/>
    <cellStyle name="Normal 2 2 3 5 2 4 3" xfId="14950" xr:uid="{00000000-0005-0000-0000-0000673A0000}"/>
    <cellStyle name="Normal 2 2 3 5 2 5" xfId="14951" xr:uid="{00000000-0005-0000-0000-0000683A0000}"/>
    <cellStyle name="Normal 2 2 3 5 2 5 2" xfId="14952" xr:uid="{00000000-0005-0000-0000-0000693A0000}"/>
    <cellStyle name="Normal 2 2 3 5 2 6" xfId="14953" xr:uid="{00000000-0005-0000-0000-00006A3A0000}"/>
    <cellStyle name="Normal 2 2 3 5 2 6 2" xfId="14954" xr:uid="{00000000-0005-0000-0000-00006B3A0000}"/>
    <cellStyle name="Normal 2 2 3 5 2 7" xfId="14955" xr:uid="{00000000-0005-0000-0000-00006C3A0000}"/>
    <cellStyle name="Normal 2 2 3 5 3" xfId="14956" xr:uid="{00000000-0005-0000-0000-00006D3A0000}"/>
    <cellStyle name="Normal 2 2 3 5 3 2" xfId="14957" xr:uid="{00000000-0005-0000-0000-00006E3A0000}"/>
    <cellStyle name="Normal 2 2 3 5 3 2 2" xfId="14958" xr:uid="{00000000-0005-0000-0000-00006F3A0000}"/>
    <cellStyle name="Normal 2 2 3 5 3 3" xfId="14959" xr:uid="{00000000-0005-0000-0000-0000703A0000}"/>
    <cellStyle name="Normal 2 2 3 5 4" xfId="14960" xr:uid="{00000000-0005-0000-0000-0000713A0000}"/>
    <cellStyle name="Normal 2 2 3 5 4 2" xfId="14961" xr:uid="{00000000-0005-0000-0000-0000723A0000}"/>
    <cellStyle name="Normal 2 2 3 5 4 2 2" xfId="14962" xr:uid="{00000000-0005-0000-0000-0000733A0000}"/>
    <cellStyle name="Normal 2 2 3 5 4 3" xfId="14963" xr:uid="{00000000-0005-0000-0000-0000743A0000}"/>
    <cellStyle name="Normal 2 2 3 5 5" xfId="14964" xr:uid="{00000000-0005-0000-0000-0000753A0000}"/>
    <cellStyle name="Normal 2 2 3 5 5 2" xfId="14965" xr:uid="{00000000-0005-0000-0000-0000763A0000}"/>
    <cellStyle name="Normal 2 2 3 5 5 2 2" xfId="14966" xr:uid="{00000000-0005-0000-0000-0000773A0000}"/>
    <cellStyle name="Normal 2 2 3 5 5 3" xfId="14967" xr:uid="{00000000-0005-0000-0000-0000783A0000}"/>
    <cellStyle name="Normal 2 2 3 5 6" xfId="14968" xr:uid="{00000000-0005-0000-0000-0000793A0000}"/>
    <cellStyle name="Normal 2 2 3 5 6 2" xfId="14969" xr:uid="{00000000-0005-0000-0000-00007A3A0000}"/>
    <cellStyle name="Normal 2 2 3 5 7" xfId="14970" xr:uid="{00000000-0005-0000-0000-00007B3A0000}"/>
    <cellStyle name="Normal 2 2 3 5 7 2" xfId="14971" xr:uid="{00000000-0005-0000-0000-00007C3A0000}"/>
    <cellStyle name="Normal 2 2 3 5 8" xfId="14972" xr:uid="{00000000-0005-0000-0000-00007D3A0000}"/>
    <cellStyle name="Normal 2 2 3 6" xfId="14973" xr:uid="{00000000-0005-0000-0000-00007E3A0000}"/>
    <cellStyle name="Normal 2 2 3 6 2" xfId="14974" xr:uid="{00000000-0005-0000-0000-00007F3A0000}"/>
    <cellStyle name="Normal 2 2 3 6 2 2" xfId="14975" xr:uid="{00000000-0005-0000-0000-0000803A0000}"/>
    <cellStyle name="Normal 2 2 3 6 2 2 2" xfId="14976" xr:uid="{00000000-0005-0000-0000-0000813A0000}"/>
    <cellStyle name="Normal 2 2 3 6 2 3" xfId="14977" xr:uid="{00000000-0005-0000-0000-0000823A0000}"/>
    <cellStyle name="Normal 2 2 3 6 3" xfId="14978" xr:uid="{00000000-0005-0000-0000-0000833A0000}"/>
    <cellStyle name="Normal 2 2 3 6 3 2" xfId="14979" xr:uid="{00000000-0005-0000-0000-0000843A0000}"/>
    <cellStyle name="Normal 2 2 3 6 3 2 2" xfId="14980" xr:uid="{00000000-0005-0000-0000-0000853A0000}"/>
    <cellStyle name="Normal 2 2 3 6 3 3" xfId="14981" xr:uid="{00000000-0005-0000-0000-0000863A0000}"/>
    <cellStyle name="Normal 2 2 3 6 4" xfId="14982" xr:uid="{00000000-0005-0000-0000-0000873A0000}"/>
    <cellStyle name="Normal 2 2 3 6 4 2" xfId="14983" xr:uid="{00000000-0005-0000-0000-0000883A0000}"/>
    <cellStyle name="Normal 2 2 3 6 4 2 2" xfId="14984" xr:uid="{00000000-0005-0000-0000-0000893A0000}"/>
    <cellStyle name="Normal 2 2 3 6 4 3" xfId="14985" xr:uid="{00000000-0005-0000-0000-00008A3A0000}"/>
    <cellStyle name="Normal 2 2 3 6 5" xfId="14986" xr:uid="{00000000-0005-0000-0000-00008B3A0000}"/>
    <cellStyle name="Normal 2 2 3 6 5 2" xfId="14987" xr:uid="{00000000-0005-0000-0000-00008C3A0000}"/>
    <cellStyle name="Normal 2 2 3 6 6" xfId="14988" xr:uid="{00000000-0005-0000-0000-00008D3A0000}"/>
    <cellStyle name="Normal 2 2 3 6 6 2" xfId="14989" xr:uid="{00000000-0005-0000-0000-00008E3A0000}"/>
    <cellStyle name="Normal 2 2 3 6 7" xfId="14990" xr:uid="{00000000-0005-0000-0000-00008F3A0000}"/>
    <cellStyle name="Normal 2 2 3 7" xfId="14991" xr:uid="{00000000-0005-0000-0000-0000903A0000}"/>
    <cellStyle name="Normal 2 2 3 7 2" xfId="14992" xr:uid="{00000000-0005-0000-0000-0000913A0000}"/>
    <cellStyle name="Normal 2 2 3 7 2 2" xfId="14993" xr:uid="{00000000-0005-0000-0000-0000923A0000}"/>
    <cellStyle name="Normal 2 2 3 7 2 2 2" xfId="14994" xr:uid="{00000000-0005-0000-0000-0000933A0000}"/>
    <cellStyle name="Normal 2 2 3 7 2 3" xfId="14995" xr:uid="{00000000-0005-0000-0000-0000943A0000}"/>
    <cellStyle name="Normal 2 2 3 7 3" xfId="14996" xr:uid="{00000000-0005-0000-0000-0000953A0000}"/>
    <cellStyle name="Normal 2 2 3 7 3 2" xfId="14997" xr:uid="{00000000-0005-0000-0000-0000963A0000}"/>
    <cellStyle name="Normal 2 2 3 7 3 2 2" xfId="14998" xr:uid="{00000000-0005-0000-0000-0000973A0000}"/>
    <cellStyle name="Normal 2 2 3 7 3 3" xfId="14999" xr:uid="{00000000-0005-0000-0000-0000983A0000}"/>
    <cellStyle name="Normal 2 2 3 7 4" xfId="15000" xr:uid="{00000000-0005-0000-0000-0000993A0000}"/>
    <cellStyle name="Normal 2 2 3 7 4 2" xfId="15001" xr:uid="{00000000-0005-0000-0000-00009A3A0000}"/>
    <cellStyle name="Normal 2 2 3 7 4 2 2" xfId="15002" xr:uid="{00000000-0005-0000-0000-00009B3A0000}"/>
    <cellStyle name="Normal 2 2 3 7 4 3" xfId="15003" xr:uid="{00000000-0005-0000-0000-00009C3A0000}"/>
    <cellStyle name="Normal 2 2 3 7 5" xfId="15004" xr:uid="{00000000-0005-0000-0000-00009D3A0000}"/>
    <cellStyle name="Normal 2 2 3 7 5 2" xfId="15005" xr:uid="{00000000-0005-0000-0000-00009E3A0000}"/>
    <cellStyle name="Normal 2 2 3 7 6" xfId="15006" xr:uid="{00000000-0005-0000-0000-00009F3A0000}"/>
    <cellStyle name="Normal 2 2 3 7 6 2" xfId="15007" xr:uid="{00000000-0005-0000-0000-0000A03A0000}"/>
    <cellStyle name="Normal 2 2 3 7 7" xfId="15008" xr:uid="{00000000-0005-0000-0000-0000A13A0000}"/>
    <cellStyle name="Normal 2 2 3 8" xfId="15009" xr:uid="{00000000-0005-0000-0000-0000A23A0000}"/>
    <cellStyle name="Normal 2 2 3 8 2" xfId="15010" xr:uid="{00000000-0005-0000-0000-0000A33A0000}"/>
    <cellStyle name="Normal 2 2 3 8 2 2" xfId="15011" xr:uid="{00000000-0005-0000-0000-0000A43A0000}"/>
    <cellStyle name="Normal 2 2 3 8 3" xfId="15012" xr:uid="{00000000-0005-0000-0000-0000A53A0000}"/>
    <cellStyle name="Normal 2 2 3 9" xfId="15013" xr:uid="{00000000-0005-0000-0000-0000A63A0000}"/>
    <cellStyle name="Normal 2 2 3 9 2" xfId="15014" xr:uid="{00000000-0005-0000-0000-0000A73A0000}"/>
    <cellStyle name="Normal 2 2 3 9 2 2" xfId="15015" xr:uid="{00000000-0005-0000-0000-0000A83A0000}"/>
    <cellStyle name="Normal 2 2 3 9 3" xfId="15016" xr:uid="{00000000-0005-0000-0000-0000A93A0000}"/>
    <cellStyle name="Normal 2 2 3_Confidential Information" xfId="15017" xr:uid="{00000000-0005-0000-0000-0000AA3A0000}"/>
    <cellStyle name="Normal 2 2 4" xfId="15018" xr:uid="{00000000-0005-0000-0000-0000AB3A0000}"/>
    <cellStyle name="Normal 2 2 5" xfId="15019" xr:uid="{00000000-0005-0000-0000-0000AC3A0000}"/>
    <cellStyle name="Normal 2 2 6" xfId="15020" xr:uid="{00000000-0005-0000-0000-0000AD3A0000}"/>
    <cellStyle name="Normal 2 2 7" xfId="15021" xr:uid="{00000000-0005-0000-0000-0000AE3A0000}"/>
    <cellStyle name="Normal 2 2 8" xfId="15022" xr:uid="{00000000-0005-0000-0000-0000AF3A0000}"/>
    <cellStyle name="Normal 2 2 9" xfId="15023" xr:uid="{00000000-0005-0000-0000-0000B03A0000}"/>
    <cellStyle name="Normal 2 3" xfId="15024" xr:uid="{00000000-0005-0000-0000-0000B13A0000}"/>
    <cellStyle name="Normal 2 3 10" xfId="15025" xr:uid="{00000000-0005-0000-0000-0000B23A0000}"/>
    <cellStyle name="Normal 2 3 10 2" xfId="15026" xr:uid="{00000000-0005-0000-0000-0000B33A0000}"/>
    <cellStyle name="Normal 2 3 10 2 2" xfId="15027" xr:uid="{00000000-0005-0000-0000-0000B43A0000}"/>
    <cellStyle name="Normal 2 3 10 3" xfId="15028" xr:uid="{00000000-0005-0000-0000-0000B53A0000}"/>
    <cellStyle name="Normal 2 3 11" xfId="15029" xr:uid="{00000000-0005-0000-0000-0000B63A0000}"/>
    <cellStyle name="Normal 2 3 11 2" xfId="15030" xr:uid="{00000000-0005-0000-0000-0000B73A0000}"/>
    <cellStyle name="Normal 2 3 11 2 2" xfId="15031" xr:uid="{00000000-0005-0000-0000-0000B83A0000}"/>
    <cellStyle name="Normal 2 3 11 3" xfId="15032" xr:uid="{00000000-0005-0000-0000-0000B93A0000}"/>
    <cellStyle name="Normal 2 3 12" xfId="15033" xr:uid="{00000000-0005-0000-0000-0000BA3A0000}"/>
    <cellStyle name="Normal 2 3 12 2" xfId="15034" xr:uid="{00000000-0005-0000-0000-0000BB3A0000}"/>
    <cellStyle name="Normal 2 3 12 2 2" xfId="15035" xr:uid="{00000000-0005-0000-0000-0000BC3A0000}"/>
    <cellStyle name="Normal 2 3 12 3" xfId="15036" xr:uid="{00000000-0005-0000-0000-0000BD3A0000}"/>
    <cellStyle name="Normal 2 3 13" xfId="15037" xr:uid="{00000000-0005-0000-0000-0000BE3A0000}"/>
    <cellStyle name="Normal 2 3 13 2" xfId="15038" xr:uid="{00000000-0005-0000-0000-0000BF3A0000}"/>
    <cellStyle name="Normal 2 3 13 2 2" xfId="15039" xr:uid="{00000000-0005-0000-0000-0000C03A0000}"/>
    <cellStyle name="Normal 2 3 13 3" xfId="15040" xr:uid="{00000000-0005-0000-0000-0000C13A0000}"/>
    <cellStyle name="Normal 2 3 14" xfId="15041" xr:uid="{00000000-0005-0000-0000-0000C23A0000}"/>
    <cellStyle name="Normal 2 3 14 2" xfId="15042" xr:uid="{00000000-0005-0000-0000-0000C33A0000}"/>
    <cellStyle name="Normal 2 3 15" xfId="15043" xr:uid="{00000000-0005-0000-0000-0000C43A0000}"/>
    <cellStyle name="Normal 2 3 15 2" xfId="15044" xr:uid="{00000000-0005-0000-0000-0000C53A0000}"/>
    <cellStyle name="Normal 2 3 16" xfId="15045" xr:uid="{00000000-0005-0000-0000-0000C63A0000}"/>
    <cellStyle name="Normal 2 3 17" xfId="15046" xr:uid="{00000000-0005-0000-0000-0000C73A0000}"/>
    <cellStyle name="Normal 2 3 2" xfId="15047" xr:uid="{00000000-0005-0000-0000-0000C83A0000}"/>
    <cellStyle name="Normal 2 3 2 10" xfId="15048" xr:uid="{00000000-0005-0000-0000-0000C93A0000}"/>
    <cellStyle name="Normal 2 3 2 10 2" xfId="15049" xr:uid="{00000000-0005-0000-0000-0000CA3A0000}"/>
    <cellStyle name="Normal 2 3 2 10 2 2" xfId="15050" xr:uid="{00000000-0005-0000-0000-0000CB3A0000}"/>
    <cellStyle name="Normal 2 3 2 10 3" xfId="15051" xr:uid="{00000000-0005-0000-0000-0000CC3A0000}"/>
    <cellStyle name="Normal 2 3 2 11" xfId="15052" xr:uid="{00000000-0005-0000-0000-0000CD3A0000}"/>
    <cellStyle name="Normal 2 3 2 11 2" xfId="15053" xr:uid="{00000000-0005-0000-0000-0000CE3A0000}"/>
    <cellStyle name="Normal 2 3 2 12" xfId="15054" xr:uid="{00000000-0005-0000-0000-0000CF3A0000}"/>
    <cellStyle name="Normal 2 3 2 12 2" xfId="15055" xr:uid="{00000000-0005-0000-0000-0000D03A0000}"/>
    <cellStyle name="Normal 2 3 2 13" xfId="15056" xr:uid="{00000000-0005-0000-0000-0000D13A0000}"/>
    <cellStyle name="Normal 2 3 2 2" xfId="15057" xr:uid="{00000000-0005-0000-0000-0000D23A0000}"/>
    <cellStyle name="Normal 2 3 2 2 10" xfId="15058" xr:uid="{00000000-0005-0000-0000-0000D33A0000}"/>
    <cellStyle name="Normal 2 3 2 2 10 2" xfId="15059" xr:uid="{00000000-0005-0000-0000-0000D43A0000}"/>
    <cellStyle name="Normal 2 3 2 2 11" xfId="15060" xr:uid="{00000000-0005-0000-0000-0000D53A0000}"/>
    <cellStyle name="Normal 2 3 2 2 2" xfId="15061" xr:uid="{00000000-0005-0000-0000-0000D63A0000}"/>
    <cellStyle name="Normal 2 3 2 2 2 2" xfId="15062" xr:uid="{00000000-0005-0000-0000-0000D73A0000}"/>
    <cellStyle name="Normal 2 3 2 2 2 2 2" xfId="15063" xr:uid="{00000000-0005-0000-0000-0000D83A0000}"/>
    <cellStyle name="Normal 2 3 2 2 2 2 2 2" xfId="15064" xr:uid="{00000000-0005-0000-0000-0000D93A0000}"/>
    <cellStyle name="Normal 2 3 2 2 2 2 2 2 2" xfId="15065" xr:uid="{00000000-0005-0000-0000-0000DA3A0000}"/>
    <cellStyle name="Normal 2 3 2 2 2 2 2 3" xfId="15066" xr:uid="{00000000-0005-0000-0000-0000DB3A0000}"/>
    <cellStyle name="Normal 2 3 2 2 2 2 3" xfId="15067" xr:uid="{00000000-0005-0000-0000-0000DC3A0000}"/>
    <cellStyle name="Normal 2 3 2 2 2 2 3 2" xfId="15068" xr:uid="{00000000-0005-0000-0000-0000DD3A0000}"/>
    <cellStyle name="Normal 2 3 2 2 2 2 3 2 2" xfId="15069" xr:uid="{00000000-0005-0000-0000-0000DE3A0000}"/>
    <cellStyle name="Normal 2 3 2 2 2 2 3 3" xfId="15070" xr:uid="{00000000-0005-0000-0000-0000DF3A0000}"/>
    <cellStyle name="Normal 2 3 2 2 2 2 4" xfId="15071" xr:uid="{00000000-0005-0000-0000-0000E03A0000}"/>
    <cellStyle name="Normal 2 3 2 2 2 2 4 2" xfId="15072" xr:uid="{00000000-0005-0000-0000-0000E13A0000}"/>
    <cellStyle name="Normal 2 3 2 2 2 2 4 2 2" xfId="15073" xr:uid="{00000000-0005-0000-0000-0000E23A0000}"/>
    <cellStyle name="Normal 2 3 2 2 2 2 4 3" xfId="15074" xr:uid="{00000000-0005-0000-0000-0000E33A0000}"/>
    <cellStyle name="Normal 2 3 2 2 2 2 5" xfId="15075" xr:uid="{00000000-0005-0000-0000-0000E43A0000}"/>
    <cellStyle name="Normal 2 3 2 2 2 2 5 2" xfId="15076" xr:uid="{00000000-0005-0000-0000-0000E53A0000}"/>
    <cellStyle name="Normal 2 3 2 2 2 2 6" xfId="15077" xr:uid="{00000000-0005-0000-0000-0000E63A0000}"/>
    <cellStyle name="Normal 2 3 2 2 2 2 6 2" xfId="15078" xr:uid="{00000000-0005-0000-0000-0000E73A0000}"/>
    <cellStyle name="Normal 2 3 2 2 2 2 7" xfId="15079" xr:uid="{00000000-0005-0000-0000-0000E83A0000}"/>
    <cellStyle name="Normal 2 3 2 2 2 3" xfId="15080" xr:uid="{00000000-0005-0000-0000-0000E93A0000}"/>
    <cellStyle name="Normal 2 3 2 2 2 3 2" xfId="15081" xr:uid="{00000000-0005-0000-0000-0000EA3A0000}"/>
    <cellStyle name="Normal 2 3 2 2 2 3 2 2" xfId="15082" xr:uid="{00000000-0005-0000-0000-0000EB3A0000}"/>
    <cellStyle name="Normal 2 3 2 2 2 3 2 2 2" xfId="15083" xr:uid="{00000000-0005-0000-0000-0000EC3A0000}"/>
    <cellStyle name="Normal 2 3 2 2 2 3 2 3" xfId="15084" xr:uid="{00000000-0005-0000-0000-0000ED3A0000}"/>
    <cellStyle name="Normal 2 3 2 2 2 3 3" xfId="15085" xr:uid="{00000000-0005-0000-0000-0000EE3A0000}"/>
    <cellStyle name="Normal 2 3 2 2 2 3 3 2" xfId="15086" xr:uid="{00000000-0005-0000-0000-0000EF3A0000}"/>
    <cellStyle name="Normal 2 3 2 2 2 3 3 2 2" xfId="15087" xr:uid="{00000000-0005-0000-0000-0000F03A0000}"/>
    <cellStyle name="Normal 2 3 2 2 2 3 3 3" xfId="15088" xr:uid="{00000000-0005-0000-0000-0000F13A0000}"/>
    <cellStyle name="Normal 2 3 2 2 2 3 4" xfId="15089" xr:uid="{00000000-0005-0000-0000-0000F23A0000}"/>
    <cellStyle name="Normal 2 3 2 2 2 3 4 2" xfId="15090" xr:uid="{00000000-0005-0000-0000-0000F33A0000}"/>
    <cellStyle name="Normal 2 3 2 2 2 3 4 2 2" xfId="15091" xr:uid="{00000000-0005-0000-0000-0000F43A0000}"/>
    <cellStyle name="Normal 2 3 2 2 2 3 4 3" xfId="15092" xr:uid="{00000000-0005-0000-0000-0000F53A0000}"/>
    <cellStyle name="Normal 2 3 2 2 2 3 5" xfId="15093" xr:uid="{00000000-0005-0000-0000-0000F63A0000}"/>
    <cellStyle name="Normal 2 3 2 2 2 3 5 2" xfId="15094" xr:uid="{00000000-0005-0000-0000-0000F73A0000}"/>
    <cellStyle name="Normal 2 3 2 2 2 3 6" xfId="15095" xr:uid="{00000000-0005-0000-0000-0000F83A0000}"/>
    <cellStyle name="Normal 2 3 2 2 2 3 6 2" xfId="15096" xr:uid="{00000000-0005-0000-0000-0000F93A0000}"/>
    <cellStyle name="Normal 2 3 2 2 2 3 7" xfId="15097" xr:uid="{00000000-0005-0000-0000-0000FA3A0000}"/>
    <cellStyle name="Normal 2 3 2 2 2 4" xfId="15098" xr:uid="{00000000-0005-0000-0000-0000FB3A0000}"/>
    <cellStyle name="Normal 2 3 2 2 2 4 2" xfId="15099" xr:uid="{00000000-0005-0000-0000-0000FC3A0000}"/>
    <cellStyle name="Normal 2 3 2 2 2 4 2 2" xfId="15100" xr:uid="{00000000-0005-0000-0000-0000FD3A0000}"/>
    <cellStyle name="Normal 2 3 2 2 2 4 3" xfId="15101" xr:uid="{00000000-0005-0000-0000-0000FE3A0000}"/>
    <cellStyle name="Normal 2 3 2 2 2 5" xfId="15102" xr:uid="{00000000-0005-0000-0000-0000FF3A0000}"/>
    <cellStyle name="Normal 2 3 2 2 2 5 2" xfId="15103" xr:uid="{00000000-0005-0000-0000-0000003B0000}"/>
    <cellStyle name="Normal 2 3 2 2 2 5 2 2" xfId="15104" xr:uid="{00000000-0005-0000-0000-0000013B0000}"/>
    <cellStyle name="Normal 2 3 2 2 2 5 3" xfId="15105" xr:uid="{00000000-0005-0000-0000-0000023B0000}"/>
    <cellStyle name="Normal 2 3 2 2 2 6" xfId="15106" xr:uid="{00000000-0005-0000-0000-0000033B0000}"/>
    <cellStyle name="Normal 2 3 2 2 2 6 2" xfId="15107" xr:uid="{00000000-0005-0000-0000-0000043B0000}"/>
    <cellStyle name="Normal 2 3 2 2 2 6 2 2" xfId="15108" xr:uid="{00000000-0005-0000-0000-0000053B0000}"/>
    <cellStyle name="Normal 2 3 2 2 2 6 3" xfId="15109" xr:uid="{00000000-0005-0000-0000-0000063B0000}"/>
    <cellStyle name="Normal 2 3 2 2 2 7" xfId="15110" xr:uid="{00000000-0005-0000-0000-0000073B0000}"/>
    <cellStyle name="Normal 2 3 2 2 2 7 2" xfId="15111" xr:uid="{00000000-0005-0000-0000-0000083B0000}"/>
    <cellStyle name="Normal 2 3 2 2 2 8" xfId="15112" xr:uid="{00000000-0005-0000-0000-0000093B0000}"/>
    <cellStyle name="Normal 2 3 2 2 2 8 2" xfId="15113" xr:uid="{00000000-0005-0000-0000-00000A3B0000}"/>
    <cellStyle name="Normal 2 3 2 2 2 9" xfId="15114" xr:uid="{00000000-0005-0000-0000-00000B3B0000}"/>
    <cellStyle name="Normal 2 3 2 2 3" xfId="15115" xr:uid="{00000000-0005-0000-0000-00000C3B0000}"/>
    <cellStyle name="Normal 2 3 2 2 3 2" xfId="15116" xr:uid="{00000000-0005-0000-0000-00000D3B0000}"/>
    <cellStyle name="Normal 2 3 2 2 3 2 2" xfId="15117" xr:uid="{00000000-0005-0000-0000-00000E3B0000}"/>
    <cellStyle name="Normal 2 3 2 2 3 2 2 2" xfId="15118" xr:uid="{00000000-0005-0000-0000-00000F3B0000}"/>
    <cellStyle name="Normal 2 3 2 2 3 2 2 2 2" xfId="15119" xr:uid="{00000000-0005-0000-0000-0000103B0000}"/>
    <cellStyle name="Normal 2 3 2 2 3 2 2 3" xfId="15120" xr:uid="{00000000-0005-0000-0000-0000113B0000}"/>
    <cellStyle name="Normal 2 3 2 2 3 2 3" xfId="15121" xr:uid="{00000000-0005-0000-0000-0000123B0000}"/>
    <cellStyle name="Normal 2 3 2 2 3 2 3 2" xfId="15122" xr:uid="{00000000-0005-0000-0000-0000133B0000}"/>
    <cellStyle name="Normal 2 3 2 2 3 2 3 2 2" xfId="15123" xr:uid="{00000000-0005-0000-0000-0000143B0000}"/>
    <cellStyle name="Normal 2 3 2 2 3 2 3 3" xfId="15124" xr:uid="{00000000-0005-0000-0000-0000153B0000}"/>
    <cellStyle name="Normal 2 3 2 2 3 2 4" xfId="15125" xr:uid="{00000000-0005-0000-0000-0000163B0000}"/>
    <cellStyle name="Normal 2 3 2 2 3 2 4 2" xfId="15126" xr:uid="{00000000-0005-0000-0000-0000173B0000}"/>
    <cellStyle name="Normal 2 3 2 2 3 2 4 2 2" xfId="15127" xr:uid="{00000000-0005-0000-0000-0000183B0000}"/>
    <cellStyle name="Normal 2 3 2 2 3 2 4 3" xfId="15128" xr:uid="{00000000-0005-0000-0000-0000193B0000}"/>
    <cellStyle name="Normal 2 3 2 2 3 2 5" xfId="15129" xr:uid="{00000000-0005-0000-0000-00001A3B0000}"/>
    <cellStyle name="Normal 2 3 2 2 3 2 5 2" xfId="15130" xr:uid="{00000000-0005-0000-0000-00001B3B0000}"/>
    <cellStyle name="Normal 2 3 2 2 3 2 6" xfId="15131" xr:uid="{00000000-0005-0000-0000-00001C3B0000}"/>
    <cellStyle name="Normal 2 3 2 2 3 2 6 2" xfId="15132" xr:uid="{00000000-0005-0000-0000-00001D3B0000}"/>
    <cellStyle name="Normal 2 3 2 2 3 2 7" xfId="15133" xr:uid="{00000000-0005-0000-0000-00001E3B0000}"/>
    <cellStyle name="Normal 2 3 2 2 3 3" xfId="15134" xr:uid="{00000000-0005-0000-0000-00001F3B0000}"/>
    <cellStyle name="Normal 2 3 2 2 3 3 2" xfId="15135" xr:uid="{00000000-0005-0000-0000-0000203B0000}"/>
    <cellStyle name="Normal 2 3 2 2 3 3 2 2" xfId="15136" xr:uid="{00000000-0005-0000-0000-0000213B0000}"/>
    <cellStyle name="Normal 2 3 2 2 3 3 3" xfId="15137" xr:uid="{00000000-0005-0000-0000-0000223B0000}"/>
    <cellStyle name="Normal 2 3 2 2 3 4" xfId="15138" xr:uid="{00000000-0005-0000-0000-0000233B0000}"/>
    <cellStyle name="Normal 2 3 2 2 3 4 2" xfId="15139" xr:uid="{00000000-0005-0000-0000-0000243B0000}"/>
    <cellStyle name="Normal 2 3 2 2 3 4 2 2" xfId="15140" xr:uid="{00000000-0005-0000-0000-0000253B0000}"/>
    <cellStyle name="Normal 2 3 2 2 3 4 3" xfId="15141" xr:uid="{00000000-0005-0000-0000-0000263B0000}"/>
    <cellStyle name="Normal 2 3 2 2 3 5" xfId="15142" xr:uid="{00000000-0005-0000-0000-0000273B0000}"/>
    <cellStyle name="Normal 2 3 2 2 3 5 2" xfId="15143" xr:uid="{00000000-0005-0000-0000-0000283B0000}"/>
    <cellStyle name="Normal 2 3 2 2 3 5 2 2" xfId="15144" xr:uid="{00000000-0005-0000-0000-0000293B0000}"/>
    <cellStyle name="Normal 2 3 2 2 3 5 3" xfId="15145" xr:uid="{00000000-0005-0000-0000-00002A3B0000}"/>
    <cellStyle name="Normal 2 3 2 2 3 6" xfId="15146" xr:uid="{00000000-0005-0000-0000-00002B3B0000}"/>
    <cellStyle name="Normal 2 3 2 2 3 6 2" xfId="15147" xr:uid="{00000000-0005-0000-0000-00002C3B0000}"/>
    <cellStyle name="Normal 2 3 2 2 3 7" xfId="15148" xr:uid="{00000000-0005-0000-0000-00002D3B0000}"/>
    <cellStyle name="Normal 2 3 2 2 3 7 2" xfId="15149" xr:uid="{00000000-0005-0000-0000-00002E3B0000}"/>
    <cellStyle name="Normal 2 3 2 2 3 8" xfId="15150" xr:uid="{00000000-0005-0000-0000-00002F3B0000}"/>
    <cellStyle name="Normal 2 3 2 2 4" xfId="15151" xr:uid="{00000000-0005-0000-0000-0000303B0000}"/>
    <cellStyle name="Normal 2 3 2 2 4 2" xfId="15152" xr:uid="{00000000-0005-0000-0000-0000313B0000}"/>
    <cellStyle name="Normal 2 3 2 2 4 2 2" xfId="15153" xr:uid="{00000000-0005-0000-0000-0000323B0000}"/>
    <cellStyle name="Normal 2 3 2 2 4 2 2 2" xfId="15154" xr:uid="{00000000-0005-0000-0000-0000333B0000}"/>
    <cellStyle name="Normal 2 3 2 2 4 2 3" xfId="15155" xr:uid="{00000000-0005-0000-0000-0000343B0000}"/>
    <cellStyle name="Normal 2 3 2 2 4 3" xfId="15156" xr:uid="{00000000-0005-0000-0000-0000353B0000}"/>
    <cellStyle name="Normal 2 3 2 2 4 3 2" xfId="15157" xr:uid="{00000000-0005-0000-0000-0000363B0000}"/>
    <cellStyle name="Normal 2 3 2 2 4 3 2 2" xfId="15158" xr:uid="{00000000-0005-0000-0000-0000373B0000}"/>
    <cellStyle name="Normal 2 3 2 2 4 3 3" xfId="15159" xr:uid="{00000000-0005-0000-0000-0000383B0000}"/>
    <cellStyle name="Normal 2 3 2 2 4 4" xfId="15160" xr:uid="{00000000-0005-0000-0000-0000393B0000}"/>
    <cellStyle name="Normal 2 3 2 2 4 4 2" xfId="15161" xr:uid="{00000000-0005-0000-0000-00003A3B0000}"/>
    <cellStyle name="Normal 2 3 2 2 4 4 2 2" xfId="15162" xr:uid="{00000000-0005-0000-0000-00003B3B0000}"/>
    <cellStyle name="Normal 2 3 2 2 4 4 3" xfId="15163" xr:uid="{00000000-0005-0000-0000-00003C3B0000}"/>
    <cellStyle name="Normal 2 3 2 2 4 5" xfId="15164" xr:uid="{00000000-0005-0000-0000-00003D3B0000}"/>
    <cellStyle name="Normal 2 3 2 2 4 5 2" xfId="15165" xr:uid="{00000000-0005-0000-0000-00003E3B0000}"/>
    <cellStyle name="Normal 2 3 2 2 4 6" xfId="15166" xr:uid="{00000000-0005-0000-0000-00003F3B0000}"/>
    <cellStyle name="Normal 2 3 2 2 4 6 2" xfId="15167" xr:uid="{00000000-0005-0000-0000-0000403B0000}"/>
    <cellStyle name="Normal 2 3 2 2 4 7" xfId="15168" xr:uid="{00000000-0005-0000-0000-0000413B0000}"/>
    <cellStyle name="Normal 2 3 2 2 5" xfId="15169" xr:uid="{00000000-0005-0000-0000-0000423B0000}"/>
    <cellStyle name="Normal 2 3 2 2 5 2" xfId="15170" xr:uid="{00000000-0005-0000-0000-0000433B0000}"/>
    <cellStyle name="Normal 2 3 2 2 5 2 2" xfId="15171" xr:uid="{00000000-0005-0000-0000-0000443B0000}"/>
    <cellStyle name="Normal 2 3 2 2 5 2 2 2" xfId="15172" xr:uid="{00000000-0005-0000-0000-0000453B0000}"/>
    <cellStyle name="Normal 2 3 2 2 5 2 3" xfId="15173" xr:uid="{00000000-0005-0000-0000-0000463B0000}"/>
    <cellStyle name="Normal 2 3 2 2 5 3" xfId="15174" xr:uid="{00000000-0005-0000-0000-0000473B0000}"/>
    <cellStyle name="Normal 2 3 2 2 5 3 2" xfId="15175" xr:uid="{00000000-0005-0000-0000-0000483B0000}"/>
    <cellStyle name="Normal 2 3 2 2 5 3 2 2" xfId="15176" xr:uid="{00000000-0005-0000-0000-0000493B0000}"/>
    <cellStyle name="Normal 2 3 2 2 5 3 3" xfId="15177" xr:uid="{00000000-0005-0000-0000-00004A3B0000}"/>
    <cellStyle name="Normal 2 3 2 2 5 4" xfId="15178" xr:uid="{00000000-0005-0000-0000-00004B3B0000}"/>
    <cellStyle name="Normal 2 3 2 2 5 4 2" xfId="15179" xr:uid="{00000000-0005-0000-0000-00004C3B0000}"/>
    <cellStyle name="Normal 2 3 2 2 5 4 2 2" xfId="15180" xr:uid="{00000000-0005-0000-0000-00004D3B0000}"/>
    <cellStyle name="Normal 2 3 2 2 5 4 3" xfId="15181" xr:uid="{00000000-0005-0000-0000-00004E3B0000}"/>
    <cellStyle name="Normal 2 3 2 2 5 5" xfId="15182" xr:uid="{00000000-0005-0000-0000-00004F3B0000}"/>
    <cellStyle name="Normal 2 3 2 2 5 5 2" xfId="15183" xr:uid="{00000000-0005-0000-0000-0000503B0000}"/>
    <cellStyle name="Normal 2 3 2 2 5 6" xfId="15184" xr:uid="{00000000-0005-0000-0000-0000513B0000}"/>
    <cellStyle name="Normal 2 3 2 2 5 6 2" xfId="15185" xr:uid="{00000000-0005-0000-0000-0000523B0000}"/>
    <cellStyle name="Normal 2 3 2 2 5 7" xfId="15186" xr:uid="{00000000-0005-0000-0000-0000533B0000}"/>
    <cellStyle name="Normal 2 3 2 2 6" xfId="15187" xr:uid="{00000000-0005-0000-0000-0000543B0000}"/>
    <cellStyle name="Normal 2 3 2 2 6 2" xfId="15188" xr:uid="{00000000-0005-0000-0000-0000553B0000}"/>
    <cellStyle name="Normal 2 3 2 2 6 2 2" xfId="15189" xr:uid="{00000000-0005-0000-0000-0000563B0000}"/>
    <cellStyle name="Normal 2 3 2 2 6 3" xfId="15190" xr:uid="{00000000-0005-0000-0000-0000573B0000}"/>
    <cellStyle name="Normal 2 3 2 2 7" xfId="15191" xr:uid="{00000000-0005-0000-0000-0000583B0000}"/>
    <cellStyle name="Normal 2 3 2 2 7 2" xfId="15192" xr:uid="{00000000-0005-0000-0000-0000593B0000}"/>
    <cellStyle name="Normal 2 3 2 2 7 2 2" xfId="15193" xr:uid="{00000000-0005-0000-0000-00005A3B0000}"/>
    <cellStyle name="Normal 2 3 2 2 7 3" xfId="15194" xr:uid="{00000000-0005-0000-0000-00005B3B0000}"/>
    <cellStyle name="Normal 2 3 2 2 8" xfId="15195" xr:uid="{00000000-0005-0000-0000-00005C3B0000}"/>
    <cellStyle name="Normal 2 3 2 2 8 2" xfId="15196" xr:uid="{00000000-0005-0000-0000-00005D3B0000}"/>
    <cellStyle name="Normal 2 3 2 2 8 2 2" xfId="15197" xr:uid="{00000000-0005-0000-0000-00005E3B0000}"/>
    <cellStyle name="Normal 2 3 2 2 8 3" xfId="15198" xr:uid="{00000000-0005-0000-0000-00005F3B0000}"/>
    <cellStyle name="Normal 2 3 2 2 9" xfId="15199" xr:uid="{00000000-0005-0000-0000-0000603B0000}"/>
    <cellStyle name="Normal 2 3 2 2 9 2" xfId="15200" xr:uid="{00000000-0005-0000-0000-0000613B0000}"/>
    <cellStyle name="Normal 2 3 2 3" xfId="15201" xr:uid="{00000000-0005-0000-0000-0000623B0000}"/>
    <cellStyle name="Normal 2 3 2 3 10" xfId="15202" xr:uid="{00000000-0005-0000-0000-0000633B0000}"/>
    <cellStyle name="Normal 2 3 2 3 10 2" xfId="15203" xr:uid="{00000000-0005-0000-0000-0000643B0000}"/>
    <cellStyle name="Normal 2 3 2 3 11" xfId="15204" xr:uid="{00000000-0005-0000-0000-0000653B0000}"/>
    <cellStyle name="Normal 2 3 2 3 2" xfId="15205" xr:uid="{00000000-0005-0000-0000-0000663B0000}"/>
    <cellStyle name="Normal 2 3 2 3 2 2" xfId="15206" xr:uid="{00000000-0005-0000-0000-0000673B0000}"/>
    <cellStyle name="Normal 2 3 2 3 2 2 2" xfId="15207" xr:uid="{00000000-0005-0000-0000-0000683B0000}"/>
    <cellStyle name="Normal 2 3 2 3 2 2 2 2" xfId="15208" xr:uid="{00000000-0005-0000-0000-0000693B0000}"/>
    <cellStyle name="Normal 2 3 2 3 2 2 2 2 2" xfId="15209" xr:uid="{00000000-0005-0000-0000-00006A3B0000}"/>
    <cellStyle name="Normal 2 3 2 3 2 2 2 3" xfId="15210" xr:uid="{00000000-0005-0000-0000-00006B3B0000}"/>
    <cellStyle name="Normal 2 3 2 3 2 2 3" xfId="15211" xr:uid="{00000000-0005-0000-0000-00006C3B0000}"/>
    <cellStyle name="Normal 2 3 2 3 2 2 3 2" xfId="15212" xr:uid="{00000000-0005-0000-0000-00006D3B0000}"/>
    <cellStyle name="Normal 2 3 2 3 2 2 3 2 2" xfId="15213" xr:uid="{00000000-0005-0000-0000-00006E3B0000}"/>
    <cellStyle name="Normal 2 3 2 3 2 2 3 3" xfId="15214" xr:uid="{00000000-0005-0000-0000-00006F3B0000}"/>
    <cellStyle name="Normal 2 3 2 3 2 2 4" xfId="15215" xr:uid="{00000000-0005-0000-0000-0000703B0000}"/>
    <cellStyle name="Normal 2 3 2 3 2 2 4 2" xfId="15216" xr:uid="{00000000-0005-0000-0000-0000713B0000}"/>
    <cellStyle name="Normal 2 3 2 3 2 2 4 2 2" xfId="15217" xr:uid="{00000000-0005-0000-0000-0000723B0000}"/>
    <cellStyle name="Normal 2 3 2 3 2 2 4 3" xfId="15218" xr:uid="{00000000-0005-0000-0000-0000733B0000}"/>
    <cellStyle name="Normal 2 3 2 3 2 2 5" xfId="15219" xr:uid="{00000000-0005-0000-0000-0000743B0000}"/>
    <cellStyle name="Normal 2 3 2 3 2 2 5 2" xfId="15220" xr:uid="{00000000-0005-0000-0000-0000753B0000}"/>
    <cellStyle name="Normal 2 3 2 3 2 2 6" xfId="15221" xr:uid="{00000000-0005-0000-0000-0000763B0000}"/>
    <cellStyle name="Normal 2 3 2 3 2 2 6 2" xfId="15222" xr:uid="{00000000-0005-0000-0000-0000773B0000}"/>
    <cellStyle name="Normal 2 3 2 3 2 2 7" xfId="15223" xr:uid="{00000000-0005-0000-0000-0000783B0000}"/>
    <cellStyle name="Normal 2 3 2 3 2 3" xfId="15224" xr:uid="{00000000-0005-0000-0000-0000793B0000}"/>
    <cellStyle name="Normal 2 3 2 3 2 3 2" xfId="15225" xr:uid="{00000000-0005-0000-0000-00007A3B0000}"/>
    <cellStyle name="Normal 2 3 2 3 2 3 2 2" xfId="15226" xr:uid="{00000000-0005-0000-0000-00007B3B0000}"/>
    <cellStyle name="Normal 2 3 2 3 2 3 2 2 2" xfId="15227" xr:uid="{00000000-0005-0000-0000-00007C3B0000}"/>
    <cellStyle name="Normal 2 3 2 3 2 3 2 3" xfId="15228" xr:uid="{00000000-0005-0000-0000-00007D3B0000}"/>
    <cellStyle name="Normal 2 3 2 3 2 3 3" xfId="15229" xr:uid="{00000000-0005-0000-0000-00007E3B0000}"/>
    <cellStyle name="Normal 2 3 2 3 2 3 3 2" xfId="15230" xr:uid="{00000000-0005-0000-0000-00007F3B0000}"/>
    <cellStyle name="Normal 2 3 2 3 2 3 3 2 2" xfId="15231" xr:uid="{00000000-0005-0000-0000-0000803B0000}"/>
    <cellStyle name="Normal 2 3 2 3 2 3 3 3" xfId="15232" xr:uid="{00000000-0005-0000-0000-0000813B0000}"/>
    <cellStyle name="Normal 2 3 2 3 2 3 4" xfId="15233" xr:uid="{00000000-0005-0000-0000-0000823B0000}"/>
    <cellStyle name="Normal 2 3 2 3 2 3 4 2" xfId="15234" xr:uid="{00000000-0005-0000-0000-0000833B0000}"/>
    <cellStyle name="Normal 2 3 2 3 2 3 4 2 2" xfId="15235" xr:uid="{00000000-0005-0000-0000-0000843B0000}"/>
    <cellStyle name="Normal 2 3 2 3 2 3 4 3" xfId="15236" xr:uid="{00000000-0005-0000-0000-0000853B0000}"/>
    <cellStyle name="Normal 2 3 2 3 2 3 5" xfId="15237" xr:uid="{00000000-0005-0000-0000-0000863B0000}"/>
    <cellStyle name="Normal 2 3 2 3 2 3 5 2" xfId="15238" xr:uid="{00000000-0005-0000-0000-0000873B0000}"/>
    <cellStyle name="Normal 2 3 2 3 2 3 6" xfId="15239" xr:uid="{00000000-0005-0000-0000-0000883B0000}"/>
    <cellStyle name="Normal 2 3 2 3 2 3 6 2" xfId="15240" xr:uid="{00000000-0005-0000-0000-0000893B0000}"/>
    <cellStyle name="Normal 2 3 2 3 2 3 7" xfId="15241" xr:uid="{00000000-0005-0000-0000-00008A3B0000}"/>
    <cellStyle name="Normal 2 3 2 3 2 4" xfId="15242" xr:uid="{00000000-0005-0000-0000-00008B3B0000}"/>
    <cellStyle name="Normal 2 3 2 3 2 4 2" xfId="15243" xr:uid="{00000000-0005-0000-0000-00008C3B0000}"/>
    <cellStyle name="Normal 2 3 2 3 2 4 2 2" xfId="15244" xr:uid="{00000000-0005-0000-0000-00008D3B0000}"/>
    <cellStyle name="Normal 2 3 2 3 2 4 3" xfId="15245" xr:uid="{00000000-0005-0000-0000-00008E3B0000}"/>
    <cellStyle name="Normal 2 3 2 3 2 5" xfId="15246" xr:uid="{00000000-0005-0000-0000-00008F3B0000}"/>
    <cellStyle name="Normal 2 3 2 3 2 5 2" xfId="15247" xr:uid="{00000000-0005-0000-0000-0000903B0000}"/>
    <cellStyle name="Normal 2 3 2 3 2 5 2 2" xfId="15248" xr:uid="{00000000-0005-0000-0000-0000913B0000}"/>
    <cellStyle name="Normal 2 3 2 3 2 5 3" xfId="15249" xr:uid="{00000000-0005-0000-0000-0000923B0000}"/>
    <cellStyle name="Normal 2 3 2 3 2 6" xfId="15250" xr:uid="{00000000-0005-0000-0000-0000933B0000}"/>
    <cellStyle name="Normal 2 3 2 3 2 6 2" xfId="15251" xr:uid="{00000000-0005-0000-0000-0000943B0000}"/>
    <cellStyle name="Normal 2 3 2 3 2 6 2 2" xfId="15252" xr:uid="{00000000-0005-0000-0000-0000953B0000}"/>
    <cellStyle name="Normal 2 3 2 3 2 6 3" xfId="15253" xr:uid="{00000000-0005-0000-0000-0000963B0000}"/>
    <cellStyle name="Normal 2 3 2 3 2 7" xfId="15254" xr:uid="{00000000-0005-0000-0000-0000973B0000}"/>
    <cellStyle name="Normal 2 3 2 3 2 7 2" xfId="15255" xr:uid="{00000000-0005-0000-0000-0000983B0000}"/>
    <cellStyle name="Normal 2 3 2 3 2 8" xfId="15256" xr:uid="{00000000-0005-0000-0000-0000993B0000}"/>
    <cellStyle name="Normal 2 3 2 3 2 8 2" xfId="15257" xr:uid="{00000000-0005-0000-0000-00009A3B0000}"/>
    <cellStyle name="Normal 2 3 2 3 2 9" xfId="15258" xr:uid="{00000000-0005-0000-0000-00009B3B0000}"/>
    <cellStyle name="Normal 2 3 2 3 3" xfId="15259" xr:uid="{00000000-0005-0000-0000-00009C3B0000}"/>
    <cellStyle name="Normal 2 3 2 3 3 2" xfId="15260" xr:uid="{00000000-0005-0000-0000-00009D3B0000}"/>
    <cellStyle name="Normal 2 3 2 3 3 2 2" xfId="15261" xr:uid="{00000000-0005-0000-0000-00009E3B0000}"/>
    <cellStyle name="Normal 2 3 2 3 3 2 2 2" xfId="15262" xr:uid="{00000000-0005-0000-0000-00009F3B0000}"/>
    <cellStyle name="Normal 2 3 2 3 3 2 2 2 2" xfId="15263" xr:uid="{00000000-0005-0000-0000-0000A03B0000}"/>
    <cellStyle name="Normal 2 3 2 3 3 2 2 3" xfId="15264" xr:uid="{00000000-0005-0000-0000-0000A13B0000}"/>
    <cellStyle name="Normal 2 3 2 3 3 2 3" xfId="15265" xr:uid="{00000000-0005-0000-0000-0000A23B0000}"/>
    <cellStyle name="Normal 2 3 2 3 3 2 3 2" xfId="15266" xr:uid="{00000000-0005-0000-0000-0000A33B0000}"/>
    <cellStyle name="Normal 2 3 2 3 3 2 3 2 2" xfId="15267" xr:uid="{00000000-0005-0000-0000-0000A43B0000}"/>
    <cellStyle name="Normal 2 3 2 3 3 2 3 3" xfId="15268" xr:uid="{00000000-0005-0000-0000-0000A53B0000}"/>
    <cellStyle name="Normal 2 3 2 3 3 2 4" xfId="15269" xr:uid="{00000000-0005-0000-0000-0000A63B0000}"/>
    <cellStyle name="Normal 2 3 2 3 3 2 4 2" xfId="15270" xr:uid="{00000000-0005-0000-0000-0000A73B0000}"/>
    <cellStyle name="Normal 2 3 2 3 3 2 4 2 2" xfId="15271" xr:uid="{00000000-0005-0000-0000-0000A83B0000}"/>
    <cellStyle name="Normal 2 3 2 3 3 2 4 3" xfId="15272" xr:uid="{00000000-0005-0000-0000-0000A93B0000}"/>
    <cellStyle name="Normal 2 3 2 3 3 2 5" xfId="15273" xr:uid="{00000000-0005-0000-0000-0000AA3B0000}"/>
    <cellStyle name="Normal 2 3 2 3 3 2 5 2" xfId="15274" xr:uid="{00000000-0005-0000-0000-0000AB3B0000}"/>
    <cellStyle name="Normal 2 3 2 3 3 2 6" xfId="15275" xr:uid="{00000000-0005-0000-0000-0000AC3B0000}"/>
    <cellStyle name="Normal 2 3 2 3 3 2 6 2" xfId="15276" xr:uid="{00000000-0005-0000-0000-0000AD3B0000}"/>
    <cellStyle name="Normal 2 3 2 3 3 2 7" xfId="15277" xr:uid="{00000000-0005-0000-0000-0000AE3B0000}"/>
    <cellStyle name="Normal 2 3 2 3 3 3" xfId="15278" xr:uid="{00000000-0005-0000-0000-0000AF3B0000}"/>
    <cellStyle name="Normal 2 3 2 3 3 3 2" xfId="15279" xr:uid="{00000000-0005-0000-0000-0000B03B0000}"/>
    <cellStyle name="Normal 2 3 2 3 3 3 2 2" xfId="15280" xr:uid="{00000000-0005-0000-0000-0000B13B0000}"/>
    <cellStyle name="Normal 2 3 2 3 3 3 3" xfId="15281" xr:uid="{00000000-0005-0000-0000-0000B23B0000}"/>
    <cellStyle name="Normal 2 3 2 3 3 4" xfId="15282" xr:uid="{00000000-0005-0000-0000-0000B33B0000}"/>
    <cellStyle name="Normal 2 3 2 3 3 4 2" xfId="15283" xr:uid="{00000000-0005-0000-0000-0000B43B0000}"/>
    <cellStyle name="Normal 2 3 2 3 3 4 2 2" xfId="15284" xr:uid="{00000000-0005-0000-0000-0000B53B0000}"/>
    <cellStyle name="Normal 2 3 2 3 3 4 3" xfId="15285" xr:uid="{00000000-0005-0000-0000-0000B63B0000}"/>
    <cellStyle name="Normal 2 3 2 3 3 5" xfId="15286" xr:uid="{00000000-0005-0000-0000-0000B73B0000}"/>
    <cellStyle name="Normal 2 3 2 3 3 5 2" xfId="15287" xr:uid="{00000000-0005-0000-0000-0000B83B0000}"/>
    <cellStyle name="Normal 2 3 2 3 3 5 2 2" xfId="15288" xr:uid="{00000000-0005-0000-0000-0000B93B0000}"/>
    <cellStyle name="Normal 2 3 2 3 3 5 3" xfId="15289" xr:uid="{00000000-0005-0000-0000-0000BA3B0000}"/>
    <cellStyle name="Normal 2 3 2 3 3 6" xfId="15290" xr:uid="{00000000-0005-0000-0000-0000BB3B0000}"/>
    <cellStyle name="Normal 2 3 2 3 3 6 2" xfId="15291" xr:uid="{00000000-0005-0000-0000-0000BC3B0000}"/>
    <cellStyle name="Normal 2 3 2 3 3 7" xfId="15292" xr:uid="{00000000-0005-0000-0000-0000BD3B0000}"/>
    <cellStyle name="Normal 2 3 2 3 3 7 2" xfId="15293" xr:uid="{00000000-0005-0000-0000-0000BE3B0000}"/>
    <cellStyle name="Normal 2 3 2 3 3 8" xfId="15294" xr:uid="{00000000-0005-0000-0000-0000BF3B0000}"/>
    <cellStyle name="Normal 2 3 2 3 4" xfId="15295" xr:uid="{00000000-0005-0000-0000-0000C03B0000}"/>
    <cellStyle name="Normal 2 3 2 3 4 2" xfId="15296" xr:uid="{00000000-0005-0000-0000-0000C13B0000}"/>
    <cellStyle name="Normal 2 3 2 3 4 2 2" xfId="15297" xr:uid="{00000000-0005-0000-0000-0000C23B0000}"/>
    <cellStyle name="Normal 2 3 2 3 4 2 2 2" xfId="15298" xr:uid="{00000000-0005-0000-0000-0000C33B0000}"/>
    <cellStyle name="Normal 2 3 2 3 4 2 3" xfId="15299" xr:uid="{00000000-0005-0000-0000-0000C43B0000}"/>
    <cellStyle name="Normal 2 3 2 3 4 3" xfId="15300" xr:uid="{00000000-0005-0000-0000-0000C53B0000}"/>
    <cellStyle name="Normal 2 3 2 3 4 3 2" xfId="15301" xr:uid="{00000000-0005-0000-0000-0000C63B0000}"/>
    <cellStyle name="Normal 2 3 2 3 4 3 2 2" xfId="15302" xr:uid="{00000000-0005-0000-0000-0000C73B0000}"/>
    <cellStyle name="Normal 2 3 2 3 4 3 3" xfId="15303" xr:uid="{00000000-0005-0000-0000-0000C83B0000}"/>
    <cellStyle name="Normal 2 3 2 3 4 4" xfId="15304" xr:uid="{00000000-0005-0000-0000-0000C93B0000}"/>
    <cellStyle name="Normal 2 3 2 3 4 4 2" xfId="15305" xr:uid="{00000000-0005-0000-0000-0000CA3B0000}"/>
    <cellStyle name="Normal 2 3 2 3 4 4 2 2" xfId="15306" xr:uid="{00000000-0005-0000-0000-0000CB3B0000}"/>
    <cellStyle name="Normal 2 3 2 3 4 4 3" xfId="15307" xr:uid="{00000000-0005-0000-0000-0000CC3B0000}"/>
    <cellStyle name="Normal 2 3 2 3 4 5" xfId="15308" xr:uid="{00000000-0005-0000-0000-0000CD3B0000}"/>
    <cellStyle name="Normal 2 3 2 3 4 5 2" xfId="15309" xr:uid="{00000000-0005-0000-0000-0000CE3B0000}"/>
    <cellStyle name="Normal 2 3 2 3 4 6" xfId="15310" xr:uid="{00000000-0005-0000-0000-0000CF3B0000}"/>
    <cellStyle name="Normal 2 3 2 3 4 6 2" xfId="15311" xr:uid="{00000000-0005-0000-0000-0000D03B0000}"/>
    <cellStyle name="Normal 2 3 2 3 4 7" xfId="15312" xr:uid="{00000000-0005-0000-0000-0000D13B0000}"/>
    <cellStyle name="Normal 2 3 2 3 5" xfId="15313" xr:uid="{00000000-0005-0000-0000-0000D23B0000}"/>
    <cellStyle name="Normal 2 3 2 3 5 2" xfId="15314" xr:uid="{00000000-0005-0000-0000-0000D33B0000}"/>
    <cellStyle name="Normal 2 3 2 3 5 2 2" xfId="15315" xr:uid="{00000000-0005-0000-0000-0000D43B0000}"/>
    <cellStyle name="Normal 2 3 2 3 5 2 2 2" xfId="15316" xr:uid="{00000000-0005-0000-0000-0000D53B0000}"/>
    <cellStyle name="Normal 2 3 2 3 5 2 3" xfId="15317" xr:uid="{00000000-0005-0000-0000-0000D63B0000}"/>
    <cellStyle name="Normal 2 3 2 3 5 3" xfId="15318" xr:uid="{00000000-0005-0000-0000-0000D73B0000}"/>
    <cellStyle name="Normal 2 3 2 3 5 3 2" xfId="15319" xr:uid="{00000000-0005-0000-0000-0000D83B0000}"/>
    <cellStyle name="Normal 2 3 2 3 5 3 2 2" xfId="15320" xr:uid="{00000000-0005-0000-0000-0000D93B0000}"/>
    <cellStyle name="Normal 2 3 2 3 5 3 3" xfId="15321" xr:uid="{00000000-0005-0000-0000-0000DA3B0000}"/>
    <cellStyle name="Normal 2 3 2 3 5 4" xfId="15322" xr:uid="{00000000-0005-0000-0000-0000DB3B0000}"/>
    <cellStyle name="Normal 2 3 2 3 5 4 2" xfId="15323" xr:uid="{00000000-0005-0000-0000-0000DC3B0000}"/>
    <cellStyle name="Normal 2 3 2 3 5 4 2 2" xfId="15324" xr:uid="{00000000-0005-0000-0000-0000DD3B0000}"/>
    <cellStyle name="Normal 2 3 2 3 5 4 3" xfId="15325" xr:uid="{00000000-0005-0000-0000-0000DE3B0000}"/>
    <cellStyle name="Normal 2 3 2 3 5 5" xfId="15326" xr:uid="{00000000-0005-0000-0000-0000DF3B0000}"/>
    <cellStyle name="Normal 2 3 2 3 5 5 2" xfId="15327" xr:uid="{00000000-0005-0000-0000-0000E03B0000}"/>
    <cellStyle name="Normal 2 3 2 3 5 6" xfId="15328" xr:uid="{00000000-0005-0000-0000-0000E13B0000}"/>
    <cellStyle name="Normal 2 3 2 3 5 6 2" xfId="15329" xr:uid="{00000000-0005-0000-0000-0000E23B0000}"/>
    <cellStyle name="Normal 2 3 2 3 5 7" xfId="15330" xr:uid="{00000000-0005-0000-0000-0000E33B0000}"/>
    <cellStyle name="Normal 2 3 2 3 6" xfId="15331" xr:uid="{00000000-0005-0000-0000-0000E43B0000}"/>
    <cellStyle name="Normal 2 3 2 3 6 2" xfId="15332" xr:uid="{00000000-0005-0000-0000-0000E53B0000}"/>
    <cellStyle name="Normal 2 3 2 3 6 2 2" xfId="15333" xr:uid="{00000000-0005-0000-0000-0000E63B0000}"/>
    <cellStyle name="Normal 2 3 2 3 6 3" xfId="15334" xr:uid="{00000000-0005-0000-0000-0000E73B0000}"/>
    <cellStyle name="Normal 2 3 2 3 7" xfId="15335" xr:uid="{00000000-0005-0000-0000-0000E83B0000}"/>
    <cellStyle name="Normal 2 3 2 3 7 2" xfId="15336" xr:uid="{00000000-0005-0000-0000-0000E93B0000}"/>
    <cellStyle name="Normal 2 3 2 3 7 2 2" xfId="15337" xr:uid="{00000000-0005-0000-0000-0000EA3B0000}"/>
    <cellStyle name="Normal 2 3 2 3 7 3" xfId="15338" xr:uid="{00000000-0005-0000-0000-0000EB3B0000}"/>
    <cellStyle name="Normal 2 3 2 3 8" xfId="15339" xr:uid="{00000000-0005-0000-0000-0000EC3B0000}"/>
    <cellStyle name="Normal 2 3 2 3 8 2" xfId="15340" xr:uid="{00000000-0005-0000-0000-0000ED3B0000}"/>
    <cellStyle name="Normal 2 3 2 3 8 2 2" xfId="15341" xr:uid="{00000000-0005-0000-0000-0000EE3B0000}"/>
    <cellStyle name="Normal 2 3 2 3 8 3" xfId="15342" xr:uid="{00000000-0005-0000-0000-0000EF3B0000}"/>
    <cellStyle name="Normal 2 3 2 3 9" xfId="15343" xr:uid="{00000000-0005-0000-0000-0000F03B0000}"/>
    <cellStyle name="Normal 2 3 2 3 9 2" xfId="15344" xr:uid="{00000000-0005-0000-0000-0000F13B0000}"/>
    <cellStyle name="Normal 2 3 2 4" xfId="15345" xr:uid="{00000000-0005-0000-0000-0000F23B0000}"/>
    <cellStyle name="Normal 2 3 2 4 2" xfId="15346" xr:uid="{00000000-0005-0000-0000-0000F33B0000}"/>
    <cellStyle name="Normal 2 3 2 4 2 2" xfId="15347" xr:uid="{00000000-0005-0000-0000-0000F43B0000}"/>
    <cellStyle name="Normal 2 3 2 4 2 2 2" xfId="15348" xr:uid="{00000000-0005-0000-0000-0000F53B0000}"/>
    <cellStyle name="Normal 2 3 2 4 2 2 2 2" xfId="15349" xr:uid="{00000000-0005-0000-0000-0000F63B0000}"/>
    <cellStyle name="Normal 2 3 2 4 2 2 3" xfId="15350" xr:uid="{00000000-0005-0000-0000-0000F73B0000}"/>
    <cellStyle name="Normal 2 3 2 4 2 3" xfId="15351" xr:uid="{00000000-0005-0000-0000-0000F83B0000}"/>
    <cellStyle name="Normal 2 3 2 4 2 3 2" xfId="15352" xr:uid="{00000000-0005-0000-0000-0000F93B0000}"/>
    <cellStyle name="Normal 2 3 2 4 2 3 2 2" xfId="15353" xr:uid="{00000000-0005-0000-0000-0000FA3B0000}"/>
    <cellStyle name="Normal 2 3 2 4 2 3 3" xfId="15354" xr:uid="{00000000-0005-0000-0000-0000FB3B0000}"/>
    <cellStyle name="Normal 2 3 2 4 2 4" xfId="15355" xr:uid="{00000000-0005-0000-0000-0000FC3B0000}"/>
    <cellStyle name="Normal 2 3 2 4 2 4 2" xfId="15356" xr:uid="{00000000-0005-0000-0000-0000FD3B0000}"/>
    <cellStyle name="Normal 2 3 2 4 2 4 2 2" xfId="15357" xr:uid="{00000000-0005-0000-0000-0000FE3B0000}"/>
    <cellStyle name="Normal 2 3 2 4 2 4 3" xfId="15358" xr:uid="{00000000-0005-0000-0000-0000FF3B0000}"/>
    <cellStyle name="Normal 2 3 2 4 2 5" xfId="15359" xr:uid="{00000000-0005-0000-0000-0000003C0000}"/>
    <cellStyle name="Normal 2 3 2 4 2 5 2" xfId="15360" xr:uid="{00000000-0005-0000-0000-0000013C0000}"/>
    <cellStyle name="Normal 2 3 2 4 2 6" xfId="15361" xr:uid="{00000000-0005-0000-0000-0000023C0000}"/>
    <cellStyle name="Normal 2 3 2 4 2 6 2" xfId="15362" xr:uid="{00000000-0005-0000-0000-0000033C0000}"/>
    <cellStyle name="Normal 2 3 2 4 2 7" xfId="15363" xr:uid="{00000000-0005-0000-0000-0000043C0000}"/>
    <cellStyle name="Normal 2 3 2 4 3" xfId="15364" xr:uid="{00000000-0005-0000-0000-0000053C0000}"/>
    <cellStyle name="Normal 2 3 2 4 3 2" xfId="15365" xr:uid="{00000000-0005-0000-0000-0000063C0000}"/>
    <cellStyle name="Normal 2 3 2 4 3 2 2" xfId="15366" xr:uid="{00000000-0005-0000-0000-0000073C0000}"/>
    <cellStyle name="Normal 2 3 2 4 3 2 2 2" xfId="15367" xr:uid="{00000000-0005-0000-0000-0000083C0000}"/>
    <cellStyle name="Normal 2 3 2 4 3 2 3" xfId="15368" xr:uid="{00000000-0005-0000-0000-0000093C0000}"/>
    <cellStyle name="Normal 2 3 2 4 3 3" xfId="15369" xr:uid="{00000000-0005-0000-0000-00000A3C0000}"/>
    <cellStyle name="Normal 2 3 2 4 3 3 2" xfId="15370" xr:uid="{00000000-0005-0000-0000-00000B3C0000}"/>
    <cellStyle name="Normal 2 3 2 4 3 3 2 2" xfId="15371" xr:uid="{00000000-0005-0000-0000-00000C3C0000}"/>
    <cellStyle name="Normal 2 3 2 4 3 3 3" xfId="15372" xr:uid="{00000000-0005-0000-0000-00000D3C0000}"/>
    <cellStyle name="Normal 2 3 2 4 3 4" xfId="15373" xr:uid="{00000000-0005-0000-0000-00000E3C0000}"/>
    <cellStyle name="Normal 2 3 2 4 3 4 2" xfId="15374" xr:uid="{00000000-0005-0000-0000-00000F3C0000}"/>
    <cellStyle name="Normal 2 3 2 4 3 4 2 2" xfId="15375" xr:uid="{00000000-0005-0000-0000-0000103C0000}"/>
    <cellStyle name="Normal 2 3 2 4 3 4 3" xfId="15376" xr:uid="{00000000-0005-0000-0000-0000113C0000}"/>
    <cellStyle name="Normal 2 3 2 4 3 5" xfId="15377" xr:uid="{00000000-0005-0000-0000-0000123C0000}"/>
    <cellStyle name="Normal 2 3 2 4 3 5 2" xfId="15378" xr:uid="{00000000-0005-0000-0000-0000133C0000}"/>
    <cellStyle name="Normal 2 3 2 4 3 6" xfId="15379" xr:uid="{00000000-0005-0000-0000-0000143C0000}"/>
    <cellStyle name="Normal 2 3 2 4 3 6 2" xfId="15380" xr:uid="{00000000-0005-0000-0000-0000153C0000}"/>
    <cellStyle name="Normal 2 3 2 4 3 7" xfId="15381" xr:uid="{00000000-0005-0000-0000-0000163C0000}"/>
    <cellStyle name="Normal 2 3 2 4 4" xfId="15382" xr:uid="{00000000-0005-0000-0000-0000173C0000}"/>
    <cellStyle name="Normal 2 3 2 4 4 2" xfId="15383" xr:uid="{00000000-0005-0000-0000-0000183C0000}"/>
    <cellStyle name="Normal 2 3 2 4 4 2 2" xfId="15384" xr:uid="{00000000-0005-0000-0000-0000193C0000}"/>
    <cellStyle name="Normal 2 3 2 4 4 3" xfId="15385" xr:uid="{00000000-0005-0000-0000-00001A3C0000}"/>
    <cellStyle name="Normal 2 3 2 4 5" xfId="15386" xr:uid="{00000000-0005-0000-0000-00001B3C0000}"/>
    <cellStyle name="Normal 2 3 2 4 5 2" xfId="15387" xr:uid="{00000000-0005-0000-0000-00001C3C0000}"/>
    <cellStyle name="Normal 2 3 2 4 5 2 2" xfId="15388" xr:uid="{00000000-0005-0000-0000-00001D3C0000}"/>
    <cellStyle name="Normal 2 3 2 4 5 3" xfId="15389" xr:uid="{00000000-0005-0000-0000-00001E3C0000}"/>
    <cellStyle name="Normal 2 3 2 4 6" xfId="15390" xr:uid="{00000000-0005-0000-0000-00001F3C0000}"/>
    <cellStyle name="Normal 2 3 2 4 6 2" xfId="15391" xr:uid="{00000000-0005-0000-0000-0000203C0000}"/>
    <cellStyle name="Normal 2 3 2 4 6 2 2" xfId="15392" xr:uid="{00000000-0005-0000-0000-0000213C0000}"/>
    <cellStyle name="Normal 2 3 2 4 6 3" xfId="15393" xr:uid="{00000000-0005-0000-0000-0000223C0000}"/>
    <cellStyle name="Normal 2 3 2 4 7" xfId="15394" xr:uid="{00000000-0005-0000-0000-0000233C0000}"/>
    <cellStyle name="Normal 2 3 2 4 7 2" xfId="15395" xr:uid="{00000000-0005-0000-0000-0000243C0000}"/>
    <cellStyle name="Normal 2 3 2 4 8" xfId="15396" xr:uid="{00000000-0005-0000-0000-0000253C0000}"/>
    <cellStyle name="Normal 2 3 2 4 8 2" xfId="15397" xr:uid="{00000000-0005-0000-0000-0000263C0000}"/>
    <cellStyle name="Normal 2 3 2 4 9" xfId="15398" xr:uid="{00000000-0005-0000-0000-0000273C0000}"/>
    <cellStyle name="Normal 2 3 2 5" xfId="15399" xr:uid="{00000000-0005-0000-0000-0000283C0000}"/>
    <cellStyle name="Normal 2 3 2 5 2" xfId="15400" xr:uid="{00000000-0005-0000-0000-0000293C0000}"/>
    <cellStyle name="Normal 2 3 2 5 2 2" xfId="15401" xr:uid="{00000000-0005-0000-0000-00002A3C0000}"/>
    <cellStyle name="Normal 2 3 2 5 2 2 2" xfId="15402" xr:uid="{00000000-0005-0000-0000-00002B3C0000}"/>
    <cellStyle name="Normal 2 3 2 5 2 2 2 2" xfId="15403" xr:uid="{00000000-0005-0000-0000-00002C3C0000}"/>
    <cellStyle name="Normal 2 3 2 5 2 2 3" xfId="15404" xr:uid="{00000000-0005-0000-0000-00002D3C0000}"/>
    <cellStyle name="Normal 2 3 2 5 2 3" xfId="15405" xr:uid="{00000000-0005-0000-0000-00002E3C0000}"/>
    <cellStyle name="Normal 2 3 2 5 2 3 2" xfId="15406" xr:uid="{00000000-0005-0000-0000-00002F3C0000}"/>
    <cellStyle name="Normal 2 3 2 5 2 3 2 2" xfId="15407" xr:uid="{00000000-0005-0000-0000-0000303C0000}"/>
    <cellStyle name="Normal 2 3 2 5 2 3 3" xfId="15408" xr:uid="{00000000-0005-0000-0000-0000313C0000}"/>
    <cellStyle name="Normal 2 3 2 5 2 4" xfId="15409" xr:uid="{00000000-0005-0000-0000-0000323C0000}"/>
    <cellStyle name="Normal 2 3 2 5 2 4 2" xfId="15410" xr:uid="{00000000-0005-0000-0000-0000333C0000}"/>
    <cellStyle name="Normal 2 3 2 5 2 4 2 2" xfId="15411" xr:uid="{00000000-0005-0000-0000-0000343C0000}"/>
    <cellStyle name="Normal 2 3 2 5 2 4 3" xfId="15412" xr:uid="{00000000-0005-0000-0000-0000353C0000}"/>
    <cellStyle name="Normal 2 3 2 5 2 5" xfId="15413" xr:uid="{00000000-0005-0000-0000-0000363C0000}"/>
    <cellStyle name="Normal 2 3 2 5 2 5 2" xfId="15414" xr:uid="{00000000-0005-0000-0000-0000373C0000}"/>
    <cellStyle name="Normal 2 3 2 5 2 6" xfId="15415" xr:uid="{00000000-0005-0000-0000-0000383C0000}"/>
    <cellStyle name="Normal 2 3 2 5 2 6 2" xfId="15416" xr:uid="{00000000-0005-0000-0000-0000393C0000}"/>
    <cellStyle name="Normal 2 3 2 5 2 7" xfId="15417" xr:uid="{00000000-0005-0000-0000-00003A3C0000}"/>
    <cellStyle name="Normal 2 3 2 5 3" xfId="15418" xr:uid="{00000000-0005-0000-0000-00003B3C0000}"/>
    <cellStyle name="Normal 2 3 2 5 3 2" xfId="15419" xr:uid="{00000000-0005-0000-0000-00003C3C0000}"/>
    <cellStyle name="Normal 2 3 2 5 3 2 2" xfId="15420" xr:uid="{00000000-0005-0000-0000-00003D3C0000}"/>
    <cellStyle name="Normal 2 3 2 5 3 3" xfId="15421" xr:uid="{00000000-0005-0000-0000-00003E3C0000}"/>
    <cellStyle name="Normal 2 3 2 5 4" xfId="15422" xr:uid="{00000000-0005-0000-0000-00003F3C0000}"/>
    <cellStyle name="Normal 2 3 2 5 4 2" xfId="15423" xr:uid="{00000000-0005-0000-0000-0000403C0000}"/>
    <cellStyle name="Normal 2 3 2 5 4 2 2" xfId="15424" xr:uid="{00000000-0005-0000-0000-0000413C0000}"/>
    <cellStyle name="Normal 2 3 2 5 4 3" xfId="15425" xr:uid="{00000000-0005-0000-0000-0000423C0000}"/>
    <cellStyle name="Normal 2 3 2 5 5" xfId="15426" xr:uid="{00000000-0005-0000-0000-0000433C0000}"/>
    <cellStyle name="Normal 2 3 2 5 5 2" xfId="15427" xr:uid="{00000000-0005-0000-0000-0000443C0000}"/>
    <cellStyle name="Normal 2 3 2 5 5 2 2" xfId="15428" xr:uid="{00000000-0005-0000-0000-0000453C0000}"/>
    <cellStyle name="Normal 2 3 2 5 5 3" xfId="15429" xr:uid="{00000000-0005-0000-0000-0000463C0000}"/>
    <cellStyle name="Normal 2 3 2 5 6" xfId="15430" xr:uid="{00000000-0005-0000-0000-0000473C0000}"/>
    <cellStyle name="Normal 2 3 2 5 6 2" xfId="15431" xr:uid="{00000000-0005-0000-0000-0000483C0000}"/>
    <cellStyle name="Normal 2 3 2 5 7" xfId="15432" xr:uid="{00000000-0005-0000-0000-0000493C0000}"/>
    <cellStyle name="Normal 2 3 2 5 7 2" xfId="15433" xr:uid="{00000000-0005-0000-0000-00004A3C0000}"/>
    <cellStyle name="Normal 2 3 2 5 8" xfId="15434" xr:uid="{00000000-0005-0000-0000-00004B3C0000}"/>
    <cellStyle name="Normal 2 3 2 6" xfId="15435" xr:uid="{00000000-0005-0000-0000-00004C3C0000}"/>
    <cellStyle name="Normal 2 3 2 6 2" xfId="15436" xr:uid="{00000000-0005-0000-0000-00004D3C0000}"/>
    <cellStyle name="Normal 2 3 2 6 2 2" xfId="15437" xr:uid="{00000000-0005-0000-0000-00004E3C0000}"/>
    <cellStyle name="Normal 2 3 2 6 2 2 2" xfId="15438" xr:uid="{00000000-0005-0000-0000-00004F3C0000}"/>
    <cellStyle name="Normal 2 3 2 6 2 3" xfId="15439" xr:uid="{00000000-0005-0000-0000-0000503C0000}"/>
    <cellStyle name="Normal 2 3 2 6 3" xfId="15440" xr:uid="{00000000-0005-0000-0000-0000513C0000}"/>
    <cellStyle name="Normal 2 3 2 6 3 2" xfId="15441" xr:uid="{00000000-0005-0000-0000-0000523C0000}"/>
    <cellStyle name="Normal 2 3 2 6 3 2 2" xfId="15442" xr:uid="{00000000-0005-0000-0000-0000533C0000}"/>
    <cellStyle name="Normal 2 3 2 6 3 3" xfId="15443" xr:uid="{00000000-0005-0000-0000-0000543C0000}"/>
    <cellStyle name="Normal 2 3 2 6 4" xfId="15444" xr:uid="{00000000-0005-0000-0000-0000553C0000}"/>
    <cellStyle name="Normal 2 3 2 6 4 2" xfId="15445" xr:uid="{00000000-0005-0000-0000-0000563C0000}"/>
    <cellStyle name="Normal 2 3 2 6 4 2 2" xfId="15446" xr:uid="{00000000-0005-0000-0000-0000573C0000}"/>
    <cellStyle name="Normal 2 3 2 6 4 3" xfId="15447" xr:uid="{00000000-0005-0000-0000-0000583C0000}"/>
    <cellStyle name="Normal 2 3 2 6 5" xfId="15448" xr:uid="{00000000-0005-0000-0000-0000593C0000}"/>
    <cellStyle name="Normal 2 3 2 6 5 2" xfId="15449" xr:uid="{00000000-0005-0000-0000-00005A3C0000}"/>
    <cellStyle name="Normal 2 3 2 6 6" xfId="15450" xr:uid="{00000000-0005-0000-0000-00005B3C0000}"/>
    <cellStyle name="Normal 2 3 2 6 6 2" xfId="15451" xr:uid="{00000000-0005-0000-0000-00005C3C0000}"/>
    <cellStyle name="Normal 2 3 2 6 7" xfId="15452" xr:uid="{00000000-0005-0000-0000-00005D3C0000}"/>
    <cellStyle name="Normal 2 3 2 7" xfId="15453" xr:uid="{00000000-0005-0000-0000-00005E3C0000}"/>
    <cellStyle name="Normal 2 3 2 7 2" xfId="15454" xr:uid="{00000000-0005-0000-0000-00005F3C0000}"/>
    <cellStyle name="Normal 2 3 2 7 2 2" xfId="15455" xr:uid="{00000000-0005-0000-0000-0000603C0000}"/>
    <cellStyle name="Normal 2 3 2 7 2 2 2" xfId="15456" xr:uid="{00000000-0005-0000-0000-0000613C0000}"/>
    <cellStyle name="Normal 2 3 2 7 2 3" xfId="15457" xr:uid="{00000000-0005-0000-0000-0000623C0000}"/>
    <cellStyle name="Normal 2 3 2 7 3" xfId="15458" xr:uid="{00000000-0005-0000-0000-0000633C0000}"/>
    <cellStyle name="Normal 2 3 2 7 3 2" xfId="15459" xr:uid="{00000000-0005-0000-0000-0000643C0000}"/>
    <cellStyle name="Normal 2 3 2 7 3 2 2" xfId="15460" xr:uid="{00000000-0005-0000-0000-0000653C0000}"/>
    <cellStyle name="Normal 2 3 2 7 3 3" xfId="15461" xr:uid="{00000000-0005-0000-0000-0000663C0000}"/>
    <cellStyle name="Normal 2 3 2 7 4" xfId="15462" xr:uid="{00000000-0005-0000-0000-0000673C0000}"/>
    <cellStyle name="Normal 2 3 2 7 4 2" xfId="15463" xr:uid="{00000000-0005-0000-0000-0000683C0000}"/>
    <cellStyle name="Normal 2 3 2 7 4 2 2" xfId="15464" xr:uid="{00000000-0005-0000-0000-0000693C0000}"/>
    <cellStyle name="Normal 2 3 2 7 4 3" xfId="15465" xr:uid="{00000000-0005-0000-0000-00006A3C0000}"/>
    <cellStyle name="Normal 2 3 2 7 5" xfId="15466" xr:uid="{00000000-0005-0000-0000-00006B3C0000}"/>
    <cellStyle name="Normal 2 3 2 7 5 2" xfId="15467" xr:uid="{00000000-0005-0000-0000-00006C3C0000}"/>
    <cellStyle name="Normal 2 3 2 7 6" xfId="15468" xr:uid="{00000000-0005-0000-0000-00006D3C0000}"/>
    <cellStyle name="Normal 2 3 2 7 6 2" xfId="15469" xr:uid="{00000000-0005-0000-0000-00006E3C0000}"/>
    <cellStyle name="Normal 2 3 2 7 7" xfId="15470" xr:uid="{00000000-0005-0000-0000-00006F3C0000}"/>
    <cellStyle name="Normal 2 3 2 8" xfId="15471" xr:uid="{00000000-0005-0000-0000-0000703C0000}"/>
    <cellStyle name="Normal 2 3 2 8 2" xfId="15472" xr:uid="{00000000-0005-0000-0000-0000713C0000}"/>
    <cellStyle name="Normal 2 3 2 8 2 2" xfId="15473" xr:uid="{00000000-0005-0000-0000-0000723C0000}"/>
    <cellStyle name="Normal 2 3 2 8 3" xfId="15474" xr:uid="{00000000-0005-0000-0000-0000733C0000}"/>
    <cellStyle name="Normal 2 3 2 9" xfId="15475" xr:uid="{00000000-0005-0000-0000-0000743C0000}"/>
    <cellStyle name="Normal 2 3 2 9 2" xfId="15476" xr:uid="{00000000-0005-0000-0000-0000753C0000}"/>
    <cellStyle name="Normal 2 3 2 9 2 2" xfId="15477" xr:uid="{00000000-0005-0000-0000-0000763C0000}"/>
    <cellStyle name="Normal 2 3 2 9 3" xfId="15478" xr:uid="{00000000-0005-0000-0000-0000773C0000}"/>
    <cellStyle name="Normal 2 3 2_Confidential Information" xfId="15479" xr:uid="{00000000-0005-0000-0000-0000783C0000}"/>
    <cellStyle name="Normal 2 3 3" xfId="15480" xr:uid="{00000000-0005-0000-0000-0000793C0000}"/>
    <cellStyle name="Normal 2 3 3 10" xfId="15481" xr:uid="{00000000-0005-0000-0000-00007A3C0000}"/>
    <cellStyle name="Normal 2 3 3 10 2" xfId="15482" xr:uid="{00000000-0005-0000-0000-00007B3C0000}"/>
    <cellStyle name="Normal 2 3 3 10 2 2" xfId="15483" xr:uid="{00000000-0005-0000-0000-00007C3C0000}"/>
    <cellStyle name="Normal 2 3 3 10 3" xfId="15484" xr:uid="{00000000-0005-0000-0000-00007D3C0000}"/>
    <cellStyle name="Normal 2 3 3 11" xfId="15485" xr:uid="{00000000-0005-0000-0000-00007E3C0000}"/>
    <cellStyle name="Normal 2 3 3 11 2" xfId="15486" xr:uid="{00000000-0005-0000-0000-00007F3C0000}"/>
    <cellStyle name="Normal 2 3 3 12" xfId="15487" xr:uid="{00000000-0005-0000-0000-0000803C0000}"/>
    <cellStyle name="Normal 2 3 3 12 2" xfId="15488" xr:uid="{00000000-0005-0000-0000-0000813C0000}"/>
    <cellStyle name="Normal 2 3 3 13" xfId="15489" xr:uid="{00000000-0005-0000-0000-0000823C0000}"/>
    <cellStyle name="Normal 2 3 3 2" xfId="15490" xr:uid="{00000000-0005-0000-0000-0000833C0000}"/>
    <cellStyle name="Normal 2 3 3 2 10" xfId="15491" xr:uid="{00000000-0005-0000-0000-0000843C0000}"/>
    <cellStyle name="Normal 2 3 3 2 10 2" xfId="15492" xr:uid="{00000000-0005-0000-0000-0000853C0000}"/>
    <cellStyle name="Normal 2 3 3 2 11" xfId="15493" xr:uid="{00000000-0005-0000-0000-0000863C0000}"/>
    <cellStyle name="Normal 2 3 3 2 2" xfId="15494" xr:uid="{00000000-0005-0000-0000-0000873C0000}"/>
    <cellStyle name="Normal 2 3 3 2 2 2" xfId="15495" xr:uid="{00000000-0005-0000-0000-0000883C0000}"/>
    <cellStyle name="Normal 2 3 3 2 2 2 2" xfId="15496" xr:uid="{00000000-0005-0000-0000-0000893C0000}"/>
    <cellStyle name="Normal 2 3 3 2 2 2 2 2" xfId="15497" xr:uid="{00000000-0005-0000-0000-00008A3C0000}"/>
    <cellStyle name="Normal 2 3 3 2 2 2 2 2 2" xfId="15498" xr:uid="{00000000-0005-0000-0000-00008B3C0000}"/>
    <cellStyle name="Normal 2 3 3 2 2 2 2 3" xfId="15499" xr:uid="{00000000-0005-0000-0000-00008C3C0000}"/>
    <cellStyle name="Normal 2 3 3 2 2 2 3" xfId="15500" xr:uid="{00000000-0005-0000-0000-00008D3C0000}"/>
    <cellStyle name="Normal 2 3 3 2 2 2 3 2" xfId="15501" xr:uid="{00000000-0005-0000-0000-00008E3C0000}"/>
    <cellStyle name="Normal 2 3 3 2 2 2 3 2 2" xfId="15502" xr:uid="{00000000-0005-0000-0000-00008F3C0000}"/>
    <cellStyle name="Normal 2 3 3 2 2 2 3 3" xfId="15503" xr:uid="{00000000-0005-0000-0000-0000903C0000}"/>
    <cellStyle name="Normal 2 3 3 2 2 2 4" xfId="15504" xr:uid="{00000000-0005-0000-0000-0000913C0000}"/>
    <cellStyle name="Normal 2 3 3 2 2 2 4 2" xfId="15505" xr:uid="{00000000-0005-0000-0000-0000923C0000}"/>
    <cellStyle name="Normal 2 3 3 2 2 2 4 2 2" xfId="15506" xr:uid="{00000000-0005-0000-0000-0000933C0000}"/>
    <cellStyle name="Normal 2 3 3 2 2 2 4 3" xfId="15507" xr:uid="{00000000-0005-0000-0000-0000943C0000}"/>
    <cellStyle name="Normal 2 3 3 2 2 2 5" xfId="15508" xr:uid="{00000000-0005-0000-0000-0000953C0000}"/>
    <cellStyle name="Normal 2 3 3 2 2 2 5 2" xfId="15509" xr:uid="{00000000-0005-0000-0000-0000963C0000}"/>
    <cellStyle name="Normal 2 3 3 2 2 2 6" xfId="15510" xr:uid="{00000000-0005-0000-0000-0000973C0000}"/>
    <cellStyle name="Normal 2 3 3 2 2 2 6 2" xfId="15511" xr:uid="{00000000-0005-0000-0000-0000983C0000}"/>
    <cellStyle name="Normal 2 3 3 2 2 2 7" xfId="15512" xr:uid="{00000000-0005-0000-0000-0000993C0000}"/>
    <cellStyle name="Normal 2 3 3 2 2 3" xfId="15513" xr:uid="{00000000-0005-0000-0000-00009A3C0000}"/>
    <cellStyle name="Normal 2 3 3 2 2 3 2" xfId="15514" xr:uid="{00000000-0005-0000-0000-00009B3C0000}"/>
    <cellStyle name="Normal 2 3 3 2 2 3 2 2" xfId="15515" xr:uid="{00000000-0005-0000-0000-00009C3C0000}"/>
    <cellStyle name="Normal 2 3 3 2 2 3 2 2 2" xfId="15516" xr:uid="{00000000-0005-0000-0000-00009D3C0000}"/>
    <cellStyle name="Normal 2 3 3 2 2 3 2 3" xfId="15517" xr:uid="{00000000-0005-0000-0000-00009E3C0000}"/>
    <cellStyle name="Normal 2 3 3 2 2 3 3" xfId="15518" xr:uid="{00000000-0005-0000-0000-00009F3C0000}"/>
    <cellStyle name="Normal 2 3 3 2 2 3 3 2" xfId="15519" xr:uid="{00000000-0005-0000-0000-0000A03C0000}"/>
    <cellStyle name="Normal 2 3 3 2 2 3 3 2 2" xfId="15520" xr:uid="{00000000-0005-0000-0000-0000A13C0000}"/>
    <cellStyle name="Normal 2 3 3 2 2 3 3 3" xfId="15521" xr:uid="{00000000-0005-0000-0000-0000A23C0000}"/>
    <cellStyle name="Normal 2 3 3 2 2 3 4" xfId="15522" xr:uid="{00000000-0005-0000-0000-0000A33C0000}"/>
    <cellStyle name="Normal 2 3 3 2 2 3 4 2" xfId="15523" xr:uid="{00000000-0005-0000-0000-0000A43C0000}"/>
    <cellStyle name="Normal 2 3 3 2 2 3 4 2 2" xfId="15524" xr:uid="{00000000-0005-0000-0000-0000A53C0000}"/>
    <cellStyle name="Normal 2 3 3 2 2 3 4 3" xfId="15525" xr:uid="{00000000-0005-0000-0000-0000A63C0000}"/>
    <cellStyle name="Normal 2 3 3 2 2 3 5" xfId="15526" xr:uid="{00000000-0005-0000-0000-0000A73C0000}"/>
    <cellStyle name="Normal 2 3 3 2 2 3 5 2" xfId="15527" xr:uid="{00000000-0005-0000-0000-0000A83C0000}"/>
    <cellStyle name="Normal 2 3 3 2 2 3 6" xfId="15528" xr:uid="{00000000-0005-0000-0000-0000A93C0000}"/>
    <cellStyle name="Normal 2 3 3 2 2 3 6 2" xfId="15529" xr:uid="{00000000-0005-0000-0000-0000AA3C0000}"/>
    <cellStyle name="Normal 2 3 3 2 2 3 7" xfId="15530" xr:uid="{00000000-0005-0000-0000-0000AB3C0000}"/>
    <cellStyle name="Normal 2 3 3 2 2 4" xfId="15531" xr:uid="{00000000-0005-0000-0000-0000AC3C0000}"/>
    <cellStyle name="Normal 2 3 3 2 2 4 2" xfId="15532" xr:uid="{00000000-0005-0000-0000-0000AD3C0000}"/>
    <cellStyle name="Normal 2 3 3 2 2 4 2 2" xfId="15533" xr:uid="{00000000-0005-0000-0000-0000AE3C0000}"/>
    <cellStyle name="Normal 2 3 3 2 2 4 3" xfId="15534" xr:uid="{00000000-0005-0000-0000-0000AF3C0000}"/>
    <cellStyle name="Normal 2 3 3 2 2 5" xfId="15535" xr:uid="{00000000-0005-0000-0000-0000B03C0000}"/>
    <cellStyle name="Normal 2 3 3 2 2 5 2" xfId="15536" xr:uid="{00000000-0005-0000-0000-0000B13C0000}"/>
    <cellStyle name="Normal 2 3 3 2 2 5 2 2" xfId="15537" xr:uid="{00000000-0005-0000-0000-0000B23C0000}"/>
    <cellStyle name="Normal 2 3 3 2 2 5 3" xfId="15538" xr:uid="{00000000-0005-0000-0000-0000B33C0000}"/>
    <cellStyle name="Normal 2 3 3 2 2 6" xfId="15539" xr:uid="{00000000-0005-0000-0000-0000B43C0000}"/>
    <cellStyle name="Normal 2 3 3 2 2 6 2" xfId="15540" xr:uid="{00000000-0005-0000-0000-0000B53C0000}"/>
    <cellStyle name="Normal 2 3 3 2 2 6 2 2" xfId="15541" xr:uid="{00000000-0005-0000-0000-0000B63C0000}"/>
    <cellStyle name="Normal 2 3 3 2 2 6 3" xfId="15542" xr:uid="{00000000-0005-0000-0000-0000B73C0000}"/>
    <cellStyle name="Normal 2 3 3 2 2 7" xfId="15543" xr:uid="{00000000-0005-0000-0000-0000B83C0000}"/>
    <cellStyle name="Normal 2 3 3 2 2 7 2" xfId="15544" xr:uid="{00000000-0005-0000-0000-0000B93C0000}"/>
    <cellStyle name="Normal 2 3 3 2 2 8" xfId="15545" xr:uid="{00000000-0005-0000-0000-0000BA3C0000}"/>
    <cellStyle name="Normal 2 3 3 2 2 8 2" xfId="15546" xr:uid="{00000000-0005-0000-0000-0000BB3C0000}"/>
    <cellStyle name="Normal 2 3 3 2 2 9" xfId="15547" xr:uid="{00000000-0005-0000-0000-0000BC3C0000}"/>
    <cellStyle name="Normal 2 3 3 2 3" xfId="15548" xr:uid="{00000000-0005-0000-0000-0000BD3C0000}"/>
    <cellStyle name="Normal 2 3 3 2 3 2" xfId="15549" xr:uid="{00000000-0005-0000-0000-0000BE3C0000}"/>
    <cellStyle name="Normal 2 3 3 2 3 2 2" xfId="15550" xr:uid="{00000000-0005-0000-0000-0000BF3C0000}"/>
    <cellStyle name="Normal 2 3 3 2 3 2 2 2" xfId="15551" xr:uid="{00000000-0005-0000-0000-0000C03C0000}"/>
    <cellStyle name="Normal 2 3 3 2 3 2 2 2 2" xfId="15552" xr:uid="{00000000-0005-0000-0000-0000C13C0000}"/>
    <cellStyle name="Normal 2 3 3 2 3 2 2 3" xfId="15553" xr:uid="{00000000-0005-0000-0000-0000C23C0000}"/>
    <cellStyle name="Normal 2 3 3 2 3 2 3" xfId="15554" xr:uid="{00000000-0005-0000-0000-0000C33C0000}"/>
    <cellStyle name="Normal 2 3 3 2 3 2 3 2" xfId="15555" xr:uid="{00000000-0005-0000-0000-0000C43C0000}"/>
    <cellStyle name="Normal 2 3 3 2 3 2 3 2 2" xfId="15556" xr:uid="{00000000-0005-0000-0000-0000C53C0000}"/>
    <cellStyle name="Normal 2 3 3 2 3 2 3 3" xfId="15557" xr:uid="{00000000-0005-0000-0000-0000C63C0000}"/>
    <cellStyle name="Normal 2 3 3 2 3 2 4" xfId="15558" xr:uid="{00000000-0005-0000-0000-0000C73C0000}"/>
    <cellStyle name="Normal 2 3 3 2 3 2 4 2" xfId="15559" xr:uid="{00000000-0005-0000-0000-0000C83C0000}"/>
    <cellStyle name="Normal 2 3 3 2 3 2 4 2 2" xfId="15560" xr:uid="{00000000-0005-0000-0000-0000C93C0000}"/>
    <cellStyle name="Normal 2 3 3 2 3 2 4 3" xfId="15561" xr:uid="{00000000-0005-0000-0000-0000CA3C0000}"/>
    <cellStyle name="Normal 2 3 3 2 3 2 5" xfId="15562" xr:uid="{00000000-0005-0000-0000-0000CB3C0000}"/>
    <cellStyle name="Normal 2 3 3 2 3 2 5 2" xfId="15563" xr:uid="{00000000-0005-0000-0000-0000CC3C0000}"/>
    <cellStyle name="Normal 2 3 3 2 3 2 6" xfId="15564" xr:uid="{00000000-0005-0000-0000-0000CD3C0000}"/>
    <cellStyle name="Normal 2 3 3 2 3 2 6 2" xfId="15565" xr:uid="{00000000-0005-0000-0000-0000CE3C0000}"/>
    <cellStyle name="Normal 2 3 3 2 3 2 7" xfId="15566" xr:uid="{00000000-0005-0000-0000-0000CF3C0000}"/>
    <cellStyle name="Normal 2 3 3 2 3 3" xfId="15567" xr:uid="{00000000-0005-0000-0000-0000D03C0000}"/>
    <cellStyle name="Normal 2 3 3 2 3 3 2" xfId="15568" xr:uid="{00000000-0005-0000-0000-0000D13C0000}"/>
    <cellStyle name="Normal 2 3 3 2 3 3 2 2" xfId="15569" xr:uid="{00000000-0005-0000-0000-0000D23C0000}"/>
    <cellStyle name="Normal 2 3 3 2 3 3 3" xfId="15570" xr:uid="{00000000-0005-0000-0000-0000D33C0000}"/>
    <cellStyle name="Normal 2 3 3 2 3 4" xfId="15571" xr:uid="{00000000-0005-0000-0000-0000D43C0000}"/>
    <cellStyle name="Normal 2 3 3 2 3 4 2" xfId="15572" xr:uid="{00000000-0005-0000-0000-0000D53C0000}"/>
    <cellStyle name="Normal 2 3 3 2 3 4 2 2" xfId="15573" xr:uid="{00000000-0005-0000-0000-0000D63C0000}"/>
    <cellStyle name="Normal 2 3 3 2 3 4 3" xfId="15574" xr:uid="{00000000-0005-0000-0000-0000D73C0000}"/>
    <cellStyle name="Normal 2 3 3 2 3 5" xfId="15575" xr:uid="{00000000-0005-0000-0000-0000D83C0000}"/>
    <cellStyle name="Normal 2 3 3 2 3 5 2" xfId="15576" xr:uid="{00000000-0005-0000-0000-0000D93C0000}"/>
    <cellStyle name="Normal 2 3 3 2 3 5 2 2" xfId="15577" xr:uid="{00000000-0005-0000-0000-0000DA3C0000}"/>
    <cellStyle name="Normal 2 3 3 2 3 5 3" xfId="15578" xr:uid="{00000000-0005-0000-0000-0000DB3C0000}"/>
    <cellStyle name="Normal 2 3 3 2 3 6" xfId="15579" xr:uid="{00000000-0005-0000-0000-0000DC3C0000}"/>
    <cellStyle name="Normal 2 3 3 2 3 6 2" xfId="15580" xr:uid="{00000000-0005-0000-0000-0000DD3C0000}"/>
    <cellStyle name="Normal 2 3 3 2 3 7" xfId="15581" xr:uid="{00000000-0005-0000-0000-0000DE3C0000}"/>
    <cellStyle name="Normal 2 3 3 2 3 7 2" xfId="15582" xr:uid="{00000000-0005-0000-0000-0000DF3C0000}"/>
    <cellStyle name="Normal 2 3 3 2 3 8" xfId="15583" xr:uid="{00000000-0005-0000-0000-0000E03C0000}"/>
    <cellStyle name="Normal 2 3 3 2 4" xfId="15584" xr:uid="{00000000-0005-0000-0000-0000E13C0000}"/>
    <cellStyle name="Normal 2 3 3 2 4 2" xfId="15585" xr:uid="{00000000-0005-0000-0000-0000E23C0000}"/>
    <cellStyle name="Normal 2 3 3 2 4 2 2" xfId="15586" xr:uid="{00000000-0005-0000-0000-0000E33C0000}"/>
    <cellStyle name="Normal 2 3 3 2 4 2 2 2" xfId="15587" xr:uid="{00000000-0005-0000-0000-0000E43C0000}"/>
    <cellStyle name="Normal 2 3 3 2 4 2 3" xfId="15588" xr:uid="{00000000-0005-0000-0000-0000E53C0000}"/>
    <cellStyle name="Normal 2 3 3 2 4 3" xfId="15589" xr:uid="{00000000-0005-0000-0000-0000E63C0000}"/>
    <cellStyle name="Normal 2 3 3 2 4 3 2" xfId="15590" xr:uid="{00000000-0005-0000-0000-0000E73C0000}"/>
    <cellStyle name="Normal 2 3 3 2 4 3 2 2" xfId="15591" xr:uid="{00000000-0005-0000-0000-0000E83C0000}"/>
    <cellStyle name="Normal 2 3 3 2 4 3 3" xfId="15592" xr:uid="{00000000-0005-0000-0000-0000E93C0000}"/>
    <cellStyle name="Normal 2 3 3 2 4 4" xfId="15593" xr:uid="{00000000-0005-0000-0000-0000EA3C0000}"/>
    <cellStyle name="Normal 2 3 3 2 4 4 2" xfId="15594" xr:uid="{00000000-0005-0000-0000-0000EB3C0000}"/>
    <cellStyle name="Normal 2 3 3 2 4 4 2 2" xfId="15595" xr:uid="{00000000-0005-0000-0000-0000EC3C0000}"/>
    <cellStyle name="Normal 2 3 3 2 4 4 3" xfId="15596" xr:uid="{00000000-0005-0000-0000-0000ED3C0000}"/>
    <cellStyle name="Normal 2 3 3 2 4 5" xfId="15597" xr:uid="{00000000-0005-0000-0000-0000EE3C0000}"/>
    <cellStyle name="Normal 2 3 3 2 4 5 2" xfId="15598" xr:uid="{00000000-0005-0000-0000-0000EF3C0000}"/>
    <cellStyle name="Normal 2 3 3 2 4 6" xfId="15599" xr:uid="{00000000-0005-0000-0000-0000F03C0000}"/>
    <cellStyle name="Normal 2 3 3 2 4 6 2" xfId="15600" xr:uid="{00000000-0005-0000-0000-0000F13C0000}"/>
    <cellStyle name="Normal 2 3 3 2 4 7" xfId="15601" xr:uid="{00000000-0005-0000-0000-0000F23C0000}"/>
    <cellStyle name="Normal 2 3 3 2 5" xfId="15602" xr:uid="{00000000-0005-0000-0000-0000F33C0000}"/>
    <cellStyle name="Normal 2 3 3 2 5 2" xfId="15603" xr:uid="{00000000-0005-0000-0000-0000F43C0000}"/>
    <cellStyle name="Normal 2 3 3 2 5 2 2" xfId="15604" xr:uid="{00000000-0005-0000-0000-0000F53C0000}"/>
    <cellStyle name="Normal 2 3 3 2 5 2 2 2" xfId="15605" xr:uid="{00000000-0005-0000-0000-0000F63C0000}"/>
    <cellStyle name="Normal 2 3 3 2 5 2 3" xfId="15606" xr:uid="{00000000-0005-0000-0000-0000F73C0000}"/>
    <cellStyle name="Normal 2 3 3 2 5 3" xfId="15607" xr:uid="{00000000-0005-0000-0000-0000F83C0000}"/>
    <cellStyle name="Normal 2 3 3 2 5 3 2" xfId="15608" xr:uid="{00000000-0005-0000-0000-0000F93C0000}"/>
    <cellStyle name="Normal 2 3 3 2 5 3 2 2" xfId="15609" xr:uid="{00000000-0005-0000-0000-0000FA3C0000}"/>
    <cellStyle name="Normal 2 3 3 2 5 3 3" xfId="15610" xr:uid="{00000000-0005-0000-0000-0000FB3C0000}"/>
    <cellStyle name="Normal 2 3 3 2 5 4" xfId="15611" xr:uid="{00000000-0005-0000-0000-0000FC3C0000}"/>
    <cellStyle name="Normal 2 3 3 2 5 4 2" xfId="15612" xr:uid="{00000000-0005-0000-0000-0000FD3C0000}"/>
    <cellStyle name="Normal 2 3 3 2 5 4 2 2" xfId="15613" xr:uid="{00000000-0005-0000-0000-0000FE3C0000}"/>
    <cellStyle name="Normal 2 3 3 2 5 4 3" xfId="15614" xr:uid="{00000000-0005-0000-0000-0000FF3C0000}"/>
    <cellStyle name="Normal 2 3 3 2 5 5" xfId="15615" xr:uid="{00000000-0005-0000-0000-0000003D0000}"/>
    <cellStyle name="Normal 2 3 3 2 5 5 2" xfId="15616" xr:uid="{00000000-0005-0000-0000-0000013D0000}"/>
    <cellStyle name="Normal 2 3 3 2 5 6" xfId="15617" xr:uid="{00000000-0005-0000-0000-0000023D0000}"/>
    <cellStyle name="Normal 2 3 3 2 5 6 2" xfId="15618" xr:uid="{00000000-0005-0000-0000-0000033D0000}"/>
    <cellStyle name="Normal 2 3 3 2 5 7" xfId="15619" xr:uid="{00000000-0005-0000-0000-0000043D0000}"/>
    <cellStyle name="Normal 2 3 3 2 6" xfId="15620" xr:uid="{00000000-0005-0000-0000-0000053D0000}"/>
    <cellStyle name="Normal 2 3 3 2 6 2" xfId="15621" xr:uid="{00000000-0005-0000-0000-0000063D0000}"/>
    <cellStyle name="Normal 2 3 3 2 6 2 2" xfId="15622" xr:uid="{00000000-0005-0000-0000-0000073D0000}"/>
    <cellStyle name="Normal 2 3 3 2 6 3" xfId="15623" xr:uid="{00000000-0005-0000-0000-0000083D0000}"/>
    <cellStyle name="Normal 2 3 3 2 7" xfId="15624" xr:uid="{00000000-0005-0000-0000-0000093D0000}"/>
    <cellStyle name="Normal 2 3 3 2 7 2" xfId="15625" xr:uid="{00000000-0005-0000-0000-00000A3D0000}"/>
    <cellStyle name="Normal 2 3 3 2 7 2 2" xfId="15626" xr:uid="{00000000-0005-0000-0000-00000B3D0000}"/>
    <cellStyle name="Normal 2 3 3 2 7 3" xfId="15627" xr:uid="{00000000-0005-0000-0000-00000C3D0000}"/>
    <cellStyle name="Normal 2 3 3 2 8" xfId="15628" xr:uid="{00000000-0005-0000-0000-00000D3D0000}"/>
    <cellStyle name="Normal 2 3 3 2 8 2" xfId="15629" xr:uid="{00000000-0005-0000-0000-00000E3D0000}"/>
    <cellStyle name="Normal 2 3 3 2 8 2 2" xfId="15630" xr:uid="{00000000-0005-0000-0000-00000F3D0000}"/>
    <cellStyle name="Normal 2 3 3 2 8 3" xfId="15631" xr:uid="{00000000-0005-0000-0000-0000103D0000}"/>
    <cellStyle name="Normal 2 3 3 2 9" xfId="15632" xr:uid="{00000000-0005-0000-0000-0000113D0000}"/>
    <cellStyle name="Normal 2 3 3 2 9 2" xfId="15633" xr:uid="{00000000-0005-0000-0000-0000123D0000}"/>
    <cellStyle name="Normal 2 3 3 3" xfId="15634" xr:uid="{00000000-0005-0000-0000-0000133D0000}"/>
    <cellStyle name="Normal 2 3 3 3 10" xfId="15635" xr:uid="{00000000-0005-0000-0000-0000143D0000}"/>
    <cellStyle name="Normal 2 3 3 3 10 2" xfId="15636" xr:uid="{00000000-0005-0000-0000-0000153D0000}"/>
    <cellStyle name="Normal 2 3 3 3 11" xfId="15637" xr:uid="{00000000-0005-0000-0000-0000163D0000}"/>
    <cellStyle name="Normal 2 3 3 3 2" xfId="15638" xr:uid="{00000000-0005-0000-0000-0000173D0000}"/>
    <cellStyle name="Normal 2 3 3 3 2 2" xfId="15639" xr:uid="{00000000-0005-0000-0000-0000183D0000}"/>
    <cellStyle name="Normal 2 3 3 3 2 2 2" xfId="15640" xr:uid="{00000000-0005-0000-0000-0000193D0000}"/>
    <cellStyle name="Normal 2 3 3 3 2 2 2 2" xfId="15641" xr:uid="{00000000-0005-0000-0000-00001A3D0000}"/>
    <cellStyle name="Normal 2 3 3 3 2 2 2 2 2" xfId="15642" xr:uid="{00000000-0005-0000-0000-00001B3D0000}"/>
    <cellStyle name="Normal 2 3 3 3 2 2 2 3" xfId="15643" xr:uid="{00000000-0005-0000-0000-00001C3D0000}"/>
    <cellStyle name="Normal 2 3 3 3 2 2 3" xfId="15644" xr:uid="{00000000-0005-0000-0000-00001D3D0000}"/>
    <cellStyle name="Normal 2 3 3 3 2 2 3 2" xfId="15645" xr:uid="{00000000-0005-0000-0000-00001E3D0000}"/>
    <cellStyle name="Normal 2 3 3 3 2 2 3 2 2" xfId="15646" xr:uid="{00000000-0005-0000-0000-00001F3D0000}"/>
    <cellStyle name="Normal 2 3 3 3 2 2 3 3" xfId="15647" xr:uid="{00000000-0005-0000-0000-0000203D0000}"/>
    <cellStyle name="Normal 2 3 3 3 2 2 4" xfId="15648" xr:uid="{00000000-0005-0000-0000-0000213D0000}"/>
    <cellStyle name="Normal 2 3 3 3 2 2 4 2" xfId="15649" xr:uid="{00000000-0005-0000-0000-0000223D0000}"/>
    <cellStyle name="Normal 2 3 3 3 2 2 4 2 2" xfId="15650" xr:uid="{00000000-0005-0000-0000-0000233D0000}"/>
    <cellStyle name="Normal 2 3 3 3 2 2 4 3" xfId="15651" xr:uid="{00000000-0005-0000-0000-0000243D0000}"/>
    <cellStyle name="Normal 2 3 3 3 2 2 5" xfId="15652" xr:uid="{00000000-0005-0000-0000-0000253D0000}"/>
    <cellStyle name="Normal 2 3 3 3 2 2 5 2" xfId="15653" xr:uid="{00000000-0005-0000-0000-0000263D0000}"/>
    <cellStyle name="Normal 2 3 3 3 2 2 6" xfId="15654" xr:uid="{00000000-0005-0000-0000-0000273D0000}"/>
    <cellStyle name="Normal 2 3 3 3 2 2 6 2" xfId="15655" xr:uid="{00000000-0005-0000-0000-0000283D0000}"/>
    <cellStyle name="Normal 2 3 3 3 2 2 7" xfId="15656" xr:uid="{00000000-0005-0000-0000-0000293D0000}"/>
    <cellStyle name="Normal 2 3 3 3 2 3" xfId="15657" xr:uid="{00000000-0005-0000-0000-00002A3D0000}"/>
    <cellStyle name="Normal 2 3 3 3 2 3 2" xfId="15658" xr:uid="{00000000-0005-0000-0000-00002B3D0000}"/>
    <cellStyle name="Normal 2 3 3 3 2 3 2 2" xfId="15659" xr:uid="{00000000-0005-0000-0000-00002C3D0000}"/>
    <cellStyle name="Normal 2 3 3 3 2 3 2 2 2" xfId="15660" xr:uid="{00000000-0005-0000-0000-00002D3D0000}"/>
    <cellStyle name="Normal 2 3 3 3 2 3 2 3" xfId="15661" xr:uid="{00000000-0005-0000-0000-00002E3D0000}"/>
    <cellStyle name="Normal 2 3 3 3 2 3 3" xfId="15662" xr:uid="{00000000-0005-0000-0000-00002F3D0000}"/>
    <cellStyle name="Normal 2 3 3 3 2 3 3 2" xfId="15663" xr:uid="{00000000-0005-0000-0000-0000303D0000}"/>
    <cellStyle name="Normal 2 3 3 3 2 3 3 2 2" xfId="15664" xr:uid="{00000000-0005-0000-0000-0000313D0000}"/>
    <cellStyle name="Normal 2 3 3 3 2 3 3 3" xfId="15665" xr:uid="{00000000-0005-0000-0000-0000323D0000}"/>
    <cellStyle name="Normal 2 3 3 3 2 3 4" xfId="15666" xr:uid="{00000000-0005-0000-0000-0000333D0000}"/>
    <cellStyle name="Normal 2 3 3 3 2 3 4 2" xfId="15667" xr:uid="{00000000-0005-0000-0000-0000343D0000}"/>
    <cellStyle name="Normal 2 3 3 3 2 3 4 2 2" xfId="15668" xr:uid="{00000000-0005-0000-0000-0000353D0000}"/>
    <cellStyle name="Normal 2 3 3 3 2 3 4 3" xfId="15669" xr:uid="{00000000-0005-0000-0000-0000363D0000}"/>
    <cellStyle name="Normal 2 3 3 3 2 3 5" xfId="15670" xr:uid="{00000000-0005-0000-0000-0000373D0000}"/>
    <cellStyle name="Normal 2 3 3 3 2 3 5 2" xfId="15671" xr:uid="{00000000-0005-0000-0000-0000383D0000}"/>
    <cellStyle name="Normal 2 3 3 3 2 3 6" xfId="15672" xr:uid="{00000000-0005-0000-0000-0000393D0000}"/>
    <cellStyle name="Normal 2 3 3 3 2 3 6 2" xfId="15673" xr:uid="{00000000-0005-0000-0000-00003A3D0000}"/>
    <cellStyle name="Normal 2 3 3 3 2 3 7" xfId="15674" xr:uid="{00000000-0005-0000-0000-00003B3D0000}"/>
    <cellStyle name="Normal 2 3 3 3 2 4" xfId="15675" xr:uid="{00000000-0005-0000-0000-00003C3D0000}"/>
    <cellStyle name="Normal 2 3 3 3 2 4 2" xfId="15676" xr:uid="{00000000-0005-0000-0000-00003D3D0000}"/>
    <cellStyle name="Normal 2 3 3 3 2 4 2 2" xfId="15677" xr:uid="{00000000-0005-0000-0000-00003E3D0000}"/>
    <cellStyle name="Normal 2 3 3 3 2 4 3" xfId="15678" xr:uid="{00000000-0005-0000-0000-00003F3D0000}"/>
    <cellStyle name="Normal 2 3 3 3 2 5" xfId="15679" xr:uid="{00000000-0005-0000-0000-0000403D0000}"/>
    <cellStyle name="Normal 2 3 3 3 2 5 2" xfId="15680" xr:uid="{00000000-0005-0000-0000-0000413D0000}"/>
    <cellStyle name="Normal 2 3 3 3 2 5 2 2" xfId="15681" xr:uid="{00000000-0005-0000-0000-0000423D0000}"/>
    <cellStyle name="Normal 2 3 3 3 2 5 3" xfId="15682" xr:uid="{00000000-0005-0000-0000-0000433D0000}"/>
    <cellStyle name="Normal 2 3 3 3 2 6" xfId="15683" xr:uid="{00000000-0005-0000-0000-0000443D0000}"/>
    <cellStyle name="Normal 2 3 3 3 2 6 2" xfId="15684" xr:uid="{00000000-0005-0000-0000-0000453D0000}"/>
    <cellStyle name="Normal 2 3 3 3 2 6 2 2" xfId="15685" xr:uid="{00000000-0005-0000-0000-0000463D0000}"/>
    <cellStyle name="Normal 2 3 3 3 2 6 3" xfId="15686" xr:uid="{00000000-0005-0000-0000-0000473D0000}"/>
    <cellStyle name="Normal 2 3 3 3 2 7" xfId="15687" xr:uid="{00000000-0005-0000-0000-0000483D0000}"/>
    <cellStyle name="Normal 2 3 3 3 2 7 2" xfId="15688" xr:uid="{00000000-0005-0000-0000-0000493D0000}"/>
    <cellStyle name="Normal 2 3 3 3 2 8" xfId="15689" xr:uid="{00000000-0005-0000-0000-00004A3D0000}"/>
    <cellStyle name="Normal 2 3 3 3 2 8 2" xfId="15690" xr:uid="{00000000-0005-0000-0000-00004B3D0000}"/>
    <cellStyle name="Normal 2 3 3 3 2 9" xfId="15691" xr:uid="{00000000-0005-0000-0000-00004C3D0000}"/>
    <cellStyle name="Normal 2 3 3 3 3" xfId="15692" xr:uid="{00000000-0005-0000-0000-00004D3D0000}"/>
    <cellStyle name="Normal 2 3 3 3 3 2" xfId="15693" xr:uid="{00000000-0005-0000-0000-00004E3D0000}"/>
    <cellStyle name="Normal 2 3 3 3 3 2 2" xfId="15694" xr:uid="{00000000-0005-0000-0000-00004F3D0000}"/>
    <cellStyle name="Normal 2 3 3 3 3 2 2 2" xfId="15695" xr:uid="{00000000-0005-0000-0000-0000503D0000}"/>
    <cellStyle name="Normal 2 3 3 3 3 2 2 2 2" xfId="15696" xr:uid="{00000000-0005-0000-0000-0000513D0000}"/>
    <cellStyle name="Normal 2 3 3 3 3 2 2 3" xfId="15697" xr:uid="{00000000-0005-0000-0000-0000523D0000}"/>
    <cellStyle name="Normal 2 3 3 3 3 2 3" xfId="15698" xr:uid="{00000000-0005-0000-0000-0000533D0000}"/>
    <cellStyle name="Normal 2 3 3 3 3 2 3 2" xfId="15699" xr:uid="{00000000-0005-0000-0000-0000543D0000}"/>
    <cellStyle name="Normal 2 3 3 3 3 2 3 2 2" xfId="15700" xr:uid="{00000000-0005-0000-0000-0000553D0000}"/>
    <cellStyle name="Normal 2 3 3 3 3 2 3 3" xfId="15701" xr:uid="{00000000-0005-0000-0000-0000563D0000}"/>
    <cellStyle name="Normal 2 3 3 3 3 2 4" xfId="15702" xr:uid="{00000000-0005-0000-0000-0000573D0000}"/>
    <cellStyle name="Normal 2 3 3 3 3 2 4 2" xfId="15703" xr:uid="{00000000-0005-0000-0000-0000583D0000}"/>
    <cellStyle name="Normal 2 3 3 3 3 2 4 2 2" xfId="15704" xr:uid="{00000000-0005-0000-0000-0000593D0000}"/>
    <cellStyle name="Normal 2 3 3 3 3 2 4 3" xfId="15705" xr:uid="{00000000-0005-0000-0000-00005A3D0000}"/>
    <cellStyle name="Normal 2 3 3 3 3 2 5" xfId="15706" xr:uid="{00000000-0005-0000-0000-00005B3D0000}"/>
    <cellStyle name="Normal 2 3 3 3 3 2 5 2" xfId="15707" xr:uid="{00000000-0005-0000-0000-00005C3D0000}"/>
    <cellStyle name="Normal 2 3 3 3 3 2 6" xfId="15708" xr:uid="{00000000-0005-0000-0000-00005D3D0000}"/>
    <cellStyle name="Normal 2 3 3 3 3 2 6 2" xfId="15709" xr:uid="{00000000-0005-0000-0000-00005E3D0000}"/>
    <cellStyle name="Normal 2 3 3 3 3 2 7" xfId="15710" xr:uid="{00000000-0005-0000-0000-00005F3D0000}"/>
    <cellStyle name="Normal 2 3 3 3 3 3" xfId="15711" xr:uid="{00000000-0005-0000-0000-0000603D0000}"/>
    <cellStyle name="Normal 2 3 3 3 3 3 2" xfId="15712" xr:uid="{00000000-0005-0000-0000-0000613D0000}"/>
    <cellStyle name="Normal 2 3 3 3 3 3 2 2" xfId="15713" xr:uid="{00000000-0005-0000-0000-0000623D0000}"/>
    <cellStyle name="Normal 2 3 3 3 3 3 3" xfId="15714" xr:uid="{00000000-0005-0000-0000-0000633D0000}"/>
    <cellStyle name="Normal 2 3 3 3 3 4" xfId="15715" xr:uid="{00000000-0005-0000-0000-0000643D0000}"/>
    <cellStyle name="Normal 2 3 3 3 3 4 2" xfId="15716" xr:uid="{00000000-0005-0000-0000-0000653D0000}"/>
    <cellStyle name="Normal 2 3 3 3 3 4 2 2" xfId="15717" xr:uid="{00000000-0005-0000-0000-0000663D0000}"/>
    <cellStyle name="Normal 2 3 3 3 3 4 3" xfId="15718" xr:uid="{00000000-0005-0000-0000-0000673D0000}"/>
    <cellStyle name="Normal 2 3 3 3 3 5" xfId="15719" xr:uid="{00000000-0005-0000-0000-0000683D0000}"/>
    <cellStyle name="Normal 2 3 3 3 3 5 2" xfId="15720" xr:uid="{00000000-0005-0000-0000-0000693D0000}"/>
    <cellStyle name="Normal 2 3 3 3 3 5 2 2" xfId="15721" xr:uid="{00000000-0005-0000-0000-00006A3D0000}"/>
    <cellStyle name="Normal 2 3 3 3 3 5 3" xfId="15722" xr:uid="{00000000-0005-0000-0000-00006B3D0000}"/>
    <cellStyle name="Normal 2 3 3 3 3 6" xfId="15723" xr:uid="{00000000-0005-0000-0000-00006C3D0000}"/>
    <cellStyle name="Normal 2 3 3 3 3 6 2" xfId="15724" xr:uid="{00000000-0005-0000-0000-00006D3D0000}"/>
    <cellStyle name="Normal 2 3 3 3 3 7" xfId="15725" xr:uid="{00000000-0005-0000-0000-00006E3D0000}"/>
    <cellStyle name="Normal 2 3 3 3 3 7 2" xfId="15726" xr:uid="{00000000-0005-0000-0000-00006F3D0000}"/>
    <cellStyle name="Normal 2 3 3 3 3 8" xfId="15727" xr:uid="{00000000-0005-0000-0000-0000703D0000}"/>
    <cellStyle name="Normal 2 3 3 3 4" xfId="15728" xr:uid="{00000000-0005-0000-0000-0000713D0000}"/>
    <cellStyle name="Normal 2 3 3 3 4 2" xfId="15729" xr:uid="{00000000-0005-0000-0000-0000723D0000}"/>
    <cellStyle name="Normal 2 3 3 3 4 2 2" xfId="15730" xr:uid="{00000000-0005-0000-0000-0000733D0000}"/>
    <cellStyle name="Normal 2 3 3 3 4 2 2 2" xfId="15731" xr:uid="{00000000-0005-0000-0000-0000743D0000}"/>
    <cellStyle name="Normal 2 3 3 3 4 2 3" xfId="15732" xr:uid="{00000000-0005-0000-0000-0000753D0000}"/>
    <cellStyle name="Normal 2 3 3 3 4 3" xfId="15733" xr:uid="{00000000-0005-0000-0000-0000763D0000}"/>
    <cellStyle name="Normal 2 3 3 3 4 3 2" xfId="15734" xr:uid="{00000000-0005-0000-0000-0000773D0000}"/>
    <cellStyle name="Normal 2 3 3 3 4 3 2 2" xfId="15735" xr:uid="{00000000-0005-0000-0000-0000783D0000}"/>
    <cellStyle name="Normal 2 3 3 3 4 3 3" xfId="15736" xr:uid="{00000000-0005-0000-0000-0000793D0000}"/>
    <cellStyle name="Normal 2 3 3 3 4 4" xfId="15737" xr:uid="{00000000-0005-0000-0000-00007A3D0000}"/>
    <cellStyle name="Normal 2 3 3 3 4 4 2" xfId="15738" xr:uid="{00000000-0005-0000-0000-00007B3D0000}"/>
    <cellStyle name="Normal 2 3 3 3 4 4 2 2" xfId="15739" xr:uid="{00000000-0005-0000-0000-00007C3D0000}"/>
    <cellStyle name="Normal 2 3 3 3 4 4 3" xfId="15740" xr:uid="{00000000-0005-0000-0000-00007D3D0000}"/>
    <cellStyle name="Normal 2 3 3 3 4 5" xfId="15741" xr:uid="{00000000-0005-0000-0000-00007E3D0000}"/>
    <cellStyle name="Normal 2 3 3 3 4 5 2" xfId="15742" xr:uid="{00000000-0005-0000-0000-00007F3D0000}"/>
    <cellStyle name="Normal 2 3 3 3 4 6" xfId="15743" xr:uid="{00000000-0005-0000-0000-0000803D0000}"/>
    <cellStyle name="Normal 2 3 3 3 4 6 2" xfId="15744" xr:uid="{00000000-0005-0000-0000-0000813D0000}"/>
    <cellStyle name="Normal 2 3 3 3 4 7" xfId="15745" xr:uid="{00000000-0005-0000-0000-0000823D0000}"/>
    <cellStyle name="Normal 2 3 3 3 5" xfId="15746" xr:uid="{00000000-0005-0000-0000-0000833D0000}"/>
    <cellStyle name="Normal 2 3 3 3 5 2" xfId="15747" xr:uid="{00000000-0005-0000-0000-0000843D0000}"/>
    <cellStyle name="Normal 2 3 3 3 5 2 2" xfId="15748" xr:uid="{00000000-0005-0000-0000-0000853D0000}"/>
    <cellStyle name="Normal 2 3 3 3 5 2 2 2" xfId="15749" xr:uid="{00000000-0005-0000-0000-0000863D0000}"/>
    <cellStyle name="Normal 2 3 3 3 5 2 3" xfId="15750" xr:uid="{00000000-0005-0000-0000-0000873D0000}"/>
    <cellStyle name="Normal 2 3 3 3 5 3" xfId="15751" xr:uid="{00000000-0005-0000-0000-0000883D0000}"/>
    <cellStyle name="Normal 2 3 3 3 5 3 2" xfId="15752" xr:uid="{00000000-0005-0000-0000-0000893D0000}"/>
    <cellStyle name="Normal 2 3 3 3 5 3 2 2" xfId="15753" xr:uid="{00000000-0005-0000-0000-00008A3D0000}"/>
    <cellStyle name="Normal 2 3 3 3 5 3 3" xfId="15754" xr:uid="{00000000-0005-0000-0000-00008B3D0000}"/>
    <cellStyle name="Normal 2 3 3 3 5 4" xfId="15755" xr:uid="{00000000-0005-0000-0000-00008C3D0000}"/>
    <cellStyle name="Normal 2 3 3 3 5 4 2" xfId="15756" xr:uid="{00000000-0005-0000-0000-00008D3D0000}"/>
    <cellStyle name="Normal 2 3 3 3 5 4 2 2" xfId="15757" xr:uid="{00000000-0005-0000-0000-00008E3D0000}"/>
    <cellStyle name="Normal 2 3 3 3 5 4 3" xfId="15758" xr:uid="{00000000-0005-0000-0000-00008F3D0000}"/>
    <cellStyle name="Normal 2 3 3 3 5 5" xfId="15759" xr:uid="{00000000-0005-0000-0000-0000903D0000}"/>
    <cellStyle name="Normal 2 3 3 3 5 5 2" xfId="15760" xr:uid="{00000000-0005-0000-0000-0000913D0000}"/>
    <cellStyle name="Normal 2 3 3 3 5 6" xfId="15761" xr:uid="{00000000-0005-0000-0000-0000923D0000}"/>
    <cellStyle name="Normal 2 3 3 3 5 6 2" xfId="15762" xr:uid="{00000000-0005-0000-0000-0000933D0000}"/>
    <cellStyle name="Normal 2 3 3 3 5 7" xfId="15763" xr:uid="{00000000-0005-0000-0000-0000943D0000}"/>
    <cellStyle name="Normal 2 3 3 3 6" xfId="15764" xr:uid="{00000000-0005-0000-0000-0000953D0000}"/>
    <cellStyle name="Normal 2 3 3 3 6 2" xfId="15765" xr:uid="{00000000-0005-0000-0000-0000963D0000}"/>
    <cellStyle name="Normal 2 3 3 3 6 2 2" xfId="15766" xr:uid="{00000000-0005-0000-0000-0000973D0000}"/>
    <cellStyle name="Normal 2 3 3 3 6 3" xfId="15767" xr:uid="{00000000-0005-0000-0000-0000983D0000}"/>
    <cellStyle name="Normal 2 3 3 3 7" xfId="15768" xr:uid="{00000000-0005-0000-0000-0000993D0000}"/>
    <cellStyle name="Normal 2 3 3 3 7 2" xfId="15769" xr:uid="{00000000-0005-0000-0000-00009A3D0000}"/>
    <cellStyle name="Normal 2 3 3 3 7 2 2" xfId="15770" xr:uid="{00000000-0005-0000-0000-00009B3D0000}"/>
    <cellStyle name="Normal 2 3 3 3 7 3" xfId="15771" xr:uid="{00000000-0005-0000-0000-00009C3D0000}"/>
    <cellStyle name="Normal 2 3 3 3 8" xfId="15772" xr:uid="{00000000-0005-0000-0000-00009D3D0000}"/>
    <cellStyle name="Normal 2 3 3 3 8 2" xfId="15773" xr:uid="{00000000-0005-0000-0000-00009E3D0000}"/>
    <cellStyle name="Normal 2 3 3 3 8 2 2" xfId="15774" xr:uid="{00000000-0005-0000-0000-00009F3D0000}"/>
    <cellStyle name="Normal 2 3 3 3 8 3" xfId="15775" xr:uid="{00000000-0005-0000-0000-0000A03D0000}"/>
    <cellStyle name="Normal 2 3 3 3 9" xfId="15776" xr:uid="{00000000-0005-0000-0000-0000A13D0000}"/>
    <cellStyle name="Normal 2 3 3 3 9 2" xfId="15777" xr:uid="{00000000-0005-0000-0000-0000A23D0000}"/>
    <cellStyle name="Normal 2 3 3 4" xfId="15778" xr:uid="{00000000-0005-0000-0000-0000A33D0000}"/>
    <cellStyle name="Normal 2 3 3 4 2" xfId="15779" xr:uid="{00000000-0005-0000-0000-0000A43D0000}"/>
    <cellStyle name="Normal 2 3 3 4 2 2" xfId="15780" xr:uid="{00000000-0005-0000-0000-0000A53D0000}"/>
    <cellStyle name="Normal 2 3 3 4 2 2 2" xfId="15781" xr:uid="{00000000-0005-0000-0000-0000A63D0000}"/>
    <cellStyle name="Normal 2 3 3 4 2 2 2 2" xfId="15782" xr:uid="{00000000-0005-0000-0000-0000A73D0000}"/>
    <cellStyle name="Normal 2 3 3 4 2 2 3" xfId="15783" xr:uid="{00000000-0005-0000-0000-0000A83D0000}"/>
    <cellStyle name="Normal 2 3 3 4 2 3" xfId="15784" xr:uid="{00000000-0005-0000-0000-0000A93D0000}"/>
    <cellStyle name="Normal 2 3 3 4 2 3 2" xfId="15785" xr:uid="{00000000-0005-0000-0000-0000AA3D0000}"/>
    <cellStyle name="Normal 2 3 3 4 2 3 2 2" xfId="15786" xr:uid="{00000000-0005-0000-0000-0000AB3D0000}"/>
    <cellStyle name="Normal 2 3 3 4 2 3 3" xfId="15787" xr:uid="{00000000-0005-0000-0000-0000AC3D0000}"/>
    <cellStyle name="Normal 2 3 3 4 2 4" xfId="15788" xr:uid="{00000000-0005-0000-0000-0000AD3D0000}"/>
    <cellStyle name="Normal 2 3 3 4 2 4 2" xfId="15789" xr:uid="{00000000-0005-0000-0000-0000AE3D0000}"/>
    <cellStyle name="Normal 2 3 3 4 2 4 2 2" xfId="15790" xr:uid="{00000000-0005-0000-0000-0000AF3D0000}"/>
    <cellStyle name="Normal 2 3 3 4 2 4 3" xfId="15791" xr:uid="{00000000-0005-0000-0000-0000B03D0000}"/>
    <cellStyle name="Normal 2 3 3 4 2 5" xfId="15792" xr:uid="{00000000-0005-0000-0000-0000B13D0000}"/>
    <cellStyle name="Normal 2 3 3 4 2 5 2" xfId="15793" xr:uid="{00000000-0005-0000-0000-0000B23D0000}"/>
    <cellStyle name="Normal 2 3 3 4 2 6" xfId="15794" xr:uid="{00000000-0005-0000-0000-0000B33D0000}"/>
    <cellStyle name="Normal 2 3 3 4 2 6 2" xfId="15795" xr:uid="{00000000-0005-0000-0000-0000B43D0000}"/>
    <cellStyle name="Normal 2 3 3 4 2 7" xfId="15796" xr:uid="{00000000-0005-0000-0000-0000B53D0000}"/>
    <cellStyle name="Normal 2 3 3 4 3" xfId="15797" xr:uid="{00000000-0005-0000-0000-0000B63D0000}"/>
    <cellStyle name="Normal 2 3 3 4 3 2" xfId="15798" xr:uid="{00000000-0005-0000-0000-0000B73D0000}"/>
    <cellStyle name="Normal 2 3 3 4 3 2 2" xfId="15799" xr:uid="{00000000-0005-0000-0000-0000B83D0000}"/>
    <cellStyle name="Normal 2 3 3 4 3 2 2 2" xfId="15800" xr:uid="{00000000-0005-0000-0000-0000B93D0000}"/>
    <cellStyle name="Normal 2 3 3 4 3 2 3" xfId="15801" xr:uid="{00000000-0005-0000-0000-0000BA3D0000}"/>
    <cellStyle name="Normal 2 3 3 4 3 3" xfId="15802" xr:uid="{00000000-0005-0000-0000-0000BB3D0000}"/>
    <cellStyle name="Normal 2 3 3 4 3 3 2" xfId="15803" xr:uid="{00000000-0005-0000-0000-0000BC3D0000}"/>
    <cellStyle name="Normal 2 3 3 4 3 3 2 2" xfId="15804" xr:uid="{00000000-0005-0000-0000-0000BD3D0000}"/>
    <cellStyle name="Normal 2 3 3 4 3 3 3" xfId="15805" xr:uid="{00000000-0005-0000-0000-0000BE3D0000}"/>
    <cellStyle name="Normal 2 3 3 4 3 4" xfId="15806" xr:uid="{00000000-0005-0000-0000-0000BF3D0000}"/>
    <cellStyle name="Normal 2 3 3 4 3 4 2" xfId="15807" xr:uid="{00000000-0005-0000-0000-0000C03D0000}"/>
    <cellStyle name="Normal 2 3 3 4 3 4 2 2" xfId="15808" xr:uid="{00000000-0005-0000-0000-0000C13D0000}"/>
    <cellStyle name="Normal 2 3 3 4 3 4 3" xfId="15809" xr:uid="{00000000-0005-0000-0000-0000C23D0000}"/>
    <cellStyle name="Normal 2 3 3 4 3 5" xfId="15810" xr:uid="{00000000-0005-0000-0000-0000C33D0000}"/>
    <cellStyle name="Normal 2 3 3 4 3 5 2" xfId="15811" xr:uid="{00000000-0005-0000-0000-0000C43D0000}"/>
    <cellStyle name="Normal 2 3 3 4 3 6" xfId="15812" xr:uid="{00000000-0005-0000-0000-0000C53D0000}"/>
    <cellStyle name="Normal 2 3 3 4 3 6 2" xfId="15813" xr:uid="{00000000-0005-0000-0000-0000C63D0000}"/>
    <cellStyle name="Normal 2 3 3 4 3 7" xfId="15814" xr:uid="{00000000-0005-0000-0000-0000C73D0000}"/>
    <cellStyle name="Normal 2 3 3 4 4" xfId="15815" xr:uid="{00000000-0005-0000-0000-0000C83D0000}"/>
    <cellStyle name="Normal 2 3 3 4 4 2" xfId="15816" xr:uid="{00000000-0005-0000-0000-0000C93D0000}"/>
    <cellStyle name="Normal 2 3 3 4 4 2 2" xfId="15817" xr:uid="{00000000-0005-0000-0000-0000CA3D0000}"/>
    <cellStyle name="Normal 2 3 3 4 4 3" xfId="15818" xr:uid="{00000000-0005-0000-0000-0000CB3D0000}"/>
    <cellStyle name="Normal 2 3 3 4 5" xfId="15819" xr:uid="{00000000-0005-0000-0000-0000CC3D0000}"/>
    <cellStyle name="Normal 2 3 3 4 5 2" xfId="15820" xr:uid="{00000000-0005-0000-0000-0000CD3D0000}"/>
    <cellStyle name="Normal 2 3 3 4 5 2 2" xfId="15821" xr:uid="{00000000-0005-0000-0000-0000CE3D0000}"/>
    <cellStyle name="Normal 2 3 3 4 5 3" xfId="15822" xr:uid="{00000000-0005-0000-0000-0000CF3D0000}"/>
    <cellStyle name="Normal 2 3 3 4 6" xfId="15823" xr:uid="{00000000-0005-0000-0000-0000D03D0000}"/>
    <cellStyle name="Normal 2 3 3 4 6 2" xfId="15824" xr:uid="{00000000-0005-0000-0000-0000D13D0000}"/>
    <cellStyle name="Normal 2 3 3 4 6 2 2" xfId="15825" xr:uid="{00000000-0005-0000-0000-0000D23D0000}"/>
    <cellStyle name="Normal 2 3 3 4 6 3" xfId="15826" xr:uid="{00000000-0005-0000-0000-0000D33D0000}"/>
    <cellStyle name="Normal 2 3 3 4 7" xfId="15827" xr:uid="{00000000-0005-0000-0000-0000D43D0000}"/>
    <cellStyle name="Normal 2 3 3 4 7 2" xfId="15828" xr:uid="{00000000-0005-0000-0000-0000D53D0000}"/>
    <cellStyle name="Normal 2 3 3 4 8" xfId="15829" xr:uid="{00000000-0005-0000-0000-0000D63D0000}"/>
    <cellStyle name="Normal 2 3 3 4 8 2" xfId="15830" xr:uid="{00000000-0005-0000-0000-0000D73D0000}"/>
    <cellStyle name="Normal 2 3 3 4 9" xfId="15831" xr:uid="{00000000-0005-0000-0000-0000D83D0000}"/>
    <cellStyle name="Normal 2 3 3 5" xfId="15832" xr:uid="{00000000-0005-0000-0000-0000D93D0000}"/>
    <cellStyle name="Normal 2 3 3 5 2" xfId="15833" xr:uid="{00000000-0005-0000-0000-0000DA3D0000}"/>
    <cellStyle name="Normal 2 3 3 5 2 2" xfId="15834" xr:uid="{00000000-0005-0000-0000-0000DB3D0000}"/>
    <cellStyle name="Normal 2 3 3 5 2 2 2" xfId="15835" xr:uid="{00000000-0005-0000-0000-0000DC3D0000}"/>
    <cellStyle name="Normal 2 3 3 5 2 2 2 2" xfId="15836" xr:uid="{00000000-0005-0000-0000-0000DD3D0000}"/>
    <cellStyle name="Normal 2 3 3 5 2 2 3" xfId="15837" xr:uid="{00000000-0005-0000-0000-0000DE3D0000}"/>
    <cellStyle name="Normal 2 3 3 5 2 3" xfId="15838" xr:uid="{00000000-0005-0000-0000-0000DF3D0000}"/>
    <cellStyle name="Normal 2 3 3 5 2 3 2" xfId="15839" xr:uid="{00000000-0005-0000-0000-0000E03D0000}"/>
    <cellStyle name="Normal 2 3 3 5 2 3 2 2" xfId="15840" xr:uid="{00000000-0005-0000-0000-0000E13D0000}"/>
    <cellStyle name="Normal 2 3 3 5 2 3 3" xfId="15841" xr:uid="{00000000-0005-0000-0000-0000E23D0000}"/>
    <cellStyle name="Normal 2 3 3 5 2 4" xfId="15842" xr:uid="{00000000-0005-0000-0000-0000E33D0000}"/>
    <cellStyle name="Normal 2 3 3 5 2 4 2" xfId="15843" xr:uid="{00000000-0005-0000-0000-0000E43D0000}"/>
    <cellStyle name="Normal 2 3 3 5 2 4 2 2" xfId="15844" xr:uid="{00000000-0005-0000-0000-0000E53D0000}"/>
    <cellStyle name="Normal 2 3 3 5 2 4 3" xfId="15845" xr:uid="{00000000-0005-0000-0000-0000E63D0000}"/>
    <cellStyle name="Normal 2 3 3 5 2 5" xfId="15846" xr:uid="{00000000-0005-0000-0000-0000E73D0000}"/>
    <cellStyle name="Normal 2 3 3 5 2 5 2" xfId="15847" xr:uid="{00000000-0005-0000-0000-0000E83D0000}"/>
    <cellStyle name="Normal 2 3 3 5 2 6" xfId="15848" xr:uid="{00000000-0005-0000-0000-0000E93D0000}"/>
    <cellStyle name="Normal 2 3 3 5 2 6 2" xfId="15849" xr:uid="{00000000-0005-0000-0000-0000EA3D0000}"/>
    <cellStyle name="Normal 2 3 3 5 2 7" xfId="15850" xr:uid="{00000000-0005-0000-0000-0000EB3D0000}"/>
    <cellStyle name="Normal 2 3 3 5 3" xfId="15851" xr:uid="{00000000-0005-0000-0000-0000EC3D0000}"/>
    <cellStyle name="Normal 2 3 3 5 3 2" xfId="15852" xr:uid="{00000000-0005-0000-0000-0000ED3D0000}"/>
    <cellStyle name="Normal 2 3 3 5 3 2 2" xfId="15853" xr:uid="{00000000-0005-0000-0000-0000EE3D0000}"/>
    <cellStyle name="Normal 2 3 3 5 3 3" xfId="15854" xr:uid="{00000000-0005-0000-0000-0000EF3D0000}"/>
    <cellStyle name="Normal 2 3 3 5 4" xfId="15855" xr:uid="{00000000-0005-0000-0000-0000F03D0000}"/>
    <cellStyle name="Normal 2 3 3 5 4 2" xfId="15856" xr:uid="{00000000-0005-0000-0000-0000F13D0000}"/>
    <cellStyle name="Normal 2 3 3 5 4 2 2" xfId="15857" xr:uid="{00000000-0005-0000-0000-0000F23D0000}"/>
    <cellStyle name="Normal 2 3 3 5 4 3" xfId="15858" xr:uid="{00000000-0005-0000-0000-0000F33D0000}"/>
    <cellStyle name="Normal 2 3 3 5 5" xfId="15859" xr:uid="{00000000-0005-0000-0000-0000F43D0000}"/>
    <cellStyle name="Normal 2 3 3 5 5 2" xfId="15860" xr:uid="{00000000-0005-0000-0000-0000F53D0000}"/>
    <cellStyle name="Normal 2 3 3 5 5 2 2" xfId="15861" xr:uid="{00000000-0005-0000-0000-0000F63D0000}"/>
    <cellStyle name="Normal 2 3 3 5 5 3" xfId="15862" xr:uid="{00000000-0005-0000-0000-0000F73D0000}"/>
    <cellStyle name="Normal 2 3 3 5 6" xfId="15863" xr:uid="{00000000-0005-0000-0000-0000F83D0000}"/>
    <cellStyle name="Normal 2 3 3 5 6 2" xfId="15864" xr:uid="{00000000-0005-0000-0000-0000F93D0000}"/>
    <cellStyle name="Normal 2 3 3 5 7" xfId="15865" xr:uid="{00000000-0005-0000-0000-0000FA3D0000}"/>
    <cellStyle name="Normal 2 3 3 5 7 2" xfId="15866" xr:uid="{00000000-0005-0000-0000-0000FB3D0000}"/>
    <cellStyle name="Normal 2 3 3 5 8" xfId="15867" xr:uid="{00000000-0005-0000-0000-0000FC3D0000}"/>
    <cellStyle name="Normal 2 3 3 6" xfId="15868" xr:uid="{00000000-0005-0000-0000-0000FD3D0000}"/>
    <cellStyle name="Normal 2 3 3 6 2" xfId="15869" xr:uid="{00000000-0005-0000-0000-0000FE3D0000}"/>
    <cellStyle name="Normal 2 3 3 6 2 2" xfId="15870" xr:uid="{00000000-0005-0000-0000-0000FF3D0000}"/>
    <cellStyle name="Normal 2 3 3 6 2 2 2" xfId="15871" xr:uid="{00000000-0005-0000-0000-0000003E0000}"/>
    <cellStyle name="Normal 2 3 3 6 2 3" xfId="15872" xr:uid="{00000000-0005-0000-0000-0000013E0000}"/>
    <cellStyle name="Normal 2 3 3 6 3" xfId="15873" xr:uid="{00000000-0005-0000-0000-0000023E0000}"/>
    <cellStyle name="Normal 2 3 3 6 3 2" xfId="15874" xr:uid="{00000000-0005-0000-0000-0000033E0000}"/>
    <cellStyle name="Normal 2 3 3 6 3 2 2" xfId="15875" xr:uid="{00000000-0005-0000-0000-0000043E0000}"/>
    <cellStyle name="Normal 2 3 3 6 3 3" xfId="15876" xr:uid="{00000000-0005-0000-0000-0000053E0000}"/>
    <cellStyle name="Normal 2 3 3 6 4" xfId="15877" xr:uid="{00000000-0005-0000-0000-0000063E0000}"/>
    <cellStyle name="Normal 2 3 3 6 4 2" xfId="15878" xr:uid="{00000000-0005-0000-0000-0000073E0000}"/>
    <cellStyle name="Normal 2 3 3 6 4 2 2" xfId="15879" xr:uid="{00000000-0005-0000-0000-0000083E0000}"/>
    <cellStyle name="Normal 2 3 3 6 4 3" xfId="15880" xr:uid="{00000000-0005-0000-0000-0000093E0000}"/>
    <cellStyle name="Normal 2 3 3 6 5" xfId="15881" xr:uid="{00000000-0005-0000-0000-00000A3E0000}"/>
    <cellStyle name="Normal 2 3 3 6 5 2" xfId="15882" xr:uid="{00000000-0005-0000-0000-00000B3E0000}"/>
    <cellStyle name="Normal 2 3 3 6 6" xfId="15883" xr:uid="{00000000-0005-0000-0000-00000C3E0000}"/>
    <cellStyle name="Normal 2 3 3 6 6 2" xfId="15884" xr:uid="{00000000-0005-0000-0000-00000D3E0000}"/>
    <cellStyle name="Normal 2 3 3 6 7" xfId="15885" xr:uid="{00000000-0005-0000-0000-00000E3E0000}"/>
    <cellStyle name="Normal 2 3 3 7" xfId="15886" xr:uid="{00000000-0005-0000-0000-00000F3E0000}"/>
    <cellStyle name="Normal 2 3 3 7 2" xfId="15887" xr:uid="{00000000-0005-0000-0000-0000103E0000}"/>
    <cellStyle name="Normal 2 3 3 7 2 2" xfId="15888" xr:uid="{00000000-0005-0000-0000-0000113E0000}"/>
    <cellStyle name="Normal 2 3 3 7 2 2 2" xfId="15889" xr:uid="{00000000-0005-0000-0000-0000123E0000}"/>
    <cellStyle name="Normal 2 3 3 7 2 3" xfId="15890" xr:uid="{00000000-0005-0000-0000-0000133E0000}"/>
    <cellStyle name="Normal 2 3 3 7 3" xfId="15891" xr:uid="{00000000-0005-0000-0000-0000143E0000}"/>
    <cellStyle name="Normal 2 3 3 7 3 2" xfId="15892" xr:uid="{00000000-0005-0000-0000-0000153E0000}"/>
    <cellStyle name="Normal 2 3 3 7 3 2 2" xfId="15893" xr:uid="{00000000-0005-0000-0000-0000163E0000}"/>
    <cellStyle name="Normal 2 3 3 7 3 3" xfId="15894" xr:uid="{00000000-0005-0000-0000-0000173E0000}"/>
    <cellStyle name="Normal 2 3 3 7 4" xfId="15895" xr:uid="{00000000-0005-0000-0000-0000183E0000}"/>
    <cellStyle name="Normal 2 3 3 7 4 2" xfId="15896" xr:uid="{00000000-0005-0000-0000-0000193E0000}"/>
    <cellStyle name="Normal 2 3 3 7 4 2 2" xfId="15897" xr:uid="{00000000-0005-0000-0000-00001A3E0000}"/>
    <cellStyle name="Normal 2 3 3 7 4 3" xfId="15898" xr:uid="{00000000-0005-0000-0000-00001B3E0000}"/>
    <cellStyle name="Normal 2 3 3 7 5" xfId="15899" xr:uid="{00000000-0005-0000-0000-00001C3E0000}"/>
    <cellStyle name="Normal 2 3 3 7 5 2" xfId="15900" xr:uid="{00000000-0005-0000-0000-00001D3E0000}"/>
    <cellStyle name="Normal 2 3 3 7 6" xfId="15901" xr:uid="{00000000-0005-0000-0000-00001E3E0000}"/>
    <cellStyle name="Normal 2 3 3 7 6 2" xfId="15902" xr:uid="{00000000-0005-0000-0000-00001F3E0000}"/>
    <cellStyle name="Normal 2 3 3 7 7" xfId="15903" xr:uid="{00000000-0005-0000-0000-0000203E0000}"/>
    <cellStyle name="Normal 2 3 3 8" xfId="15904" xr:uid="{00000000-0005-0000-0000-0000213E0000}"/>
    <cellStyle name="Normal 2 3 3 8 2" xfId="15905" xr:uid="{00000000-0005-0000-0000-0000223E0000}"/>
    <cellStyle name="Normal 2 3 3 8 2 2" xfId="15906" xr:uid="{00000000-0005-0000-0000-0000233E0000}"/>
    <cellStyle name="Normal 2 3 3 8 3" xfId="15907" xr:uid="{00000000-0005-0000-0000-0000243E0000}"/>
    <cellStyle name="Normal 2 3 3 9" xfId="15908" xr:uid="{00000000-0005-0000-0000-0000253E0000}"/>
    <cellStyle name="Normal 2 3 3 9 2" xfId="15909" xr:uid="{00000000-0005-0000-0000-0000263E0000}"/>
    <cellStyle name="Normal 2 3 3 9 2 2" xfId="15910" xr:uid="{00000000-0005-0000-0000-0000273E0000}"/>
    <cellStyle name="Normal 2 3 3 9 3" xfId="15911" xr:uid="{00000000-0005-0000-0000-0000283E0000}"/>
    <cellStyle name="Normal 2 3 3_Confidential Information" xfId="15912" xr:uid="{00000000-0005-0000-0000-0000293E0000}"/>
    <cellStyle name="Normal 2 3 4" xfId="15913" xr:uid="{00000000-0005-0000-0000-00002A3E0000}"/>
    <cellStyle name="Normal 2 3 4 10" xfId="15914" xr:uid="{00000000-0005-0000-0000-00002B3E0000}"/>
    <cellStyle name="Normal 2 3 4 10 2" xfId="15915" xr:uid="{00000000-0005-0000-0000-00002C3E0000}"/>
    <cellStyle name="Normal 2 3 4 11" xfId="15916" xr:uid="{00000000-0005-0000-0000-00002D3E0000}"/>
    <cellStyle name="Normal 2 3 4 2" xfId="15917" xr:uid="{00000000-0005-0000-0000-00002E3E0000}"/>
    <cellStyle name="Normal 2 3 4 2 2" xfId="15918" xr:uid="{00000000-0005-0000-0000-00002F3E0000}"/>
    <cellStyle name="Normal 2 3 4 2 2 2" xfId="15919" xr:uid="{00000000-0005-0000-0000-0000303E0000}"/>
    <cellStyle name="Normal 2 3 4 2 2 2 2" xfId="15920" xr:uid="{00000000-0005-0000-0000-0000313E0000}"/>
    <cellStyle name="Normal 2 3 4 2 2 2 2 2" xfId="15921" xr:uid="{00000000-0005-0000-0000-0000323E0000}"/>
    <cellStyle name="Normal 2 3 4 2 2 2 3" xfId="15922" xr:uid="{00000000-0005-0000-0000-0000333E0000}"/>
    <cellStyle name="Normal 2 3 4 2 2 3" xfId="15923" xr:uid="{00000000-0005-0000-0000-0000343E0000}"/>
    <cellStyle name="Normal 2 3 4 2 2 3 2" xfId="15924" xr:uid="{00000000-0005-0000-0000-0000353E0000}"/>
    <cellStyle name="Normal 2 3 4 2 2 3 2 2" xfId="15925" xr:uid="{00000000-0005-0000-0000-0000363E0000}"/>
    <cellStyle name="Normal 2 3 4 2 2 3 3" xfId="15926" xr:uid="{00000000-0005-0000-0000-0000373E0000}"/>
    <cellStyle name="Normal 2 3 4 2 2 4" xfId="15927" xr:uid="{00000000-0005-0000-0000-0000383E0000}"/>
    <cellStyle name="Normal 2 3 4 2 2 4 2" xfId="15928" xr:uid="{00000000-0005-0000-0000-0000393E0000}"/>
    <cellStyle name="Normal 2 3 4 2 2 4 2 2" xfId="15929" xr:uid="{00000000-0005-0000-0000-00003A3E0000}"/>
    <cellStyle name="Normal 2 3 4 2 2 4 3" xfId="15930" xr:uid="{00000000-0005-0000-0000-00003B3E0000}"/>
    <cellStyle name="Normal 2 3 4 2 2 5" xfId="15931" xr:uid="{00000000-0005-0000-0000-00003C3E0000}"/>
    <cellStyle name="Normal 2 3 4 2 2 5 2" xfId="15932" xr:uid="{00000000-0005-0000-0000-00003D3E0000}"/>
    <cellStyle name="Normal 2 3 4 2 2 6" xfId="15933" xr:uid="{00000000-0005-0000-0000-00003E3E0000}"/>
    <cellStyle name="Normal 2 3 4 2 2 6 2" xfId="15934" xr:uid="{00000000-0005-0000-0000-00003F3E0000}"/>
    <cellStyle name="Normal 2 3 4 2 2 7" xfId="15935" xr:uid="{00000000-0005-0000-0000-0000403E0000}"/>
    <cellStyle name="Normal 2 3 4 2 3" xfId="15936" xr:uid="{00000000-0005-0000-0000-0000413E0000}"/>
    <cellStyle name="Normal 2 3 4 2 3 2" xfId="15937" xr:uid="{00000000-0005-0000-0000-0000423E0000}"/>
    <cellStyle name="Normal 2 3 4 2 3 2 2" xfId="15938" xr:uid="{00000000-0005-0000-0000-0000433E0000}"/>
    <cellStyle name="Normal 2 3 4 2 3 2 2 2" xfId="15939" xr:uid="{00000000-0005-0000-0000-0000443E0000}"/>
    <cellStyle name="Normal 2 3 4 2 3 2 3" xfId="15940" xr:uid="{00000000-0005-0000-0000-0000453E0000}"/>
    <cellStyle name="Normal 2 3 4 2 3 3" xfId="15941" xr:uid="{00000000-0005-0000-0000-0000463E0000}"/>
    <cellStyle name="Normal 2 3 4 2 3 3 2" xfId="15942" xr:uid="{00000000-0005-0000-0000-0000473E0000}"/>
    <cellStyle name="Normal 2 3 4 2 3 3 2 2" xfId="15943" xr:uid="{00000000-0005-0000-0000-0000483E0000}"/>
    <cellStyle name="Normal 2 3 4 2 3 3 3" xfId="15944" xr:uid="{00000000-0005-0000-0000-0000493E0000}"/>
    <cellStyle name="Normal 2 3 4 2 3 4" xfId="15945" xr:uid="{00000000-0005-0000-0000-00004A3E0000}"/>
    <cellStyle name="Normal 2 3 4 2 3 4 2" xfId="15946" xr:uid="{00000000-0005-0000-0000-00004B3E0000}"/>
    <cellStyle name="Normal 2 3 4 2 3 4 2 2" xfId="15947" xr:uid="{00000000-0005-0000-0000-00004C3E0000}"/>
    <cellStyle name="Normal 2 3 4 2 3 4 3" xfId="15948" xr:uid="{00000000-0005-0000-0000-00004D3E0000}"/>
    <cellStyle name="Normal 2 3 4 2 3 5" xfId="15949" xr:uid="{00000000-0005-0000-0000-00004E3E0000}"/>
    <cellStyle name="Normal 2 3 4 2 3 5 2" xfId="15950" xr:uid="{00000000-0005-0000-0000-00004F3E0000}"/>
    <cellStyle name="Normal 2 3 4 2 3 6" xfId="15951" xr:uid="{00000000-0005-0000-0000-0000503E0000}"/>
    <cellStyle name="Normal 2 3 4 2 3 6 2" xfId="15952" xr:uid="{00000000-0005-0000-0000-0000513E0000}"/>
    <cellStyle name="Normal 2 3 4 2 3 7" xfId="15953" xr:uid="{00000000-0005-0000-0000-0000523E0000}"/>
    <cellStyle name="Normal 2 3 4 2 4" xfId="15954" xr:uid="{00000000-0005-0000-0000-0000533E0000}"/>
    <cellStyle name="Normal 2 3 4 2 4 2" xfId="15955" xr:uid="{00000000-0005-0000-0000-0000543E0000}"/>
    <cellStyle name="Normal 2 3 4 2 4 2 2" xfId="15956" xr:uid="{00000000-0005-0000-0000-0000553E0000}"/>
    <cellStyle name="Normal 2 3 4 2 4 3" xfId="15957" xr:uid="{00000000-0005-0000-0000-0000563E0000}"/>
    <cellStyle name="Normal 2 3 4 2 5" xfId="15958" xr:uid="{00000000-0005-0000-0000-0000573E0000}"/>
    <cellStyle name="Normal 2 3 4 2 5 2" xfId="15959" xr:uid="{00000000-0005-0000-0000-0000583E0000}"/>
    <cellStyle name="Normal 2 3 4 2 5 2 2" xfId="15960" xr:uid="{00000000-0005-0000-0000-0000593E0000}"/>
    <cellStyle name="Normal 2 3 4 2 5 3" xfId="15961" xr:uid="{00000000-0005-0000-0000-00005A3E0000}"/>
    <cellStyle name="Normal 2 3 4 2 6" xfId="15962" xr:uid="{00000000-0005-0000-0000-00005B3E0000}"/>
    <cellStyle name="Normal 2 3 4 2 6 2" xfId="15963" xr:uid="{00000000-0005-0000-0000-00005C3E0000}"/>
    <cellStyle name="Normal 2 3 4 2 6 2 2" xfId="15964" xr:uid="{00000000-0005-0000-0000-00005D3E0000}"/>
    <cellStyle name="Normal 2 3 4 2 6 3" xfId="15965" xr:uid="{00000000-0005-0000-0000-00005E3E0000}"/>
    <cellStyle name="Normal 2 3 4 2 7" xfId="15966" xr:uid="{00000000-0005-0000-0000-00005F3E0000}"/>
    <cellStyle name="Normal 2 3 4 2 7 2" xfId="15967" xr:uid="{00000000-0005-0000-0000-0000603E0000}"/>
    <cellStyle name="Normal 2 3 4 2 8" xfId="15968" xr:uid="{00000000-0005-0000-0000-0000613E0000}"/>
    <cellStyle name="Normal 2 3 4 2 8 2" xfId="15969" xr:uid="{00000000-0005-0000-0000-0000623E0000}"/>
    <cellStyle name="Normal 2 3 4 2 9" xfId="15970" xr:uid="{00000000-0005-0000-0000-0000633E0000}"/>
    <cellStyle name="Normal 2 3 4 3" xfId="15971" xr:uid="{00000000-0005-0000-0000-0000643E0000}"/>
    <cellStyle name="Normal 2 3 4 3 2" xfId="15972" xr:uid="{00000000-0005-0000-0000-0000653E0000}"/>
    <cellStyle name="Normal 2 3 4 3 2 2" xfId="15973" xr:uid="{00000000-0005-0000-0000-0000663E0000}"/>
    <cellStyle name="Normal 2 3 4 3 2 2 2" xfId="15974" xr:uid="{00000000-0005-0000-0000-0000673E0000}"/>
    <cellStyle name="Normal 2 3 4 3 2 2 2 2" xfId="15975" xr:uid="{00000000-0005-0000-0000-0000683E0000}"/>
    <cellStyle name="Normal 2 3 4 3 2 2 3" xfId="15976" xr:uid="{00000000-0005-0000-0000-0000693E0000}"/>
    <cellStyle name="Normal 2 3 4 3 2 3" xfId="15977" xr:uid="{00000000-0005-0000-0000-00006A3E0000}"/>
    <cellStyle name="Normal 2 3 4 3 2 3 2" xfId="15978" xr:uid="{00000000-0005-0000-0000-00006B3E0000}"/>
    <cellStyle name="Normal 2 3 4 3 2 3 2 2" xfId="15979" xr:uid="{00000000-0005-0000-0000-00006C3E0000}"/>
    <cellStyle name="Normal 2 3 4 3 2 3 3" xfId="15980" xr:uid="{00000000-0005-0000-0000-00006D3E0000}"/>
    <cellStyle name="Normal 2 3 4 3 2 4" xfId="15981" xr:uid="{00000000-0005-0000-0000-00006E3E0000}"/>
    <cellStyle name="Normal 2 3 4 3 2 4 2" xfId="15982" xr:uid="{00000000-0005-0000-0000-00006F3E0000}"/>
    <cellStyle name="Normal 2 3 4 3 2 4 2 2" xfId="15983" xr:uid="{00000000-0005-0000-0000-0000703E0000}"/>
    <cellStyle name="Normal 2 3 4 3 2 4 3" xfId="15984" xr:uid="{00000000-0005-0000-0000-0000713E0000}"/>
    <cellStyle name="Normal 2 3 4 3 2 5" xfId="15985" xr:uid="{00000000-0005-0000-0000-0000723E0000}"/>
    <cellStyle name="Normal 2 3 4 3 2 5 2" xfId="15986" xr:uid="{00000000-0005-0000-0000-0000733E0000}"/>
    <cellStyle name="Normal 2 3 4 3 2 6" xfId="15987" xr:uid="{00000000-0005-0000-0000-0000743E0000}"/>
    <cellStyle name="Normal 2 3 4 3 2 6 2" xfId="15988" xr:uid="{00000000-0005-0000-0000-0000753E0000}"/>
    <cellStyle name="Normal 2 3 4 3 2 7" xfId="15989" xr:uid="{00000000-0005-0000-0000-0000763E0000}"/>
    <cellStyle name="Normal 2 3 4 3 3" xfId="15990" xr:uid="{00000000-0005-0000-0000-0000773E0000}"/>
    <cellStyle name="Normal 2 3 4 3 3 2" xfId="15991" xr:uid="{00000000-0005-0000-0000-0000783E0000}"/>
    <cellStyle name="Normal 2 3 4 3 3 2 2" xfId="15992" xr:uid="{00000000-0005-0000-0000-0000793E0000}"/>
    <cellStyle name="Normal 2 3 4 3 3 3" xfId="15993" xr:uid="{00000000-0005-0000-0000-00007A3E0000}"/>
    <cellStyle name="Normal 2 3 4 3 4" xfId="15994" xr:uid="{00000000-0005-0000-0000-00007B3E0000}"/>
    <cellStyle name="Normal 2 3 4 3 4 2" xfId="15995" xr:uid="{00000000-0005-0000-0000-00007C3E0000}"/>
    <cellStyle name="Normal 2 3 4 3 4 2 2" xfId="15996" xr:uid="{00000000-0005-0000-0000-00007D3E0000}"/>
    <cellStyle name="Normal 2 3 4 3 4 3" xfId="15997" xr:uid="{00000000-0005-0000-0000-00007E3E0000}"/>
    <cellStyle name="Normal 2 3 4 3 5" xfId="15998" xr:uid="{00000000-0005-0000-0000-00007F3E0000}"/>
    <cellStyle name="Normal 2 3 4 3 5 2" xfId="15999" xr:uid="{00000000-0005-0000-0000-0000803E0000}"/>
    <cellStyle name="Normal 2 3 4 3 5 2 2" xfId="16000" xr:uid="{00000000-0005-0000-0000-0000813E0000}"/>
    <cellStyle name="Normal 2 3 4 3 5 3" xfId="16001" xr:uid="{00000000-0005-0000-0000-0000823E0000}"/>
    <cellStyle name="Normal 2 3 4 3 6" xfId="16002" xr:uid="{00000000-0005-0000-0000-0000833E0000}"/>
    <cellStyle name="Normal 2 3 4 3 6 2" xfId="16003" xr:uid="{00000000-0005-0000-0000-0000843E0000}"/>
    <cellStyle name="Normal 2 3 4 3 7" xfId="16004" xr:uid="{00000000-0005-0000-0000-0000853E0000}"/>
    <cellStyle name="Normal 2 3 4 3 7 2" xfId="16005" xr:uid="{00000000-0005-0000-0000-0000863E0000}"/>
    <cellStyle name="Normal 2 3 4 3 8" xfId="16006" xr:uid="{00000000-0005-0000-0000-0000873E0000}"/>
    <cellStyle name="Normal 2 3 4 4" xfId="16007" xr:uid="{00000000-0005-0000-0000-0000883E0000}"/>
    <cellStyle name="Normal 2 3 4 4 2" xfId="16008" xr:uid="{00000000-0005-0000-0000-0000893E0000}"/>
    <cellStyle name="Normal 2 3 4 4 2 2" xfId="16009" xr:uid="{00000000-0005-0000-0000-00008A3E0000}"/>
    <cellStyle name="Normal 2 3 4 4 2 2 2" xfId="16010" xr:uid="{00000000-0005-0000-0000-00008B3E0000}"/>
    <cellStyle name="Normal 2 3 4 4 2 3" xfId="16011" xr:uid="{00000000-0005-0000-0000-00008C3E0000}"/>
    <cellStyle name="Normal 2 3 4 4 3" xfId="16012" xr:uid="{00000000-0005-0000-0000-00008D3E0000}"/>
    <cellStyle name="Normal 2 3 4 4 3 2" xfId="16013" xr:uid="{00000000-0005-0000-0000-00008E3E0000}"/>
    <cellStyle name="Normal 2 3 4 4 3 2 2" xfId="16014" xr:uid="{00000000-0005-0000-0000-00008F3E0000}"/>
    <cellStyle name="Normal 2 3 4 4 3 3" xfId="16015" xr:uid="{00000000-0005-0000-0000-0000903E0000}"/>
    <cellStyle name="Normal 2 3 4 4 4" xfId="16016" xr:uid="{00000000-0005-0000-0000-0000913E0000}"/>
    <cellStyle name="Normal 2 3 4 4 4 2" xfId="16017" xr:uid="{00000000-0005-0000-0000-0000923E0000}"/>
    <cellStyle name="Normal 2 3 4 4 4 2 2" xfId="16018" xr:uid="{00000000-0005-0000-0000-0000933E0000}"/>
    <cellStyle name="Normal 2 3 4 4 4 3" xfId="16019" xr:uid="{00000000-0005-0000-0000-0000943E0000}"/>
    <cellStyle name="Normal 2 3 4 4 5" xfId="16020" xr:uid="{00000000-0005-0000-0000-0000953E0000}"/>
    <cellStyle name="Normal 2 3 4 4 5 2" xfId="16021" xr:uid="{00000000-0005-0000-0000-0000963E0000}"/>
    <cellStyle name="Normal 2 3 4 4 6" xfId="16022" xr:uid="{00000000-0005-0000-0000-0000973E0000}"/>
    <cellStyle name="Normal 2 3 4 4 6 2" xfId="16023" xr:uid="{00000000-0005-0000-0000-0000983E0000}"/>
    <cellStyle name="Normal 2 3 4 4 7" xfId="16024" xr:uid="{00000000-0005-0000-0000-0000993E0000}"/>
    <cellStyle name="Normal 2 3 4 5" xfId="16025" xr:uid="{00000000-0005-0000-0000-00009A3E0000}"/>
    <cellStyle name="Normal 2 3 4 5 2" xfId="16026" xr:uid="{00000000-0005-0000-0000-00009B3E0000}"/>
    <cellStyle name="Normal 2 3 4 5 2 2" xfId="16027" xr:uid="{00000000-0005-0000-0000-00009C3E0000}"/>
    <cellStyle name="Normal 2 3 4 5 2 2 2" xfId="16028" xr:uid="{00000000-0005-0000-0000-00009D3E0000}"/>
    <cellStyle name="Normal 2 3 4 5 2 3" xfId="16029" xr:uid="{00000000-0005-0000-0000-00009E3E0000}"/>
    <cellStyle name="Normal 2 3 4 5 3" xfId="16030" xr:uid="{00000000-0005-0000-0000-00009F3E0000}"/>
    <cellStyle name="Normal 2 3 4 5 3 2" xfId="16031" xr:uid="{00000000-0005-0000-0000-0000A03E0000}"/>
    <cellStyle name="Normal 2 3 4 5 3 2 2" xfId="16032" xr:uid="{00000000-0005-0000-0000-0000A13E0000}"/>
    <cellStyle name="Normal 2 3 4 5 3 3" xfId="16033" xr:uid="{00000000-0005-0000-0000-0000A23E0000}"/>
    <cellStyle name="Normal 2 3 4 5 4" xfId="16034" xr:uid="{00000000-0005-0000-0000-0000A33E0000}"/>
    <cellStyle name="Normal 2 3 4 5 4 2" xfId="16035" xr:uid="{00000000-0005-0000-0000-0000A43E0000}"/>
    <cellStyle name="Normal 2 3 4 5 4 2 2" xfId="16036" xr:uid="{00000000-0005-0000-0000-0000A53E0000}"/>
    <cellStyle name="Normal 2 3 4 5 4 3" xfId="16037" xr:uid="{00000000-0005-0000-0000-0000A63E0000}"/>
    <cellStyle name="Normal 2 3 4 5 5" xfId="16038" xr:uid="{00000000-0005-0000-0000-0000A73E0000}"/>
    <cellStyle name="Normal 2 3 4 5 5 2" xfId="16039" xr:uid="{00000000-0005-0000-0000-0000A83E0000}"/>
    <cellStyle name="Normal 2 3 4 5 6" xfId="16040" xr:uid="{00000000-0005-0000-0000-0000A93E0000}"/>
    <cellStyle name="Normal 2 3 4 5 6 2" xfId="16041" xr:uid="{00000000-0005-0000-0000-0000AA3E0000}"/>
    <cellStyle name="Normal 2 3 4 5 7" xfId="16042" xr:uid="{00000000-0005-0000-0000-0000AB3E0000}"/>
    <cellStyle name="Normal 2 3 4 6" xfId="16043" xr:uid="{00000000-0005-0000-0000-0000AC3E0000}"/>
    <cellStyle name="Normal 2 3 4 6 2" xfId="16044" xr:uid="{00000000-0005-0000-0000-0000AD3E0000}"/>
    <cellStyle name="Normal 2 3 4 6 2 2" xfId="16045" xr:uid="{00000000-0005-0000-0000-0000AE3E0000}"/>
    <cellStyle name="Normal 2 3 4 6 3" xfId="16046" xr:uid="{00000000-0005-0000-0000-0000AF3E0000}"/>
    <cellStyle name="Normal 2 3 4 7" xfId="16047" xr:uid="{00000000-0005-0000-0000-0000B03E0000}"/>
    <cellStyle name="Normal 2 3 4 7 2" xfId="16048" xr:uid="{00000000-0005-0000-0000-0000B13E0000}"/>
    <cellStyle name="Normal 2 3 4 7 2 2" xfId="16049" xr:uid="{00000000-0005-0000-0000-0000B23E0000}"/>
    <cellStyle name="Normal 2 3 4 7 3" xfId="16050" xr:uid="{00000000-0005-0000-0000-0000B33E0000}"/>
    <cellStyle name="Normal 2 3 4 8" xfId="16051" xr:uid="{00000000-0005-0000-0000-0000B43E0000}"/>
    <cellStyle name="Normal 2 3 4 8 2" xfId="16052" xr:uid="{00000000-0005-0000-0000-0000B53E0000}"/>
    <cellStyle name="Normal 2 3 4 8 2 2" xfId="16053" xr:uid="{00000000-0005-0000-0000-0000B63E0000}"/>
    <cellStyle name="Normal 2 3 4 8 3" xfId="16054" xr:uid="{00000000-0005-0000-0000-0000B73E0000}"/>
    <cellStyle name="Normal 2 3 4 9" xfId="16055" xr:uid="{00000000-0005-0000-0000-0000B83E0000}"/>
    <cellStyle name="Normal 2 3 4 9 2" xfId="16056" xr:uid="{00000000-0005-0000-0000-0000B93E0000}"/>
    <cellStyle name="Normal 2 3 5" xfId="16057" xr:uid="{00000000-0005-0000-0000-0000BA3E0000}"/>
    <cellStyle name="Normal 2 3 5 10" xfId="16058" xr:uid="{00000000-0005-0000-0000-0000BB3E0000}"/>
    <cellStyle name="Normal 2 3 5 10 2" xfId="16059" xr:uid="{00000000-0005-0000-0000-0000BC3E0000}"/>
    <cellStyle name="Normal 2 3 5 11" xfId="16060" xr:uid="{00000000-0005-0000-0000-0000BD3E0000}"/>
    <cellStyle name="Normal 2 3 5 2" xfId="16061" xr:uid="{00000000-0005-0000-0000-0000BE3E0000}"/>
    <cellStyle name="Normal 2 3 5 2 2" xfId="16062" xr:uid="{00000000-0005-0000-0000-0000BF3E0000}"/>
    <cellStyle name="Normal 2 3 5 2 2 2" xfId="16063" xr:uid="{00000000-0005-0000-0000-0000C03E0000}"/>
    <cellStyle name="Normal 2 3 5 2 2 2 2" xfId="16064" xr:uid="{00000000-0005-0000-0000-0000C13E0000}"/>
    <cellStyle name="Normal 2 3 5 2 2 2 2 2" xfId="16065" xr:uid="{00000000-0005-0000-0000-0000C23E0000}"/>
    <cellStyle name="Normal 2 3 5 2 2 2 3" xfId="16066" xr:uid="{00000000-0005-0000-0000-0000C33E0000}"/>
    <cellStyle name="Normal 2 3 5 2 2 3" xfId="16067" xr:uid="{00000000-0005-0000-0000-0000C43E0000}"/>
    <cellStyle name="Normal 2 3 5 2 2 3 2" xfId="16068" xr:uid="{00000000-0005-0000-0000-0000C53E0000}"/>
    <cellStyle name="Normal 2 3 5 2 2 3 2 2" xfId="16069" xr:uid="{00000000-0005-0000-0000-0000C63E0000}"/>
    <cellStyle name="Normal 2 3 5 2 2 3 3" xfId="16070" xr:uid="{00000000-0005-0000-0000-0000C73E0000}"/>
    <cellStyle name="Normal 2 3 5 2 2 4" xfId="16071" xr:uid="{00000000-0005-0000-0000-0000C83E0000}"/>
    <cellStyle name="Normal 2 3 5 2 2 4 2" xfId="16072" xr:uid="{00000000-0005-0000-0000-0000C93E0000}"/>
    <cellStyle name="Normal 2 3 5 2 2 4 2 2" xfId="16073" xr:uid="{00000000-0005-0000-0000-0000CA3E0000}"/>
    <cellStyle name="Normal 2 3 5 2 2 4 3" xfId="16074" xr:uid="{00000000-0005-0000-0000-0000CB3E0000}"/>
    <cellStyle name="Normal 2 3 5 2 2 5" xfId="16075" xr:uid="{00000000-0005-0000-0000-0000CC3E0000}"/>
    <cellStyle name="Normal 2 3 5 2 2 5 2" xfId="16076" xr:uid="{00000000-0005-0000-0000-0000CD3E0000}"/>
    <cellStyle name="Normal 2 3 5 2 2 6" xfId="16077" xr:uid="{00000000-0005-0000-0000-0000CE3E0000}"/>
    <cellStyle name="Normal 2 3 5 2 2 6 2" xfId="16078" xr:uid="{00000000-0005-0000-0000-0000CF3E0000}"/>
    <cellStyle name="Normal 2 3 5 2 2 7" xfId="16079" xr:uid="{00000000-0005-0000-0000-0000D03E0000}"/>
    <cellStyle name="Normal 2 3 5 2 3" xfId="16080" xr:uid="{00000000-0005-0000-0000-0000D13E0000}"/>
    <cellStyle name="Normal 2 3 5 2 3 2" xfId="16081" xr:uid="{00000000-0005-0000-0000-0000D23E0000}"/>
    <cellStyle name="Normal 2 3 5 2 3 2 2" xfId="16082" xr:uid="{00000000-0005-0000-0000-0000D33E0000}"/>
    <cellStyle name="Normal 2 3 5 2 3 2 2 2" xfId="16083" xr:uid="{00000000-0005-0000-0000-0000D43E0000}"/>
    <cellStyle name="Normal 2 3 5 2 3 2 3" xfId="16084" xr:uid="{00000000-0005-0000-0000-0000D53E0000}"/>
    <cellStyle name="Normal 2 3 5 2 3 3" xfId="16085" xr:uid="{00000000-0005-0000-0000-0000D63E0000}"/>
    <cellStyle name="Normal 2 3 5 2 3 3 2" xfId="16086" xr:uid="{00000000-0005-0000-0000-0000D73E0000}"/>
    <cellStyle name="Normal 2 3 5 2 3 3 2 2" xfId="16087" xr:uid="{00000000-0005-0000-0000-0000D83E0000}"/>
    <cellStyle name="Normal 2 3 5 2 3 3 3" xfId="16088" xr:uid="{00000000-0005-0000-0000-0000D93E0000}"/>
    <cellStyle name="Normal 2 3 5 2 3 4" xfId="16089" xr:uid="{00000000-0005-0000-0000-0000DA3E0000}"/>
    <cellStyle name="Normal 2 3 5 2 3 4 2" xfId="16090" xr:uid="{00000000-0005-0000-0000-0000DB3E0000}"/>
    <cellStyle name="Normal 2 3 5 2 3 4 2 2" xfId="16091" xr:uid="{00000000-0005-0000-0000-0000DC3E0000}"/>
    <cellStyle name="Normal 2 3 5 2 3 4 3" xfId="16092" xr:uid="{00000000-0005-0000-0000-0000DD3E0000}"/>
    <cellStyle name="Normal 2 3 5 2 3 5" xfId="16093" xr:uid="{00000000-0005-0000-0000-0000DE3E0000}"/>
    <cellStyle name="Normal 2 3 5 2 3 5 2" xfId="16094" xr:uid="{00000000-0005-0000-0000-0000DF3E0000}"/>
    <cellStyle name="Normal 2 3 5 2 3 6" xfId="16095" xr:uid="{00000000-0005-0000-0000-0000E03E0000}"/>
    <cellStyle name="Normal 2 3 5 2 3 6 2" xfId="16096" xr:uid="{00000000-0005-0000-0000-0000E13E0000}"/>
    <cellStyle name="Normal 2 3 5 2 3 7" xfId="16097" xr:uid="{00000000-0005-0000-0000-0000E23E0000}"/>
    <cellStyle name="Normal 2 3 5 2 4" xfId="16098" xr:uid="{00000000-0005-0000-0000-0000E33E0000}"/>
    <cellStyle name="Normal 2 3 5 2 4 2" xfId="16099" xr:uid="{00000000-0005-0000-0000-0000E43E0000}"/>
    <cellStyle name="Normal 2 3 5 2 4 2 2" xfId="16100" xr:uid="{00000000-0005-0000-0000-0000E53E0000}"/>
    <cellStyle name="Normal 2 3 5 2 4 3" xfId="16101" xr:uid="{00000000-0005-0000-0000-0000E63E0000}"/>
    <cellStyle name="Normal 2 3 5 2 5" xfId="16102" xr:uid="{00000000-0005-0000-0000-0000E73E0000}"/>
    <cellStyle name="Normal 2 3 5 2 5 2" xfId="16103" xr:uid="{00000000-0005-0000-0000-0000E83E0000}"/>
    <cellStyle name="Normal 2 3 5 2 5 2 2" xfId="16104" xr:uid="{00000000-0005-0000-0000-0000E93E0000}"/>
    <cellStyle name="Normal 2 3 5 2 5 3" xfId="16105" xr:uid="{00000000-0005-0000-0000-0000EA3E0000}"/>
    <cellStyle name="Normal 2 3 5 2 6" xfId="16106" xr:uid="{00000000-0005-0000-0000-0000EB3E0000}"/>
    <cellStyle name="Normal 2 3 5 2 6 2" xfId="16107" xr:uid="{00000000-0005-0000-0000-0000EC3E0000}"/>
    <cellStyle name="Normal 2 3 5 2 6 2 2" xfId="16108" xr:uid="{00000000-0005-0000-0000-0000ED3E0000}"/>
    <cellStyle name="Normal 2 3 5 2 6 3" xfId="16109" xr:uid="{00000000-0005-0000-0000-0000EE3E0000}"/>
    <cellStyle name="Normal 2 3 5 2 7" xfId="16110" xr:uid="{00000000-0005-0000-0000-0000EF3E0000}"/>
    <cellStyle name="Normal 2 3 5 2 7 2" xfId="16111" xr:uid="{00000000-0005-0000-0000-0000F03E0000}"/>
    <cellStyle name="Normal 2 3 5 2 8" xfId="16112" xr:uid="{00000000-0005-0000-0000-0000F13E0000}"/>
    <cellStyle name="Normal 2 3 5 2 8 2" xfId="16113" xr:uid="{00000000-0005-0000-0000-0000F23E0000}"/>
    <cellStyle name="Normal 2 3 5 2 9" xfId="16114" xr:uid="{00000000-0005-0000-0000-0000F33E0000}"/>
    <cellStyle name="Normal 2 3 5 3" xfId="16115" xr:uid="{00000000-0005-0000-0000-0000F43E0000}"/>
    <cellStyle name="Normal 2 3 5 3 2" xfId="16116" xr:uid="{00000000-0005-0000-0000-0000F53E0000}"/>
    <cellStyle name="Normal 2 3 5 3 2 2" xfId="16117" xr:uid="{00000000-0005-0000-0000-0000F63E0000}"/>
    <cellStyle name="Normal 2 3 5 3 2 2 2" xfId="16118" xr:uid="{00000000-0005-0000-0000-0000F73E0000}"/>
    <cellStyle name="Normal 2 3 5 3 2 2 2 2" xfId="16119" xr:uid="{00000000-0005-0000-0000-0000F83E0000}"/>
    <cellStyle name="Normal 2 3 5 3 2 2 3" xfId="16120" xr:uid="{00000000-0005-0000-0000-0000F93E0000}"/>
    <cellStyle name="Normal 2 3 5 3 2 3" xfId="16121" xr:uid="{00000000-0005-0000-0000-0000FA3E0000}"/>
    <cellStyle name="Normal 2 3 5 3 2 3 2" xfId="16122" xr:uid="{00000000-0005-0000-0000-0000FB3E0000}"/>
    <cellStyle name="Normal 2 3 5 3 2 3 2 2" xfId="16123" xr:uid="{00000000-0005-0000-0000-0000FC3E0000}"/>
    <cellStyle name="Normal 2 3 5 3 2 3 3" xfId="16124" xr:uid="{00000000-0005-0000-0000-0000FD3E0000}"/>
    <cellStyle name="Normal 2 3 5 3 2 4" xfId="16125" xr:uid="{00000000-0005-0000-0000-0000FE3E0000}"/>
    <cellStyle name="Normal 2 3 5 3 2 4 2" xfId="16126" xr:uid="{00000000-0005-0000-0000-0000FF3E0000}"/>
    <cellStyle name="Normal 2 3 5 3 2 4 2 2" xfId="16127" xr:uid="{00000000-0005-0000-0000-0000003F0000}"/>
    <cellStyle name="Normal 2 3 5 3 2 4 3" xfId="16128" xr:uid="{00000000-0005-0000-0000-0000013F0000}"/>
    <cellStyle name="Normal 2 3 5 3 2 5" xfId="16129" xr:uid="{00000000-0005-0000-0000-0000023F0000}"/>
    <cellStyle name="Normal 2 3 5 3 2 5 2" xfId="16130" xr:uid="{00000000-0005-0000-0000-0000033F0000}"/>
    <cellStyle name="Normal 2 3 5 3 2 6" xfId="16131" xr:uid="{00000000-0005-0000-0000-0000043F0000}"/>
    <cellStyle name="Normal 2 3 5 3 2 6 2" xfId="16132" xr:uid="{00000000-0005-0000-0000-0000053F0000}"/>
    <cellStyle name="Normal 2 3 5 3 2 7" xfId="16133" xr:uid="{00000000-0005-0000-0000-0000063F0000}"/>
    <cellStyle name="Normal 2 3 5 3 3" xfId="16134" xr:uid="{00000000-0005-0000-0000-0000073F0000}"/>
    <cellStyle name="Normal 2 3 5 3 3 2" xfId="16135" xr:uid="{00000000-0005-0000-0000-0000083F0000}"/>
    <cellStyle name="Normal 2 3 5 3 3 2 2" xfId="16136" xr:uid="{00000000-0005-0000-0000-0000093F0000}"/>
    <cellStyle name="Normal 2 3 5 3 3 3" xfId="16137" xr:uid="{00000000-0005-0000-0000-00000A3F0000}"/>
    <cellStyle name="Normal 2 3 5 3 4" xfId="16138" xr:uid="{00000000-0005-0000-0000-00000B3F0000}"/>
    <cellStyle name="Normal 2 3 5 3 4 2" xfId="16139" xr:uid="{00000000-0005-0000-0000-00000C3F0000}"/>
    <cellStyle name="Normal 2 3 5 3 4 2 2" xfId="16140" xr:uid="{00000000-0005-0000-0000-00000D3F0000}"/>
    <cellStyle name="Normal 2 3 5 3 4 3" xfId="16141" xr:uid="{00000000-0005-0000-0000-00000E3F0000}"/>
    <cellStyle name="Normal 2 3 5 3 5" xfId="16142" xr:uid="{00000000-0005-0000-0000-00000F3F0000}"/>
    <cellStyle name="Normal 2 3 5 3 5 2" xfId="16143" xr:uid="{00000000-0005-0000-0000-0000103F0000}"/>
    <cellStyle name="Normal 2 3 5 3 5 2 2" xfId="16144" xr:uid="{00000000-0005-0000-0000-0000113F0000}"/>
    <cellStyle name="Normal 2 3 5 3 5 3" xfId="16145" xr:uid="{00000000-0005-0000-0000-0000123F0000}"/>
    <cellStyle name="Normal 2 3 5 3 6" xfId="16146" xr:uid="{00000000-0005-0000-0000-0000133F0000}"/>
    <cellStyle name="Normal 2 3 5 3 6 2" xfId="16147" xr:uid="{00000000-0005-0000-0000-0000143F0000}"/>
    <cellStyle name="Normal 2 3 5 3 7" xfId="16148" xr:uid="{00000000-0005-0000-0000-0000153F0000}"/>
    <cellStyle name="Normal 2 3 5 3 7 2" xfId="16149" xr:uid="{00000000-0005-0000-0000-0000163F0000}"/>
    <cellStyle name="Normal 2 3 5 3 8" xfId="16150" xr:uid="{00000000-0005-0000-0000-0000173F0000}"/>
    <cellStyle name="Normal 2 3 5 4" xfId="16151" xr:uid="{00000000-0005-0000-0000-0000183F0000}"/>
    <cellStyle name="Normal 2 3 5 4 2" xfId="16152" xr:uid="{00000000-0005-0000-0000-0000193F0000}"/>
    <cellStyle name="Normal 2 3 5 4 2 2" xfId="16153" xr:uid="{00000000-0005-0000-0000-00001A3F0000}"/>
    <cellStyle name="Normal 2 3 5 4 2 2 2" xfId="16154" xr:uid="{00000000-0005-0000-0000-00001B3F0000}"/>
    <cellStyle name="Normal 2 3 5 4 2 3" xfId="16155" xr:uid="{00000000-0005-0000-0000-00001C3F0000}"/>
    <cellStyle name="Normal 2 3 5 4 3" xfId="16156" xr:uid="{00000000-0005-0000-0000-00001D3F0000}"/>
    <cellStyle name="Normal 2 3 5 4 3 2" xfId="16157" xr:uid="{00000000-0005-0000-0000-00001E3F0000}"/>
    <cellStyle name="Normal 2 3 5 4 3 2 2" xfId="16158" xr:uid="{00000000-0005-0000-0000-00001F3F0000}"/>
    <cellStyle name="Normal 2 3 5 4 3 3" xfId="16159" xr:uid="{00000000-0005-0000-0000-0000203F0000}"/>
    <cellStyle name="Normal 2 3 5 4 4" xfId="16160" xr:uid="{00000000-0005-0000-0000-0000213F0000}"/>
    <cellStyle name="Normal 2 3 5 4 4 2" xfId="16161" xr:uid="{00000000-0005-0000-0000-0000223F0000}"/>
    <cellStyle name="Normal 2 3 5 4 4 2 2" xfId="16162" xr:uid="{00000000-0005-0000-0000-0000233F0000}"/>
    <cellStyle name="Normal 2 3 5 4 4 3" xfId="16163" xr:uid="{00000000-0005-0000-0000-0000243F0000}"/>
    <cellStyle name="Normal 2 3 5 4 5" xfId="16164" xr:uid="{00000000-0005-0000-0000-0000253F0000}"/>
    <cellStyle name="Normal 2 3 5 4 5 2" xfId="16165" xr:uid="{00000000-0005-0000-0000-0000263F0000}"/>
    <cellStyle name="Normal 2 3 5 4 6" xfId="16166" xr:uid="{00000000-0005-0000-0000-0000273F0000}"/>
    <cellStyle name="Normal 2 3 5 4 6 2" xfId="16167" xr:uid="{00000000-0005-0000-0000-0000283F0000}"/>
    <cellStyle name="Normal 2 3 5 4 7" xfId="16168" xr:uid="{00000000-0005-0000-0000-0000293F0000}"/>
    <cellStyle name="Normal 2 3 5 5" xfId="16169" xr:uid="{00000000-0005-0000-0000-00002A3F0000}"/>
    <cellStyle name="Normal 2 3 5 5 2" xfId="16170" xr:uid="{00000000-0005-0000-0000-00002B3F0000}"/>
    <cellStyle name="Normal 2 3 5 5 2 2" xfId="16171" xr:uid="{00000000-0005-0000-0000-00002C3F0000}"/>
    <cellStyle name="Normal 2 3 5 5 2 2 2" xfId="16172" xr:uid="{00000000-0005-0000-0000-00002D3F0000}"/>
    <cellStyle name="Normal 2 3 5 5 2 3" xfId="16173" xr:uid="{00000000-0005-0000-0000-00002E3F0000}"/>
    <cellStyle name="Normal 2 3 5 5 3" xfId="16174" xr:uid="{00000000-0005-0000-0000-00002F3F0000}"/>
    <cellStyle name="Normal 2 3 5 5 3 2" xfId="16175" xr:uid="{00000000-0005-0000-0000-0000303F0000}"/>
    <cellStyle name="Normal 2 3 5 5 3 2 2" xfId="16176" xr:uid="{00000000-0005-0000-0000-0000313F0000}"/>
    <cellStyle name="Normal 2 3 5 5 3 3" xfId="16177" xr:uid="{00000000-0005-0000-0000-0000323F0000}"/>
    <cellStyle name="Normal 2 3 5 5 4" xfId="16178" xr:uid="{00000000-0005-0000-0000-0000333F0000}"/>
    <cellStyle name="Normal 2 3 5 5 4 2" xfId="16179" xr:uid="{00000000-0005-0000-0000-0000343F0000}"/>
    <cellStyle name="Normal 2 3 5 5 4 2 2" xfId="16180" xr:uid="{00000000-0005-0000-0000-0000353F0000}"/>
    <cellStyle name="Normal 2 3 5 5 4 3" xfId="16181" xr:uid="{00000000-0005-0000-0000-0000363F0000}"/>
    <cellStyle name="Normal 2 3 5 5 5" xfId="16182" xr:uid="{00000000-0005-0000-0000-0000373F0000}"/>
    <cellStyle name="Normal 2 3 5 5 5 2" xfId="16183" xr:uid="{00000000-0005-0000-0000-0000383F0000}"/>
    <cellStyle name="Normal 2 3 5 5 6" xfId="16184" xr:uid="{00000000-0005-0000-0000-0000393F0000}"/>
    <cellStyle name="Normal 2 3 5 5 6 2" xfId="16185" xr:uid="{00000000-0005-0000-0000-00003A3F0000}"/>
    <cellStyle name="Normal 2 3 5 5 7" xfId="16186" xr:uid="{00000000-0005-0000-0000-00003B3F0000}"/>
    <cellStyle name="Normal 2 3 5 6" xfId="16187" xr:uid="{00000000-0005-0000-0000-00003C3F0000}"/>
    <cellStyle name="Normal 2 3 5 6 2" xfId="16188" xr:uid="{00000000-0005-0000-0000-00003D3F0000}"/>
    <cellStyle name="Normal 2 3 5 6 2 2" xfId="16189" xr:uid="{00000000-0005-0000-0000-00003E3F0000}"/>
    <cellStyle name="Normal 2 3 5 6 3" xfId="16190" xr:uid="{00000000-0005-0000-0000-00003F3F0000}"/>
    <cellStyle name="Normal 2 3 5 7" xfId="16191" xr:uid="{00000000-0005-0000-0000-0000403F0000}"/>
    <cellStyle name="Normal 2 3 5 7 2" xfId="16192" xr:uid="{00000000-0005-0000-0000-0000413F0000}"/>
    <cellStyle name="Normal 2 3 5 7 2 2" xfId="16193" xr:uid="{00000000-0005-0000-0000-0000423F0000}"/>
    <cellStyle name="Normal 2 3 5 7 3" xfId="16194" xr:uid="{00000000-0005-0000-0000-0000433F0000}"/>
    <cellStyle name="Normal 2 3 5 8" xfId="16195" xr:uid="{00000000-0005-0000-0000-0000443F0000}"/>
    <cellStyle name="Normal 2 3 5 8 2" xfId="16196" xr:uid="{00000000-0005-0000-0000-0000453F0000}"/>
    <cellStyle name="Normal 2 3 5 8 2 2" xfId="16197" xr:uid="{00000000-0005-0000-0000-0000463F0000}"/>
    <cellStyle name="Normal 2 3 5 8 3" xfId="16198" xr:uid="{00000000-0005-0000-0000-0000473F0000}"/>
    <cellStyle name="Normal 2 3 5 9" xfId="16199" xr:uid="{00000000-0005-0000-0000-0000483F0000}"/>
    <cellStyle name="Normal 2 3 5 9 2" xfId="16200" xr:uid="{00000000-0005-0000-0000-0000493F0000}"/>
    <cellStyle name="Normal 2 3 6" xfId="16201" xr:uid="{00000000-0005-0000-0000-00004A3F0000}"/>
    <cellStyle name="Normal 2 3 6 2" xfId="16202" xr:uid="{00000000-0005-0000-0000-00004B3F0000}"/>
    <cellStyle name="Normal 2 3 6 2 2" xfId="16203" xr:uid="{00000000-0005-0000-0000-00004C3F0000}"/>
    <cellStyle name="Normal 2 3 6 2 2 2" xfId="16204" xr:uid="{00000000-0005-0000-0000-00004D3F0000}"/>
    <cellStyle name="Normal 2 3 6 2 2 2 2" xfId="16205" xr:uid="{00000000-0005-0000-0000-00004E3F0000}"/>
    <cellStyle name="Normal 2 3 6 2 2 3" xfId="16206" xr:uid="{00000000-0005-0000-0000-00004F3F0000}"/>
    <cellStyle name="Normal 2 3 6 2 3" xfId="16207" xr:uid="{00000000-0005-0000-0000-0000503F0000}"/>
    <cellStyle name="Normal 2 3 6 2 3 2" xfId="16208" xr:uid="{00000000-0005-0000-0000-0000513F0000}"/>
    <cellStyle name="Normal 2 3 6 2 3 2 2" xfId="16209" xr:uid="{00000000-0005-0000-0000-0000523F0000}"/>
    <cellStyle name="Normal 2 3 6 2 3 3" xfId="16210" xr:uid="{00000000-0005-0000-0000-0000533F0000}"/>
    <cellStyle name="Normal 2 3 6 2 4" xfId="16211" xr:uid="{00000000-0005-0000-0000-0000543F0000}"/>
    <cellStyle name="Normal 2 3 6 2 4 2" xfId="16212" xr:uid="{00000000-0005-0000-0000-0000553F0000}"/>
    <cellStyle name="Normal 2 3 6 2 4 2 2" xfId="16213" xr:uid="{00000000-0005-0000-0000-0000563F0000}"/>
    <cellStyle name="Normal 2 3 6 2 4 3" xfId="16214" xr:uid="{00000000-0005-0000-0000-0000573F0000}"/>
    <cellStyle name="Normal 2 3 6 2 5" xfId="16215" xr:uid="{00000000-0005-0000-0000-0000583F0000}"/>
    <cellStyle name="Normal 2 3 6 2 5 2" xfId="16216" xr:uid="{00000000-0005-0000-0000-0000593F0000}"/>
    <cellStyle name="Normal 2 3 6 2 6" xfId="16217" xr:uid="{00000000-0005-0000-0000-00005A3F0000}"/>
    <cellStyle name="Normal 2 3 6 2 6 2" xfId="16218" xr:uid="{00000000-0005-0000-0000-00005B3F0000}"/>
    <cellStyle name="Normal 2 3 6 2 7" xfId="16219" xr:uid="{00000000-0005-0000-0000-00005C3F0000}"/>
    <cellStyle name="Normal 2 3 6 3" xfId="16220" xr:uid="{00000000-0005-0000-0000-00005D3F0000}"/>
    <cellStyle name="Normal 2 3 6 3 2" xfId="16221" xr:uid="{00000000-0005-0000-0000-00005E3F0000}"/>
    <cellStyle name="Normal 2 3 6 3 2 2" xfId="16222" xr:uid="{00000000-0005-0000-0000-00005F3F0000}"/>
    <cellStyle name="Normal 2 3 6 3 2 2 2" xfId="16223" xr:uid="{00000000-0005-0000-0000-0000603F0000}"/>
    <cellStyle name="Normal 2 3 6 3 2 3" xfId="16224" xr:uid="{00000000-0005-0000-0000-0000613F0000}"/>
    <cellStyle name="Normal 2 3 6 3 3" xfId="16225" xr:uid="{00000000-0005-0000-0000-0000623F0000}"/>
    <cellStyle name="Normal 2 3 6 3 3 2" xfId="16226" xr:uid="{00000000-0005-0000-0000-0000633F0000}"/>
    <cellStyle name="Normal 2 3 6 3 3 2 2" xfId="16227" xr:uid="{00000000-0005-0000-0000-0000643F0000}"/>
    <cellStyle name="Normal 2 3 6 3 3 3" xfId="16228" xr:uid="{00000000-0005-0000-0000-0000653F0000}"/>
    <cellStyle name="Normal 2 3 6 3 4" xfId="16229" xr:uid="{00000000-0005-0000-0000-0000663F0000}"/>
    <cellStyle name="Normal 2 3 6 3 4 2" xfId="16230" xr:uid="{00000000-0005-0000-0000-0000673F0000}"/>
    <cellStyle name="Normal 2 3 6 3 4 2 2" xfId="16231" xr:uid="{00000000-0005-0000-0000-0000683F0000}"/>
    <cellStyle name="Normal 2 3 6 3 4 3" xfId="16232" xr:uid="{00000000-0005-0000-0000-0000693F0000}"/>
    <cellStyle name="Normal 2 3 6 3 5" xfId="16233" xr:uid="{00000000-0005-0000-0000-00006A3F0000}"/>
    <cellStyle name="Normal 2 3 6 3 5 2" xfId="16234" xr:uid="{00000000-0005-0000-0000-00006B3F0000}"/>
    <cellStyle name="Normal 2 3 6 3 6" xfId="16235" xr:uid="{00000000-0005-0000-0000-00006C3F0000}"/>
    <cellStyle name="Normal 2 3 6 3 6 2" xfId="16236" xr:uid="{00000000-0005-0000-0000-00006D3F0000}"/>
    <cellStyle name="Normal 2 3 6 3 7" xfId="16237" xr:uid="{00000000-0005-0000-0000-00006E3F0000}"/>
    <cellStyle name="Normal 2 3 6 4" xfId="16238" xr:uid="{00000000-0005-0000-0000-00006F3F0000}"/>
    <cellStyle name="Normal 2 3 6 4 2" xfId="16239" xr:uid="{00000000-0005-0000-0000-0000703F0000}"/>
    <cellStyle name="Normal 2 3 6 4 2 2" xfId="16240" xr:uid="{00000000-0005-0000-0000-0000713F0000}"/>
    <cellStyle name="Normal 2 3 6 4 3" xfId="16241" xr:uid="{00000000-0005-0000-0000-0000723F0000}"/>
    <cellStyle name="Normal 2 3 6 5" xfId="16242" xr:uid="{00000000-0005-0000-0000-0000733F0000}"/>
    <cellStyle name="Normal 2 3 6 5 2" xfId="16243" xr:uid="{00000000-0005-0000-0000-0000743F0000}"/>
    <cellStyle name="Normal 2 3 6 5 2 2" xfId="16244" xr:uid="{00000000-0005-0000-0000-0000753F0000}"/>
    <cellStyle name="Normal 2 3 6 5 3" xfId="16245" xr:uid="{00000000-0005-0000-0000-0000763F0000}"/>
    <cellStyle name="Normal 2 3 6 6" xfId="16246" xr:uid="{00000000-0005-0000-0000-0000773F0000}"/>
    <cellStyle name="Normal 2 3 6 6 2" xfId="16247" xr:uid="{00000000-0005-0000-0000-0000783F0000}"/>
    <cellStyle name="Normal 2 3 6 6 2 2" xfId="16248" xr:uid="{00000000-0005-0000-0000-0000793F0000}"/>
    <cellStyle name="Normal 2 3 6 6 3" xfId="16249" xr:uid="{00000000-0005-0000-0000-00007A3F0000}"/>
    <cellStyle name="Normal 2 3 6 7" xfId="16250" xr:uid="{00000000-0005-0000-0000-00007B3F0000}"/>
    <cellStyle name="Normal 2 3 6 7 2" xfId="16251" xr:uid="{00000000-0005-0000-0000-00007C3F0000}"/>
    <cellStyle name="Normal 2 3 6 8" xfId="16252" xr:uid="{00000000-0005-0000-0000-00007D3F0000}"/>
    <cellStyle name="Normal 2 3 6 8 2" xfId="16253" xr:uid="{00000000-0005-0000-0000-00007E3F0000}"/>
    <cellStyle name="Normal 2 3 6 9" xfId="16254" xr:uid="{00000000-0005-0000-0000-00007F3F0000}"/>
    <cellStyle name="Normal 2 3 7" xfId="16255" xr:uid="{00000000-0005-0000-0000-0000803F0000}"/>
    <cellStyle name="Normal 2 3 7 2" xfId="16256" xr:uid="{00000000-0005-0000-0000-0000813F0000}"/>
    <cellStyle name="Normal 2 3 7 2 2" xfId="16257" xr:uid="{00000000-0005-0000-0000-0000823F0000}"/>
    <cellStyle name="Normal 2 3 7 2 2 2" xfId="16258" xr:uid="{00000000-0005-0000-0000-0000833F0000}"/>
    <cellStyle name="Normal 2 3 7 2 2 2 2" xfId="16259" xr:uid="{00000000-0005-0000-0000-0000843F0000}"/>
    <cellStyle name="Normal 2 3 7 2 2 3" xfId="16260" xr:uid="{00000000-0005-0000-0000-0000853F0000}"/>
    <cellStyle name="Normal 2 3 7 2 3" xfId="16261" xr:uid="{00000000-0005-0000-0000-0000863F0000}"/>
    <cellStyle name="Normal 2 3 7 2 3 2" xfId="16262" xr:uid="{00000000-0005-0000-0000-0000873F0000}"/>
    <cellStyle name="Normal 2 3 7 2 3 2 2" xfId="16263" xr:uid="{00000000-0005-0000-0000-0000883F0000}"/>
    <cellStyle name="Normal 2 3 7 2 3 3" xfId="16264" xr:uid="{00000000-0005-0000-0000-0000893F0000}"/>
    <cellStyle name="Normal 2 3 7 2 4" xfId="16265" xr:uid="{00000000-0005-0000-0000-00008A3F0000}"/>
    <cellStyle name="Normal 2 3 7 2 4 2" xfId="16266" xr:uid="{00000000-0005-0000-0000-00008B3F0000}"/>
    <cellStyle name="Normal 2 3 7 2 4 2 2" xfId="16267" xr:uid="{00000000-0005-0000-0000-00008C3F0000}"/>
    <cellStyle name="Normal 2 3 7 2 4 3" xfId="16268" xr:uid="{00000000-0005-0000-0000-00008D3F0000}"/>
    <cellStyle name="Normal 2 3 7 2 5" xfId="16269" xr:uid="{00000000-0005-0000-0000-00008E3F0000}"/>
    <cellStyle name="Normal 2 3 7 2 5 2" xfId="16270" xr:uid="{00000000-0005-0000-0000-00008F3F0000}"/>
    <cellStyle name="Normal 2 3 7 2 6" xfId="16271" xr:uid="{00000000-0005-0000-0000-0000903F0000}"/>
    <cellStyle name="Normal 2 3 7 2 6 2" xfId="16272" xr:uid="{00000000-0005-0000-0000-0000913F0000}"/>
    <cellStyle name="Normal 2 3 7 2 7" xfId="16273" xr:uid="{00000000-0005-0000-0000-0000923F0000}"/>
    <cellStyle name="Normal 2 3 7 3" xfId="16274" xr:uid="{00000000-0005-0000-0000-0000933F0000}"/>
    <cellStyle name="Normal 2 3 7 3 2" xfId="16275" xr:uid="{00000000-0005-0000-0000-0000943F0000}"/>
    <cellStyle name="Normal 2 3 7 3 2 2" xfId="16276" xr:uid="{00000000-0005-0000-0000-0000953F0000}"/>
    <cellStyle name="Normal 2 3 7 3 3" xfId="16277" xr:uid="{00000000-0005-0000-0000-0000963F0000}"/>
    <cellStyle name="Normal 2 3 7 4" xfId="16278" xr:uid="{00000000-0005-0000-0000-0000973F0000}"/>
    <cellStyle name="Normal 2 3 7 4 2" xfId="16279" xr:uid="{00000000-0005-0000-0000-0000983F0000}"/>
    <cellStyle name="Normal 2 3 7 4 2 2" xfId="16280" xr:uid="{00000000-0005-0000-0000-0000993F0000}"/>
    <cellStyle name="Normal 2 3 7 4 3" xfId="16281" xr:uid="{00000000-0005-0000-0000-00009A3F0000}"/>
    <cellStyle name="Normal 2 3 7 5" xfId="16282" xr:uid="{00000000-0005-0000-0000-00009B3F0000}"/>
    <cellStyle name="Normal 2 3 7 5 2" xfId="16283" xr:uid="{00000000-0005-0000-0000-00009C3F0000}"/>
    <cellStyle name="Normal 2 3 7 5 2 2" xfId="16284" xr:uid="{00000000-0005-0000-0000-00009D3F0000}"/>
    <cellStyle name="Normal 2 3 7 5 3" xfId="16285" xr:uid="{00000000-0005-0000-0000-00009E3F0000}"/>
    <cellStyle name="Normal 2 3 7 6" xfId="16286" xr:uid="{00000000-0005-0000-0000-00009F3F0000}"/>
    <cellStyle name="Normal 2 3 7 6 2" xfId="16287" xr:uid="{00000000-0005-0000-0000-0000A03F0000}"/>
    <cellStyle name="Normal 2 3 7 7" xfId="16288" xr:uid="{00000000-0005-0000-0000-0000A13F0000}"/>
    <cellStyle name="Normal 2 3 7 7 2" xfId="16289" xr:uid="{00000000-0005-0000-0000-0000A23F0000}"/>
    <cellStyle name="Normal 2 3 7 8" xfId="16290" xr:uid="{00000000-0005-0000-0000-0000A33F0000}"/>
    <cellStyle name="Normal 2 3 8" xfId="16291" xr:uid="{00000000-0005-0000-0000-0000A43F0000}"/>
    <cellStyle name="Normal 2 3 8 2" xfId="16292" xr:uid="{00000000-0005-0000-0000-0000A53F0000}"/>
    <cellStyle name="Normal 2 3 8 2 2" xfId="16293" xr:uid="{00000000-0005-0000-0000-0000A63F0000}"/>
    <cellStyle name="Normal 2 3 8 2 2 2" xfId="16294" xr:uid="{00000000-0005-0000-0000-0000A73F0000}"/>
    <cellStyle name="Normal 2 3 8 2 3" xfId="16295" xr:uid="{00000000-0005-0000-0000-0000A83F0000}"/>
    <cellStyle name="Normal 2 3 8 3" xfId="16296" xr:uid="{00000000-0005-0000-0000-0000A93F0000}"/>
    <cellStyle name="Normal 2 3 8 3 2" xfId="16297" xr:uid="{00000000-0005-0000-0000-0000AA3F0000}"/>
    <cellStyle name="Normal 2 3 8 3 2 2" xfId="16298" xr:uid="{00000000-0005-0000-0000-0000AB3F0000}"/>
    <cellStyle name="Normal 2 3 8 3 3" xfId="16299" xr:uid="{00000000-0005-0000-0000-0000AC3F0000}"/>
    <cellStyle name="Normal 2 3 8 4" xfId="16300" xr:uid="{00000000-0005-0000-0000-0000AD3F0000}"/>
    <cellStyle name="Normal 2 3 8 4 2" xfId="16301" xr:uid="{00000000-0005-0000-0000-0000AE3F0000}"/>
    <cellStyle name="Normal 2 3 8 4 2 2" xfId="16302" xr:uid="{00000000-0005-0000-0000-0000AF3F0000}"/>
    <cellStyle name="Normal 2 3 8 4 3" xfId="16303" xr:uid="{00000000-0005-0000-0000-0000B03F0000}"/>
    <cellStyle name="Normal 2 3 8 5" xfId="16304" xr:uid="{00000000-0005-0000-0000-0000B13F0000}"/>
    <cellStyle name="Normal 2 3 8 5 2" xfId="16305" xr:uid="{00000000-0005-0000-0000-0000B23F0000}"/>
    <cellStyle name="Normal 2 3 8 6" xfId="16306" xr:uid="{00000000-0005-0000-0000-0000B33F0000}"/>
    <cellStyle name="Normal 2 3 8 6 2" xfId="16307" xr:uid="{00000000-0005-0000-0000-0000B43F0000}"/>
    <cellStyle name="Normal 2 3 8 7" xfId="16308" xr:uid="{00000000-0005-0000-0000-0000B53F0000}"/>
    <cellStyle name="Normal 2 3 9" xfId="16309" xr:uid="{00000000-0005-0000-0000-0000B63F0000}"/>
    <cellStyle name="Normal 2 3 9 2" xfId="16310" xr:uid="{00000000-0005-0000-0000-0000B73F0000}"/>
    <cellStyle name="Normal 2 3 9 2 2" xfId="16311" xr:uid="{00000000-0005-0000-0000-0000B83F0000}"/>
    <cellStyle name="Normal 2 3 9 2 2 2" xfId="16312" xr:uid="{00000000-0005-0000-0000-0000B93F0000}"/>
    <cellStyle name="Normal 2 3 9 2 3" xfId="16313" xr:uid="{00000000-0005-0000-0000-0000BA3F0000}"/>
    <cellStyle name="Normal 2 3 9 3" xfId="16314" xr:uid="{00000000-0005-0000-0000-0000BB3F0000}"/>
    <cellStyle name="Normal 2 3 9 3 2" xfId="16315" xr:uid="{00000000-0005-0000-0000-0000BC3F0000}"/>
    <cellStyle name="Normal 2 3 9 3 2 2" xfId="16316" xr:uid="{00000000-0005-0000-0000-0000BD3F0000}"/>
    <cellStyle name="Normal 2 3 9 3 3" xfId="16317" xr:uid="{00000000-0005-0000-0000-0000BE3F0000}"/>
    <cellStyle name="Normal 2 3 9 4" xfId="16318" xr:uid="{00000000-0005-0000-0000-0000BF3F0000}"/>
    <cellStyle name="Normal 2 3 9 4 2" xfId="16319" xr:uid="{00000000-0005-0000-0000-0000C03F0000}"/>
    <cellStyle name="Normal 2 3 9 4 2 2" xfId="16320" xr:uid="{00000000-0005-0000-0000-0000C13F0000}"/>
    <cellStyle name="Normal 2 3 9 4 3" xfId="16321" xr:uid="{00000000-0005-0000-0000-0000C23F0000}"/>
    <cellStyle name="Normal 2 3 9 5" xfId="16322" xr:uid="{00000000-0005-0000-0000-0000C33F0000}"/>
    <cellStyle name="Normal 2 3 9 5 2" xfId="16323" xr:uid="{00000000-0005-0000-0000-0000C43F0000}"/>
    <cellStyle name="Normal 2 3 9 6" xfId="16324" xr:uid="{00000000-0005-0000-0000-0000C53F0000}"/>
    <cellStyle name="Normal 2 3 9 6 2" xfId="16325" xr:uid="{00000000-0005-0000-0000-0000C63F0000}"/>
    <cellStyle name="Normal 2 3 9 7" xfId="16326" xr:uid="{00000000-0005-0000-0000-0000C73F0000}"/>
    <cellStyle name="Normal 2 3_Confidential Information" xfId="16327" xr:uid="{00000000-0005-0000-0000-0000C83F0000}"/>
    <cellStyle name="Normal 2 4" xfId="16328" xr:uid="{00000000-0005-0000-0000-0000C93F0000}"/>
    <cellStyle name="Normal 2 4 10" xfId="16329" xr:uid="{00000000-0005-0000-0000-0000CA3F0000}"/>
    <cellStyle name="Normal 2 4 10 2" xfId="16330" xr:uid="{00000000-0005-0000-0000-0000CB3F0000}"/>
    <cellStyle name="Normal 2 4 10 2 2" xfId="16331" xr:uid="{00000000-0005-0000-0000-0000CC3F0000}"/>
    <cellStyle name="Normal 2 4 10 3" xfId="16332" xr:uid="{00000000-0005-0000-0000-0000CD3F0000}"/>
    <cellStyle name="Normal 2 4 11" xfId="16333" xr:uid="{00000000-0005-0000-0000-0000CE3F0000}"/>
    <cellStyle name="Normal 2 4 11 2" xfId="16334" xr:uid="{00000000-0005-0000-0000-0000CF3F0000}"/>
    <cellStyle name="Normal 2 4 11 2 2" xfId="16335" xr:uid="{00000000-0005-0000-0000-0000D03F0000}"/>
    <cellStyle name="Normal 2 4 11 3" xfId="16336" xr:uid="{00000000-0005-0000-0000-0000D13F0000}"/>
    <cellStyle name="Normal 2 4 12" xfId="16337" xr:uid="{00000000-0005-0000-0000-0000D23F0000}"/>
    <cellStyle name="Normal 2 4 12 2" xfId="16338" xr:uid="{00000000-0005-0000-0000-0000D33F0000}"/>
    <cellStyle name="Normal 2 4 12 2 2" xfId="16339" xr:uid="{00000000-0005-0000-0000-0000D43F0000}"/>
    <cellStyle name="Normal 2 4 12 3" xfId="16340" xr:uid="{00000000-0005-0000-0000-0000D53F0000}"/>
    <cellStyle name="Normal 2 4 13" xfId="16341" xr:uid="{00000000-0005-0000-0000-0000D63F0000}"/>
    <cellStyle name="Normal 2 4 13 2" xfId="16342" xr:uid="{00000000-0005-0000-0000-0000D73F0000}"/>
    <cellStyle name="Normal 2 4 13 2 2" xfId="16343" xr:uid="{00000000-0005-0000-0000-0000D83F0000}"/>
    <cellStyle name="Normal 2 4 13 3" xfId="16344" xr:uid="{00000000-0005-0000-0000-0000D93F0000}"/>
    <cellStyle name="Normal 2 4 14" xfId="16345" xr:uid="{00000000-0005-0000-0000-0000DA3F0000}"/>
    <cellStyle name="Normal 2 4 14 2" xfId="16346" xr:uid="{00000000-0005-0000-0000-0000DB3F0000}"/>
    <cellStyle name="Normal 2 4 15" xfId="16347" xr:uid="{00000000-0005-0000-0000-0000DC3F0000}"/>
    <cellStyle name="Normal 2 4 15 2" xfId="16348" xr:uid="{00000000-0005-0000-0000-0000DD3F0000}"/>
    <cellStyle name="Normal 2 4 16" xfId="16349" xr:uid="{00000000-0005-0000-0000-0000DE3F0000}"/>
    <cellStyle name="Normal 2 4 16 2" xfId="16350" xr:uid="{00000000-0005-0000-0000-0000DF3F0000}"/>
    <cellStyle name="Normal 2 4 17" xfId="16351" xr:uid="{00000000-0005-0000-0000-0000E03F0000}"/>
    <cellStyle name="Normal 2 4 2" xfId="16352" xr:uid="{00000000-0005-0000-0000-0000E13F0000}"/>
    <cellStyle name="Normal 2 4 2 10" xfId="16353" xr:uid="{00000000-0005-0000-0000-0000E23F0000}"/>
    <cellStyle name="Normal 2 4 2 10 2" xfId="16354" xr:uid="{00000000-0005-0000-0000-0000E33F0000}"/>
    <cellStyle name="Normal 2 4 2 10 2 2" xfId="16355" xr:uid="{00000000-0005-0000-0000-0000E43F0000}"/>
    <cellStyle name="Normal 2 4 2 10 3" xfId="16356" xr:uid="{00000000-0005-0000-0000-0000E53F0000}"/>
    <cellStyle name="Normal 2 4 2 11" xfId="16357" xr:uid="{00000000-0005-0000-0000-0000E63F0000}"/>
    <cellStyle name="Normal 2 4 2 11 2" xfId="16358" xr:uid="{00000000-0005-0000-0000-0000E73F0000}"/>
    <cellStyle name="Normal 2 4 2 12" xfId="16359" xr:uid="{00000000-0005-0000-0000-0000E83F0000}"/>
    <cellStyle name="Normal 2 4 2 12 2" xfId="16360" xr:uid="{00000000-0005-0000-0000-0000E93F0000}"/>
    <cellStyle name="Normal 2 4 2 13" xfId="16361" xr:uid="{00000000-0005-0000-0000-0000EA3F0000}"/>
    <cellStyle name="Normal 2 4 2 2" xfId="16362" xr:uid="{00000000-0005-0000-0000-0000EB3F0000}"/>
    <cellStyle name="Normal 2 4 2 2 10" xfId="16363" xr:uid="{00000000-0005-0000-0000-0000EC3F0000}"/>
    <cellStyle name="Normal 2 4 2 2 10 2" xfId="16364" xr:uid="{00000000-0005-0000-0000-0000ED3F0000}"/>
    <cellStyle name="Normal 2 4 2 2 11" xfId="16365" xr:uid="{00000000-0005-0000-0000-0000EE3F0000}"/>
    <cellStyle name="Normal 2 4 2 2 2" xfId="16366" xr:uid="{00000000-0005-0000-0000-0000EF3F0000}"/>
    <cellStyle name="Normal 2 4 2 2 2 2" xfId="16367" xr:uid="{00000000-0005-0000-0000-0000F03F0000}"/>
    <cellStyle name="Normal 2 4 2 2 2 2 2" xfId="16368" xr:uid="{00000000-0005-0000-0000-0000F13F0000}"/>
    <cellStyle name="Normal 2 4 2 2 2 2 2 2" xfId="16369" xr:uid="{00000000-0005-0000-0000-0000F23F0000}"/>
    <cellStyle name="Normal 2 4 2 2 2 2 2 2 2" xfId="16370" xr:uid="{00000000-0005-0000-0000-0000F33F0000}"/>
    <cellStyle name="Normal 2 4 2 2 2 2 2 3" xfId="16371" xr:uid="{00000000-0005-0000-0000-0000F43F0000}"/>
    <cellStyle name="Normal 2 4 2 2 2 2 3" xfId="16372" xr:uid="{00000000-0005-0000-0000-0000F53F0000}"/>
    <cellStyle name="Normal 2 4 2 2 2 2 3 2" xfId="16373" xr:uid="{00000000-0005-0000-0000-0000F63F0000}"/>
    <cellStyle name="Normal 2 4 2 2 2 2 3 2 2" xfId="16374" xr:uid="{00000000-0005-0000-0000-0000F73F0000}"/>
    <cellStyle name="Normal 2 4 2 2 2 2 3 3" xfId="16375" xr:uid="{00000000-0005-0000-0000-0000F83F0000}"/>
    <cellStyle name="Normal 2 4 2 2 2 2 4" xfId="16376" xr:uid="{00000000-0005-0000-0000-0000F93F0000}"/>
    <cellStyle name="Normal 2 4 2 2 2 2 4 2" xfId="16377" xr:uid="{00000000-0005-0000-0000-0000FA3F0000}"/>
    <cellStyle name="Normal 2 4 2 2 2 2 4 2 2" xfId="16378" xr:uid="{00000000-0005-0000-0000-0000FB3F0000}"/>
    <cellStyle name="Normal 2 4 2 2 2 2 4 3" xfId="16379" xr:uid="{00000000-0005-0000-0000-0000FC3F0000}"/>
    <cellStyle name="Normal 2 4 2 2 2 2 5" xfId="16380" xr:uid="{00000000-0005-0000-0000-0000FD3F0000}"/>
    <cellStyle name="Normal 2 4 2 2 2 2 5 2" xfId="16381" xr:uid="{00000000-0005-0000-0000-0000FE3F0000}"/>
    <cellStyle name="Normal 2 4 2 2 2 2 6" xfId="16382" xr:uid="{00000000-0005-0000-0000-0000FF3F0000}"/>
    <cellStyle name="Normal 2 4 2 2 2 2 6 2" xfId="16383" xr:uid="{00000000-0005-0000-0000-000000400000}"/>
    <cellStyle name="Normal 2 4 2 2 2 2 7" xfId="16384" xr:uid="{00000000-0005-0000-0000-000001400000}"/>
    <cellStyle name="Normal 2 4 2 2 2 3" xfId="16385" xr:uid="{00000000-0005-0000-0000-000002400000}"/>
    <cellStyle name="Normal 2 4 2 2 2 3 2" xfId="16386" xr:uid="{00000000-0005-0000-0000-000003400000}"/>
    <cellStyle name="Normal 2 4 2 2 2 3 2 2" xfId="16387" xr:uid="{00000000-0005-0000-0000-000004400000}"/>
    <cellStyle name="Normal 2 4 2 2 2 3 2 2 2" xfId="16388" xr:uid="{00000000-0005-0000-0000-000005400000}"/>
    <cellStyle name="Normal 2 4 2 2 2 3 2 3" xfId="16389" xr:uid="{00000000-0005-0000-0000-000006400000}"/>
    <cellStyle name="Normal 2 4 2 2 2 3 3" xfId="16390" xr:uid="{00000000-0005-0000-0000-000007400000}"/>
    <cellStyle name="Normal 2 4 2 2 2 3 3 2" xfId="16391" xr:uid="{00000000-0005-0000-0000-000008400000}"/>
    <cellStyle name="Normal 2 4 2 2 2 3 3 2 2" xfId="16392" xr:uid="{00000000-0005-0000-0000-000009400000}"/>
    <cellStyle name="Normal 2 4 2 2 2 3 3 3" xfId="16393" xr:uid="{00000000-0005-0000-0000-00000A400000}"/>
    <cellStyle name="Normal 2 4 2 2 2 3 4" xfId="16394" xr:uid="{00000000-0005-0000-0000-00000B400000}"/>
    <cellStyle name="Normal 2 4 2 2 2 3 4 2" xfId="16395" xr:uid="{00000000-0005-0000-0000-00000C400000}"/>
    <cellStyle name="Normal 2 4 2 2 2 3 4 2 2" xfId="16396" xr:uid="{00000000-0005-0000-0000-00000D400000}"/>
    <cellStyle name="Normal 2 4 2 2 2 3 4 3" xfId="16397" xr:uid="{00000000-0005-0000-0000-00000E400000}"/>
    <cellStyle name="Normal 2 4 2 2 2 3 5" xfId="16398" xr:uid="{00000000-0005-0000-0000-00000F400000}"/>
    <cellStyle name="Normal 2 4 2 2 2 3 5 2" xfId="16399" xr:uid="{00000000-0005-0000-0000-000010400000}"/>
    <cellStyle name="Normal 2 4 2 2 2 3 6" xfId="16400" xr:uid="{00000000-0005-0000-0000-000011400000}"/>
    <cellStyle name="Normal 2 4 2 2 2 3 6 2" xfId="16401" xr:uid="{00000000-0005-0000-0000-000012400000}"/>
    <cellStyle name="Normal 2 4 2 2 2 3 7" xfId="16402" xr:uid="{00000000-0005-0000-0000-000013400000}"/>
    <cellStyle name="Normal 2 4 2 2 2 4" xfId="16403" xr:uid="{00000000-0005-0000-0000-000014400000}"/>
    <cellStyle name="Normal 2 4 2 2 2 4 2" xfId="16404" xr:uid="{00000000-0005-0000-0000-000015400000}"/>
    <cellStyle name="Normal 2 4 2 2 2 4 2 2" xfId="16405" xr:uid="{00000000-0005-0000-0000-000016400000}"/>
    <cellStyle name="Normal 2 4 2 2 2 4 3" xfId="16406" xr:uid="{00000000-0005-0000-0000-000017400000}"/>
    <cellStyle name="Normal 2 4 2 2 2 5" xfId="16407" xr:uid="{00000000-0005-0000-0000-000018400000}"/>
    <cellStyle name="Normal 2 4 2 2 2 5 2" xfId="16408" xr:uid="{00000000-0005-0000-0000-000019400000}"/>
    <cellStyle name="Normal 2 4 2 2 2 5 2 2" xfId="16409" xr:uid="{00000000-0005-0000-0000-00001A400000}"/>
    <cellStyle name="Normal 2 4 2 2 2 5 3" xfId="16410" xr:uid="{00000000-0005-0000-0000-00001B400000}"/>
    <cellStyle name="Normal 2 4 2 2 2 6" xfId="16411" xr:uid="{00000000-0005-0000-0000-00001C400000}"/>
    <cellStyle name="Normal 2 4 2 2 2 6 2" xfId="16412" xr:uid="{00000000-0005-0000-0000-00001D400000}"/>
    <cellStyle name="Normal 2 4 2 2 2 6 2 2" xfId="16413" xr:uid="{00000000-0005-0000-0000-00001E400000}"/>
    <cellStyle name="Normal 2 4 2 2 2 6 3" xfId="16414" xr:uid="{00000000-0005-0000-0000-00001F400000}"/>
    <cellStyle name="Normal 2 4 2 2 2 7" xfId="16415" xr:uid="{00000000-0005-0000-0000-000020400000}"/>
    <cellStyle name="Normal 2 4 2 2 2 7 2" xfId="16416" xr:uid="{00000000-0005-0000-0000-000021400000}"/>
    <cellStyle name="Normal 2 4 2 2 2 8" xfId="16417" xr:uid="{00000000-0005-0000-0000-000022400000}"/>
    <cellStyle name="Normal 2 4 2 2 2 8 2" xfId="16418" xr:uid="{00000000-0005-0000-0000-000023400000}"/>
    <cellStyle name="Normal 2 4 2 2 2 9" xfId="16419" xr:uid="{00000000-0005-0000-0000-000024400000}"/>
    <cellStyle name="Normal 2 4 2 2 3" xfId="16420" xr:uid="{00000000-0005-0000-0000-000025400000}"/>
    <cellStyle name="Normal 2 4 2 2 3 2" xfId="16421" xr:uid="{00000000-0005-0000-0000-000026400000}"/>
    <cellStyle name="Normal 2 4 2 2 3 2 2" xfId="16422" xr:uid="{00000000-0005-0000-0000-000027400000}"/>
    <cellStyle name="Normal 2 4 2 2 3 2 2 2" xfId="16423" xr:uid="{00000000-0005-0000-0000-000028400000}"/>
    <cellStyle name="Normal 2 4 2 2 3 2 2 2 2" xfId="16424" xr:uid="{00000000-0005-0000-0000-000029400000}"/>
    <cellStyle name="Normal 2 4 2 2 3 2 2 3" xfId="16425" xr:uid="{00000000-0005-0000-0000-00002A400000}"/>
    <cellStyle name="Normal 2 4 2 2 3 2 3" xfId="16426" xr:uid="{00000000-0005-0000-0000-00002B400000}"/>
    <cellStyle name="Normal 2 4 2 2 3 2 3 2" xfId="16427" xr:uid="{00000000-0005-0000-0000-00002C400000}"/>
    <cellStyle name="Normal 2 4 2 2 3 2 3 2 2" xfId="16428" xr:uid="{00000000-0005-0000-0000-00002D400000}"/>
    <cellStyle name="Normal 2 4 2 2 3 2 3 3" xfId="16429" xr:uid="{00000000-0005-0000-0000-00002E400000}"/>
    <cellStyle name="Normal 2 4 2 2 3 2 4" xfId="16430" xr:uid="{00000000-0005-0000-0000-00002F400000}"/>
    <cellStyle name="Normal 2 4 2 2 3 2 4 2" xfId="16431" xr:uid="{00000000-0005-0000-0000-000030400000}"/>
    <cellStyle name="Normal 2 4 2 2 3 2 4 2 2" xfId="16432" xr:uid="{00000000-0005-0000-0000-000031400000}"/>
    <cellStyle name="Normal 2 4 2 2 3 2 4 3" xfId="16433" xr:uid="{00000000-0005-0000-0000-000032400000}"/>
    <cellStyle name="Normal 2 4 2 2 3 2 5" xfId="16434" xr:uid="{00000000-0005-0000-0000-000033400000}"/>
    <cellStyle name="Normal 2 4 2 2 3 2 5 2" xfId="16435" xr:uid="{00000000-0005-0000-0000-000034400000}"/>
    <cellStyle name="Normal 2 4 2 2 3 2 6" xfId="16436" xr:uid="{00000000-0005-0000-0000-000035400000}"/>
    <cellStyle name="Normal 2 4 2 2 3 2 6 2" xfId="16437" xr:uid="{00000000-0005-0000-0000-000036400000}"/>
    <cellStyle name="Normal 2 4 2 2 3 2 7" xfId="16438" xr:uid="{00000000-0005-0000-0000-000037400000}"/>
    <cellStyle name="Normal 2 4 2 2 3 3" xfId="16439" xr:uid="{00000000-0005-0000-0000-000038400000}"/>
    <cellStyle name="Normal 2 4 2 2 3 3 2" xfId="16440" xr:uid="{00000000-0005-0000-0000-000039400000}"/>
    <cellStyle name="Normal 2 4 2 2 3 3 2 2" xfId="16441" xr:uid="{00000000-0005-0000-0000-00003A400000}"/>
    <cellStyle name="Normal 2 4 2 2 3 3 3" xfId="16442" xr:uid="{00000000-0005-0000-0000-00003B400000}"/>
    <cellStyle name="Normal 2 4 2 2 3 4" xfId="16443" xr:uid="{00000000-0005-0000-0000-00003C400000}"/>
    <cellStyle name="Normal 2 4 2 2 3 4 2" xfId="16444" xr:uid="{00000000-0005-0000-0000-00003D400000}"/>
    <cellStyle name="Normal 2 4 2 2 3 4 2 2" xfId="16445" xr:uid="{00000000-0005-0000-0000-00003E400000}"/>
    <cellStyle name="Normal 2 4 2 2 3 4 3" xfId="16446" xr:uid="{00000000-0005-0000-0000-00003F400000}"/>
    <cellStyle name="Normal 2 4 2 2 3 5" xfId="16447" xr:uid="{00000000-0005-0000-0000-000040400000}"/>
    <cellStyle name="Normal 2 4 2 2 3 5 2" xfId="16448" xr:uid="{00000000-0005-0000-0000-000041400000}"/>
    <cellStyle name="Normal 2 4 2 2 3 5 2 2" xfId="16449" xr:uid="{00000000-0005-0000-0000-000042400000}"/>
    <cellStyle name="Normal 2 4 2 2 3 5 3" xfId="16450" xr:uid="{00000000-0005-0000-0000-000043400000}"/>
    <cellStyle name="Normal 2 4 2 2 3 6" xfId="16451" xr:uid="{00000000-0005-0000-0000-000044400000}"/>
    <cellStyle name="Normal 2 4 2 2 3 6 2" xfId="16452" xr:uid="{00000000-0005-0000-0000-000045400000}"/>
    <cellStyle name="Normal 2 4 2 2 3 7" xfId="16453" xr:uid="{00000000-0005-0000-0000-000046400000}"/>
    <cellStyle name="Normal 2 4 2 2 3 7 2" xfId="16454" xr:uid="{00000000-0005-0000-0000-000047400000}"/>
    <cellStyle name="Normal 2 4 2 2 3 8" xfId="16455" xr:uid="{00000000-0005-0000-0000-000048400000}"/>
    <cellStyle name="Normal 2 4 2 2 4" xfId="16456" xr:uid="{00000000-0005-0000-0000-000049400000}"/>
    <cellStyle name="Normal 2 4 2 2 4 2" xfId="16457" xr:uid="{00000000-0005-0000-0000-00004A400000}"/>
    <cellStyle name="Normal 2 4 2 2 4 2 2" xfId="16458" xr:uid="{00000000-0005-0000-0000-00004B400000}"/>
    <cellStyle name="Normal 2 4 2 2 4 2 2 2" xfId="16459" xr:uid="{00000000-0005-0000-0000-00004C400000}"/>
    <cellStyle name="Normal 2 4 2 2 4 2 3" xfId="16460" xr:uid="{00000000-0005-0000-0000-00004D400000}"/>
    <cellStyle name="Normal 2 4 2 2 4 3" xfId="16461" xr:uid="{00000000-0005-0000-0000-00004E400000}"/>
    <cellStyle name="Normal 2 4 2 2 4 3 2" xfId="16462" xr:uid="{00000000-0005-0000-0000-00004F400000}"/>
    <cellStyle name="Normal 2 4 2 2 4 3 2 2" xfId="16463" xr:uid="{00000000-0005-0000-0000-000050400000}"/>
    <cellStyle name="Normal 2 4 2 2 4 3 3" xfId="16464" xr:uid="{00000000-0005-0000-0000-000051400000}"/>
    <cellStyle name="Normal 2 4 2 2 4 4" xfId="16465" xr:uid="{00000000-0005-0000-0000-000052400000}"/>
    <cellStyle name="Normal 2 4 2 2 4 4 2" xfId="16466" xr:uid="{00000000-0005-0000-0000-000053400000}"/>
    <cellStyle name="Normal 2 4 2 2 4 4 2 2" xfId="16467" xr:uid="{00000000-0005-0000-0000-000054400000}"/>
    <cellStyle name="Normal 2 4 2 2 4 4 3" xfId="16468" xr:uid="{00000000-0005-0000-0000-000055400000}"/>
    <cellStyle name="Normal 2 4 2 2 4 5" xfId="16469" xr:uid="{00000000-0005-0000-0000-000056400000}"/>
    <cellStyle name="Normal 2 4 2 2 4 5 2" xfId="16470" xr:uid="{00000000-0005-0000-0000-000057400000}"/>
    <cellStyle name="Normal 2 4 2 2 4 6" xfId="16471" xr:uid="{00000000-0005-0000-0000-000058400000}"/>
    <cellStyle name="Normal 2 4 2 2 4 6 2" xfId="16472" xr:uid="{00000000-0005-0000-0000-000059400000}"/>
    <cellStyle name="Normal 2 4 2 2 4 7" xfId="16473" xr:uid="{00000000-0005-0000-0000-00005A400000}"/>
    <cellStyle name="Normal 2 4 2 2 5" xfId="16474" xr:uid="{00000000-0005-0000-0000-00005B400000}"/>
    <cellStyle name="Normal 2 4 2 2 5 2" xfId="16475" xr:uid="{00000000-0005-0000-0000-00005C400000}"/>
    <cellStyle name="Normal 2 4 2 2 5 2 2" xfId="16476" xr:uid="{00000000-0005-0000-0000-00005D400000}"/>
    <cellStyle name="Normal 2 4 2 2 5 2 2 2" xfId="16477" xr:uid="{00000000-0005-0000-0000-00005E400000}"/>
    <cellStyle name="Normal 2 4 2 2 5 2 3" xfId="16478" xr:uid="{00000000-0005-0000-0000-00005F400000}"/>
    <cellStyle name="Normal 2 4 2 2 5 3" xfId="16479" xr:uid="{00000000-0005-0000-0000-000060400000}"/>
    <cellStyle name="Normal 2 4 2 2 5 3 2" xfId="16480" xr:uid="{00000000-0005-0000-0000-000061400000}"/>
    <cellStyle name="Normal 2 4 2 2 5 3 2 2" xfId="16481" xr:uid="{00000000-0005-0000-0000-000062400000}"/>
    <cellStyle name="Normal 2 4 2 2 5 3 3" xfId="16482" xr:uid="{00000000-0005-0000-0000-000063400000}"/>
    <cellStyle name="Normal 2 4 2 2 5 4" xfId="16483" xr:uid="{00000000-0005-0000-0000-000064400000}"/>
    <cellStyle name="Normal 2 4 2 2 5 4 2" xfId="16484" xr:uid="{00000000-0005-0000-0000-000065400000}"/>
    <cellStyle name="Normal 2 4 2 2 5 4 2 2" xfId="16485" xr:uid="{00000000-0005-0000-0000-000066400000}"/>
    <cellStyle name="Normal 2 4 2 2 5 4 3" xfId="16486" xr:uid="{00000000-0005-0000-0000-000067400000}"/>
    <cellStyle name="Normal 2 4 2 2 5 5" xfId="16487" xr:uid="{00000000-0005-0000-0000-000068400000}"/>
    <cellStyle name="Normal 2 4 2 2 5 5 2" xfId="16488" xr:uid="{00000000-0005-0000-0000-000069400000}"/>
    <cellStyle name="Normal 2 4 2 2 5 6" xfId="16489" xr:uid="{00000000-0005-0000-0000-00006A400000}"/>
    <cellStyle name="Normal 2 4 2 2 5 6 2" xfId="16490" xr:uid="{00000000-0005-0000-0000-00006B400000}"/>
    <cellStyle name="Normal 2 4 2 2 5 7" xfId="16491" xr:uid="{00000000-0005-0000-0000-00006C400000}"/>
    <cellStyle name="Normal 2 4 2 2 6" xfId="16492" xr:uid="{00000000-0005-0000-0000-00006D400000}"/>
    <cellStyle name="Normal 2 4 2 2 6 2" xfId="16493" xr:uid="{00000000-0005-0000-0000-00006E400000}"/>
    <cellStyle name="Normal 2 4 2 2 6 2 2" xfId="16494" xr:uid="{00000000-0005-0000-0000-00006F400000}"/>
    <cellStyle name="Normal 2 4 2 2 6 3" xfId="16495" xr:uid="{00000000-0005-0000-0000-000070400000}"/>
    <cellStyle name="Normal 2 4 2 2 7" xfId="16496" xr:uid="{00000000-0005-0000-0000-000071400000}"/>
    <cellStyle name="Normal 2 4 2 2 7 2" xfId="16497" xr:uid="{00000000-0005-0000-0000-000072400000}"/>
    <cellStyle name="Normal 2 4 2 2 7 2 2" xfId="16498" xr:uid="{00000000-0005-0000-0000-000073400000}"/>
    <cellStyle name="Normal 2 4 2 2 7 3" xfId="16499" xr:uid="{00000000-0005-0000-0000-000074400000}"/>
    <cellStyle name="Normal 2 4 2 2 8" xfId="16500" xr:uid="{00000000-0005-0000-0000-000075400000}"/>
    <cellStyle name="Normal 2 4 2 2 8 2" xfId="16501" xr:uid="{00000000-0005-0000-0000-000076400000}"/>
    <cellStyle name="Normal 2 4 2 2 8 2 2" xfId="16502" xr:uid="{00000000-0005-0000-0000-000077400000}"/>
    <cellStyle name="Normal 2 4 2 2 8 3" xfId="16503" xr:uid="{00000000-0005-0000-0000-000078400000}"/>
    <cellStyle name="Normal 2 4 2 2 9" xfId="16504" xr:uid="{00000000-0005-0000-0000-000079400000}"/>
    <cellStyle name="Normal 2 4 2 2 9 2" xfId="16505" xr:uid="{00000000-0005-0000-0000-00007A400000}"/>
    <cellStyle name="Normal 2 4 2 3" xfId="16506" xr:uid="{00000000-0005-0000-0000-00007B400000}"/>
    <cellStyle name="Normal 2 4 2 3 10" xfId="16507" xr:uid="{00000000-0005-0000-0000-00007C400000}"/>
    <cellStyle name="Normal 2 4 2 3 10 2" xfId="16508" xr:uid="{00000000-0005-0000-0000-00007D400000}"/>
    <cellStyle name="Normal 2 4 2 3 11" xfId="16509" xr:uid="{00000000-0005-0000-0000-00007E400000}"/>
    <cellStyle name="Normal 2 4 2 3 2" xfId="16510" xr:uid="{00000000-0005-0000-0000-00007F400000}"/>
    <cellStyle name="Normal 2 4 2 3 2 2" xfId="16511" xr:uid="{00000000-0005-0000-0000-000080400000}"/>
    <cellStyle name="Normal 2 4 2 3 2 2 2" xfId="16512" xr:uid="{00000000-0005-0000-0000-000081400000}"/>
    <cellStyle name="Normal 2 4 2 3 2 2 2 2" xfId="16513" xr:uid="{00000000-0005-0000-0000-000082400000}"/>
    <cellStyle name="Normal 2 4 2 3 2 2 2 2 2" xfId="16514" xr:uid="{00000000-0005-0000-0000-000083400000}"/>
    <cellStyle name="Normal 2 4 2 3 2 2 2 3" xfId="16515" xr:uid="{00000000-0005-0000-0000-000084400000}"/>
    <cellStyle name="Normal 2 4 2 3 2 2 3" xfId="16516" xr:uid="{00000000-0005-0000-0000-000085400000}"/>
    <cellStyle name="Normal 2 4 2 3 2 2 3 2" xfId="16517" xr:uid="{00000000-0005-0000-0000-000086400000}"/>
    <cellStyle name="Normal 2 4 2 3 2 2 3 2 2" xfId="16518" xr:uid="{00000000-0005-0000-0000-000087400000}"/>
    <cellStyle name="Normal 2 4 2 3 2 2 3 3" xfId="16519" xr:uid="{00000000-0005-0000-0000-000088400000}"/>
    <cellStyle name="Normal 2 4 2 3 2 2 4" xfId="16520" xr:uid="{00000000-0005-0000-0000-000089400000}"/>
    <cellStyle name="Normal 2 4 2 3 2 2 4 2" xfId="16521" xr:uid="{00000000-0005-0000-0000-00008A400000}"/>
    <cellStyle name="Normal 2 4 2 3 2 2 4 2 2" xfId="16522" xr:uid="{00000000-0005-0000-0000-00008B400000}"/>
    <cellStyle name="Normal 2 4 2 3 2 2 4 3" xfId="16523" xr:uid="{00000000-0005-0000-0000-00008C400000}"/>
    <cellStyle name="Normal 2 4 2 3 2 2 5" xfId="16524" xr:uid="{00000000-0005-0000-0000-00008D400000}"/>
    <cellStyle name="Normal 2 4 2 3 2 2 5 2" xfId="16525" xr:uid="{00000000-0005-0000-0000-00008E400000}"/>
    <cellStyle name="Normal 2 4 2 3 2 2 6" xfId="16526" xr:uid="{00000000-0005-0000-0000-00008F400000}"/>
    <cellStyle name="Normal 2 4 2 3 2 2 6 2" xfId="16527" xr:uid="{00000000-0005-0000-0000-000090400000}"/>
    <cellStyle name="Normal 2 4 2 3 2 2 7" xfId="16528" xr:uid="{00000000-0005-0000-0000-000091400000}"/>
    <cellStyle name="Normal 2 4 2 3 2 3" xfId="16529" xr:uid="{00000000-0005-0000-0000-000092400000}"/>
    <cellStyle name="Normal 2 4 2 3 2 3 2" xfId="16530" xr:uid="{00000000-0005-0000-0000-000093400000}"/>
    <cellStyle name="Normal 2 4 2 3 2 3 2 2" xfId="16531" xr:uid="{00000000-0005-0000-0000-000094400000}"/>
    <cellStyle name="Normal 2 4 2 3 2 3 2 2 2" xfId="16532" xr:uid="{00000000-0005-0000-0000-000095400000}"/>
    <cellStyle name="Normal 2 4 2 3 2 3 2 3" xfId="16533" xr:uid="{00000000-0005-0000-0000-000096400000}"/>
    <cellStyle name="Normal 2 4 2 3 2 3 3" xfId="16534" xr:uid="{00000000-0005-0000-0000-000097400000}"/>
    <cellStyle name="Normal 2 4 2 3 2 3 3 2" xfId="16535" xr:uid="{00000000-0005-0000-0000-000098400000}"/>
    <cellStyle name="Normal 2 4 2 3 2 3 3 2 2" xfId="16536" xr:uid="{00000000-0005-0000-0000-000099400000}"/>
    <cellStyle name="Normal 2 4 2 3 2 3 3 3" xfId="16537" xr:uid="{00000000-0005-0000-0000-00009A400000}"/>
    <cellStyle name="Normal 2 4 2 3 2 3 4" xfId="16538" xr:uid="{00000000-0005-0000-0000-00009B400000}"/>
    <cellStyle name="Normal 2 4 2 3 2 3 4 2" xfId="16539" xr:uid="{00000000-0005-0000-0000-00009C400000}"/>
    <cellStyle name="Normal 2 4 2 3 2 3 4 2 2" xfId="16540" xr:uid="{00000000-0005-0000-0000-00009D400000}"/>
    <cellStyle name="Normal 2 4 2 3 2 3 4 3" xfId="16541" xr:uid="{00000000-0005-0000-0000-00009E400000}"/>
    <cellStyle name="Normal 2 4 2 3 2 3 5" xfId="16542" xr:uid="{00000000-0005-0000-0000-00009F400000}"/>
    <cellStyle name="Normal 2 4 2 3 2 3 5 2" xfId="16543" xr:uid="{00000000-0005-0000-0000-0000A0400000}"/>
    <cellStyle name="Normal 2 4 2 3 2 3 6" xfId="16544" xr:uid="{00000000-0005-0000-0000-0000A1400000}"/>
    <cellStyle name="Normal 2 4 2 3 2 3 6 2" xfId="16545" xr:uid="{00000000-0005-0000-0000-0000A2400000}"/>
    <cellStyle name="Normal 2 4 2 3 2 3 7" xfId="16546" xr:uid="{00000000-0005-0000-0000-0000A3400000}"/>
    <cellStyle name="Normal 2 4 2 3 2 4" xfId="16547" xr:uid="{00000000-0005-0000-0000-0000A4400000}"/>
    <cellStyle name="Normal 2 4 2 3 2 4 2" xfId="16548" xr:uid="{00000000-0005-0000-0000-0000A5400000}"/>
    <cellStyle name="Normal 2 4 2 3 2 4 2 2" xfId="16549" xr:uid="{00000000-0005-0000-0000-0000A6400000}"/>
    <cellStyle name="Normal 2 4 2 3 2 4 3" xfId="16550" xr:uid="{00000000-0005-0000-0000-0000A7400000}"/>
    <cellStyle name="Normal 2 4 2 3 2 5" xfId="16551" xr:uid="{00000000-0005-0000-0000-0000A8400000}"/>
    <cellStyle name="Normal 2 4 2 3 2 5 2" xfId="16552" xr:uid="{00000000-0005-0000-0000-0000A9400000}"/>
    <cellStyle name="Normal 2 4 2 3 2 5 2 2" xfId="16553" xr:uid="{00000000-0005-0000-0000-0000AA400000}"/>
    <cellStyle name="Normal 2 4 2 3 2 5 3" xfId="16554" xr:uid="{00000000-0005-0000-0000-0000AB400000}"/>
    <cellStyle name="Normal 2 4 2 3 2 6" xfId="16555" xr:uid="{00000000-0005-0000-0000-0000AC400000}"/>
    <cellStyle name="Normal 2 4 2 3 2 6 2" xfId="16556" xr:uid="{00000000-0005-0000-0000-0000AD400000}"/>
    <cellStyle name="Normal 2 4 2 3 2 6 2 2" xfId="16557" xr:uid="{00000000-0005-0000-0000-0000AE400000}"/>
    <cellStyle name="Normal 2 4 2 3 2 6 3" xfId="16558" xr:uid="{00000000-0005-0000-0000-0000AF400000}"/>
    <cellStyle name="Normal 2 4 2 3 2 7" xfId="16559" xr:uid="{00000000-0005-0000-0000-0000B0400000}"/>
    <cellStyle name="Normal 2 4 2 3 2 7 2" xfId="16560" xr:uid="{00000000-0005-0000-0000-0000B1400000}"/>
    <cellStyle name="Normal 2 4 2 3 2 8" xfId="16561" xr:uid="{00000000-0005-0000-0000-0000B2400000}"/>
    <cellStyle name="Normal 2 4 2 3 2 8 2" xfId="16562" xr:uid="{00000000-0005-0000-0000-0000B3400000}"/>
    <cellStyle name="Normal 2 4 2 3 2 9" xfId="16563" xr:uid="{00000000-0005-0000-0000-0000B4400000}"/>
    <cellStyle name="Normal 2 4 2 3 3" xfId="16564" xr:uid="{00000000-0005-0000-0000-0000B5400000}"/>
    <cellStyle name="Normal 2 4 2 3 3 2" xfId="16565" xr:uid="{00000000-0005-0000-0000-0000B6400000}"/>
    <cellStyle name="Normal 2 4 2 3 3 2 2" xfId="16566" xr:uid="{00000000-0005-0000-0000-0000B7400000}"/>
    <cellStyle name="Normal 2 4 2 3 3 2 2 2" xfId="16567" xr:uid="{00000000-0005-0000-0000-0000B8400000}"/>
    <cellStyle name="Normal 2 4 2 3 3 2 2 2 2" xfId="16568" xr:uid="{00000000-0005-0000-0000-0000B9400000}"/>
    <cellStyle name="Normal 2 4 2 3 3 2 2 3" xfId="16569" xr:uid="{00000000-0005-0000-0000-0000BA400000}"/>
    <cellStyle name="Normal 2 4 2 3 3 2 3" xfId="16570" xr:uid="{00000000-0005-0000-0000-0000BB400000}"/>
    <cellStyle name="Normal 2 4 2 3 3 2 3 2" xfId="16571" xr:uid="{00000000-0005-0000-0000-0000BC400000}"/>
    <cellStyle name="Normal 2 4 2 3 3 2 3 2 2" xfId="16572" xr:uid="{00000000-0005-0000-0000-0000BD400000}"/>
    <cellStyle name="Normal 2 4 2 3 3 2 3 3" xfId="16573" xr:uid="{00000000-0005-0000-0000-0000BE400000}"/>
    <cellStyle name="Normal 2 4 2 3 3 2 4" xfId="16574" xr:uid="{00000000-0005-0000-0000-0000BF400000}"/>
    <cellStyle name="Normal 2 4 2 3 3 2 4 2" xfId="16575" xr:uid="{00000000-0005-0000-0000-0000C0400000}"/>
    <cellStyle name="Normal 2 4 2 3 3 2 4 2 2" xfId="16576" xr:uid="{00000000-0005-0000-0000-0000C1400000}"/>
    <cellStyle name="Normal 2 4 2 3 3 2 4 3" xfId="16577" xr:uid="{00000000-0005-0000-0000-0000C2400000}"/>
    <cellStyle name="Normal 2 4 2 3 3 2 5" xfId="16578" xr:uid="{00000000-0005-0000-0000-0000C3400000}"/>
    <cellStyle name="Normal 2 4 2 3 3 2 5 2" xfId="16579" xr:uid="{00000000-0005-0000-0000-0000C4400000}"/>
    <cellStyle name="Normal 2 4 2 3 3 2 6" xfId="16580" xr:uid="{00000000-0005-0000-0000-0000C5400000}"/>
    <cellStyle name="Normal 2 4 2 3 3 2 6 2" xfId="16581" xr:uid="{00000000-0005-0000-0000-0000C6400000}"/>
    <cellStyle name="Normal 2 4 2 3 3 2 7" xfId="16582" xr:uid="{00000000-0005-0000-0000-0000C7400000}"/>
    <cellStyle name="Normal 2 4 2 3 3 3" xfId="16583" xr:uid="{00000000-0005-0000-0000-0000C8400000}"/>
    <cellStyle name="Normal 2 4 2 3 3 3 2" xfId="16584" xr:uid="{00000000-0005-0000-0000-0000C9400000}"/>
    <cellStyle name="Normal 2 4 2 3 3 3 2 2" xfId="16585" xr:uid="{00000000-0005-0000-0000-0000CA400000}"/>
    <cellStyle name="Normal 2 4 2 3 3 3 3" xfId="16586" xr:uid="{00000000-0005-0000-0000-0000CB400000}"/>
    <cellStyle name="Normal 2 4 2 3 3 4" xfId="16587" xr:uid="{00000000-0005-0000-0000-0000CC400000}"/>
    <cellStyle name="Normal 2 4 2 3 3 4 2" xfId="16588" xr:uid="{00000000-0005-0000-0000-0000CD400000}"/>
    <cellStyle name="Normal 2 4 2 3 3 4 2 2" xfId="16589" xr:uid="{00000000-0005-0000-0000-0000CE400000}"/>
    <cellStyle name="Normal 2 4 2 3 3 4 3" xfId="16590" xr:uid="{00000000-0005-0000-0000-0000CF400000}"/>
    <cellStyle name="Normal 2 4 2 3 3 5" xfId="16591" xr:uid="{00000000-0005-0000-0000-0000D0400000}"/>
    <cellStyle name="Normal 2 4 2 3 3 5 2" xfId="16592" xr:uid="{00000000-0005-0000-0000-0000D1400000}"/>
    <cellStyle name="Normal 2 4 2 3 3 5 2 2" xfId="16593" xr:uid="{00000000-0005-0000-0000-0000D2400000}"/>
    <cellStyle name="Normal 2 4 2 3 3 5 3" xfId="16594" xr:uid="{00000000-0005-0000-0000-0000D3400000}"/>
    <cellStyle name="Normal 2 4 2 3 3 6" xfId="16595" xr:uid="{00000000-0005-0000-0000-0000D4400000}"/>
    <cellStyle name="Normal 2 4 2 3 3 6 2" xfId="16596" xr:uid="{00000000-0005-0000-0000-0000D5400000}"/>
    <cellStyle name="Normal 2 4 2 3 3 7" xfId="16597" xr:uid="{00000000-0005-0000-0000-0000D6400000}"/>
    <cellStyle name="Normal 2 4 2 3 3 7 2" xfId="16598" xr:uid="{00000000-0005-0000-0000-0000D7400000}"/>
    <cellStyle name="Normal 2 4 2 3 3 8" xfId="16599" xr:uid="{00000000-0005-0000-0000-0000D8400000}"/>
    <cellStyle name="Normal 2 4 2 3 4" xfId="16600" xr:uid="{00000000-0005-0000-0000-0000D9400000}"/>
    <cellStyle name="Normal 2 4 2 3 4 2" xfId="16601" xr:uid="{00000000-0005-0000-0000-0000DA400000}"/>
    <cellStyle name="Normal 2 4 2 3 4 2 2" xfId="16602" xr:uid="{00000000-0005-0000-0000-0000DB400000}"/>
    <cellStyle name="Normal 2 4 2 3 4 2 2 2" xfId="16603" xr:uid="{00000000-0005-0000-0000-0000DC400000}"/>
    <cellStyle name="Normal 2 4 2 3 4 2 3" xfId="16604" xr:uid="{00000000-0005-0000-0000-0000DD400000}"/>
    <cellStyle name="Normal 2 4 2 3 4 3" xfId="16605" xr:uid="{00000000-0005-0000-0000-0000DE400000}"/>
    <cellStyle name="Normal 2 4 2 3 4 3 2" xfId="16606" xr:uid="{00000000-0005-0000-0000-0000DF400000}"/>
    <cellStyle name="Normal 2 4 2 3 4 3 2 2" xfId="16607" xr:uid="{00000000-0005-0000-0000-0000E0400000}"/>
    <cellStyle name="Normal 2 4 2 3 4 3 3" xfId="16608" xr:uid="{00000000-0005-0000-0000-0000E1400000}"/>
    <cellStyle name="Normal 2 4 2 3 4 4" xfId="16609" xr:uid="{00000000-0005-0000-0000-0000E2400000}"/>
    <cellStyle name="Normal 2 4 2 3 4 4 2" xfId="16610" xr:uid="{00000000-0005-0000-0000-0000E3400000}"/>
    <cellStyle name="Normal 2 4 2 3 4 4 2 2" xfId="16611" xr:uid="{00000000-0005-0000-0000-0000E4400000}"/>
    <cellStyle name="Normal 2 4 2 3 4 4 3" xfId="16612" xr:uid="{00000000-0005-0000-0000-0000E5400000}"/>
    <cellStyle name="Normal 2 4 2 3 4 5" xfId="16613" xr:uid="{00000000-0005-0000-0000-0000E6400000}"/>
    <cellStyle name="Normal 2 4 2 3 4 5 2" xfId="16614" xr:uid="{00000000-0005-0000-0000-0000E7400000}"/>
    <cellStyle name="Normal 2 4 2 3 4 6" xfId="16615" xr:uid="{00000000-0005-0000-0000-0000E8400000}"/>
    <cellStyle name="Normal 2 4 2 3 4 6 2" xfId="16616" xr:uid="{00000000-0005-0000-0000-0000E9400000}"/>
    <cellStyle name="Normal 2 4 2 3 4 7" xfId="16617" xr:uid="{00000000-0005-0000-0000-0000EA400000}"/>
    <cellStyle name="Normal 2 4 2 3 5" xfId="16618" xr:uid="{00000000-0005-0000-0000-0000EB400000}"/>
    <cellStyle name="Normal 2 4 2 3 5 2" xfId="16619" xr:uid="{00000000-0005-0000-0000-0000EC400000}"/>
    <cellStyle name="Normal 2 4 2 3 5 2 2" xfId="16620" xr:uid="{00000000-0005-0000-0000-0000ED400000}"/>
    <cellStyle name="Normal 2 4 2 3 5 2 2 2" xfId="16621" xr:uid="{00000000-0005-0000-0000-0000EE400000}"/>
    <cellStyle name="Normal 2 4 2 3 5 2 3" xfId="16622" xr:uid="{00000000-0005-0000-0000-0000EF400000}"/>
    <cellStyle name="Normal 2 4 2 3 5 3" xfId="16623" xr:uid="{00000000-0005-0000-0000-0000F0400000}"/>
    <cellStyle name="Normal 2 4 2 3 5 3 2" xfId="16624" xr:uid="{00000000-0005-0000-0000-0000F1400000}"/>
    <cellStyle name="Normal 2 4 2 3 5 3 2 2" xfId="16625" xr:uid="{00000000-0005-0000-0000-0000F2400000}"/>
    <cellStyle name="Normal 2 4 2 3 5 3 3" xfId="16626" xr:uid="{00000000-0005-0000-0000-0000F3400000}"/>
    <cellStyle name="Normal 2 4 2 3 5 4" xfId="16627" xr:uid="{00000000-0005-0000-0000-0000F4400000}"/>
    <cellStyle name="Normal 2 4 2 3 5 4 2" xfId="16628" xr:uid="{00000000-0005-0000-0000-0000F5400000}"/>
    <cellStyle name="Normal 2 4 2 3 5 4 2 2" xfId="16629" xr:uid="{00000000-0005-0000-0000-0000F6400000}"/>
    <cellStyle name="Normal 2 4 2 3 5 4 3" xfId="16630" xr:uid="{00000000-0005-0000-0000-0000F7400000}"/>
    <cellStyle name="Normal 2 4 2 3 5 5" xfId="16631" xr:uid="{00000000-0005-0000-0000-0000F8400000}"/>
    <cellStyle name="Normal 2 4 2 3 5 5 2" xfId="16632" xr:uid="{00000000-0005-0000-0000-0000F9400000}"/>
    <cellStyle name="Normal 2 4 2 3 5 6" xfId="16633" xr:uid="{00000000-0005-0000-0000-0000FA400000}"/>
    <cellStyle name="Normal 2 4 2 3 5 6 2" xfId="16634" xr:uid="{00000000-0005-0000-0000-0000FB400000}"/>
    <cellStyle name="Normal 2 4 2 3 5 7" xfId="16635" xr:uid="{00000000-0005-0000-0000-0000FC400000}"/>
    <cellStyle name="Normal 2 4 2 3 6" xfId="16636" xr:uid="{00000000-0005-0000-0000-0000FD400000}"/>
    <cellStyle name="Normal 2 4 2 3 6 2" xfId="16637" xr:uid="{00000000-0005-0000-0000-0000FE400000}"/>
    <cellStyle name="Normal 2 4 2 3 6 2 2" xfId="16638" xr:uid="{00000000-0005-0000-0000-0000FF400000}"/>
    <cellStyle name="Normal 2 4 2 3 6 3" xfId="16639" xr:uid="{00000000-0005-0000-0000-000000410000}"/>
    <cellStyle name="Normal 2 4 2 3 7" xfId="16640" xr:uid="{00000000-0005-0000-0000-000001410000}"/>
    <cellStyle name="Normal 2 4 2 3 7 2" xfId="16641" xr:uid="{00000000-0005-0000-0000-000002410000}"/>
    <cellStyle name="Normal 2 4 2 3 7 2 2" xfId="16642" xr:uid="{00000000-0005-0000-0000-000003410000}"/>
    <cellStyle name="Normal 2 4 2 3 7 3" xfId="16643" xr:uid="{00000000-0005-0000-0000-000004410000}"/>
    <cellStyle name="Normal 2 4 2 3 8" xfId="16644" xr:uid="{00000000-0005-0000-0000-000005410000}"/>
    <cellStyle name="Normal 2 4 2 3 8 2" xfId="16645" xr:uid="{00000000-0005-0000-0000-000006410000}"/>
    <cellStyle name="Normal 2 4 2 3 8 2 2" xfId="16646" xr:uid="{00000000-0005-0000-0000-000007410000}"/>
    <cellStyle name="Normal 2 4 2 3 8 3" xfId="16647" xr:uid="{00000000-0005-0000-0000-000008410000}"/>
    <cellStyle name="Normal 2 4 2 3 9" xfId="16648" xr:uid="{00000000-0005-0000-0000-000009410000}"/>
    <cellStyle name="Normal 2 4 2 3 9 2" xfId="16649" xr:uid="{00000000-0005-0000-0000-00000A410000}"/>
    <cellStyle name="Normal 2 4 2 4" xfId="16650" xr:uid="{00000000-0005-0000-0000-00000B410000}"/>
    <cellStyle name="Normal 2 4 2 4 2" xfId="16651" xr:uid="{00000000-0005-0000-0000-00000C410000}"/>
    <cellStyle name="Normal 2 4 2 4 2 2" xfId="16652" xr:uid="{00000000-0005-0000-0000-00000D410000}"/>
    <cellStyle name="Normal 2 4 2 4 2 2 2" xfId="16653" xr:uid="{00000000-0005-0000-0000-00000E410000}"/>
    <cellStyle name="Normal 2 4 2 4 2 2 2 2" xfId="16654" xr:uid="{00000000-0005-0000-0000-00000F410000}"/>
    <cellStyle name="Normal 2 4 2 4 2 2 3" xfId="16655" xr:uid="{00000000-0005-0000-0000-000010410000}"/>
    <cellStyle name="Normal 2 4 2 4 2 3" xfId="16656" xr:uid="{00000000-0005-0000-0000-000011410000}"/>
    <cellStyle name="Normal 2 4 2 4 2 3 2" xfId="16657" xr:uid="{00000000-0005-0000-0000-000012410000}"/>
    <cellStyle name="Normal 2 4 2 4 2 3 2 2" xfId="16658" xr:uid="{00000000-0005-0000-0000-000013410000}"/>
    <cellStyle name="Normal 2 4 2 4 2 3 3" xfId="16659" xr:uid="{00000000-0005-0000-0000-000014410000}"/>
    <cellStyle name="Normal 2 4 2 4 2 4" xfId="16660" xr:uid="{00000000-0005-0000-0000-000015410000}"/>
    <cellStyle name="Normal 2 4 2 4 2 4 2" xfId="16661" xr:uid="{00000000-0005-0000-0000-000016410000}"/>
    <cellStyle name="Normal 2 4 2 4 2 4 2 2" xfId="16662" xr:uid="{00000000-0005-0000-0000-000017410000}"/>
    <cellStyle name="Normal 2 4 2 4 2 4 3" xfId="16663" xr:uid="{00000000-0005-0000-0000-000018410000}"/>
    <cellStyle name="Normal 2 4 2 4 2 5" xfId="16664" xr:uid="{00000000-0005-0000-0000-000019410000}"/>
    <cellStyle name="Normal 2 4 2 4 2 5 2" xfId="16665" xr:uid="{00000000-0005-0000-0000-00001A410000}"/>
    <cellStyle name="Normal 2 4 2 4 2 6" xfId="16666" xr:uid="{00000000-0005-0000-0000-00001B410000}"/>
    <cellStyle name="Normal 2 4 2 4 2 6 2" xfId="16667" xr:uid="{00000000-0005-0000-0000-00001C410000}"/>
    <cellStyle name="Normal 2 4 2 4 2 7" xfId="16668" xr:uid="{00000000-0005-0000-0000-00001D410000}"/>
    <cellStyle name="Normal 2 4 2 4 3" xfId="16669" xr:uid="{00000000-0005-0000-0000-00001E410000}"/>
    <cellStyle name="Normal 2 4 2 4 3 2" xfId="16670" xr:uid="{00000000-0005-0000-0000-00001F410000}"/>
    <cellStyle name="Normal 2 4 2 4 3 2 2" xfId="16671" xr:uid="{00000000-0005-0000-0000-000020410000}"/>
    <cellStyle name="Normal 2 4 2 4 3 2 2 2" xfId="16672" xr:uid="{00000000-0005-0000-0000-000021410000}"/>
    <cellStyle name="Normal 2 4 2 4 3 2 3" xfId="16673" xr:uid="{00000000-0005-0000-0000-000022410000}"/>
    <cellStyle name="Normal 2 4 2 4 3 3" xfId="16674" xr:uid="{00000000-0005-0000-0000-000023410000}"/>
    <cellStyle name="Normal 2 4 2 4 3 3 2" xfId="16675" xr:uid="{00000000-0005-0000-0000-000024410000}"/>
    <cellStyle name="Normal 2 4 2 4 3 3 2 2" xfId="16676" xr:uid="{00000000-0005-0000-0000-000025410000}"/>
    <cellStyle name="Normal 2 4 2 4 3 3 3" xfId="16677" xr:uid="{00000000-0005-0000-0000-000026410000}"/>
    <cellStyle name="Normal 2 4 2 4 3 4" xfId="16678" xr:uid="{00000000-0005-0000-0000-000027410000}"/>
    <cellStyle name="Normal 2 4 2 4 3 4 2" xfId="16679" xr:uid="{00000000-0005-0000-0000-000028410000}"/>
    <cellStyle name="Normal 2 4 2 4 3 4 2 2" xfId="16680" xr:uid="{00000000-0005-0000-0000-000029410000}"/>
    <cellStyle name="Normal 2 4 2 4 3 4 3" xfId="16681" xr:uid="{00000000-0005-0000-0000-00002A410000}"/>
    <cellStyle name="Normal 2 4 2 4 3 5" xfId="16682" xr:uid="{00000000-0005-0000-0000-00002B410000}"/>
    <cellStyle name="Normal 2 4 2 4 3 5 2" xfId="16683" xr:uid="{00000000-0005-0000-0000-00002C410000}"/>
    <cellStyle name="Normal 2 4 2 4 3 6" xfId="16684" xr:uid="{00000000-0005-0000-0000-00002D410000}"/>
    <cellStyle name="Normal 2 4 2 4 3 6 2" xfId="16685" xr:uid="{00000000-0005-0000-0000-00002E410000}"/>
    <cellStyle name="Normal 2 4 2 4 3 7" xfId="16686" xr:uid="{00000000-0005-0000-0000-00002F410000}"/>
    <cellStyle name="Normal 2 4 2 4 4" xfId="16687" xr:uid="{00000000-0005-0000-0000-000030410000}"/>
    <cellStyle name="Normal 2 4 2 4 4 2" xfId="16688" xr:uid="{00000000-0005-0000-0000-000031410000}"/>
    <cellStyle name="Normal 2 4 2 4 4 2 2" xfId="16689" xr:uid="{00000000-0005-0000-0000-000032410000}"/>
    <cellStyle name="Normal 2 4 2 4 4 3" xfId="16690" xr:uid="{00000000-0005-0000-0000-000033410000}"/>
    <cellStyle name="Normal 2 4 2 4 5" xfId="16691" xr:uid="{00000000-0005-0000-0000-000034410000}"/>
    <cellStyle name="Normal 2 4 2 4 5 2" xfId="16692" xr:uid="{00000000-0005-0000-0000-000035410000}"/>
    <cellStyle name="Normal 2 4 2 4 5 2 2" xfId="16693" xr:uid="{00000000-0005-0000-0000-000036410000}"/>
    <cellStyle name="Normal 2 4 2 4 5 3" xfId="16694" xr:uid="{00000000-0005-0000-0000-000037410000}"/>
    <cellStyle name="Normal 2 4 2 4 6" xfId="16695" xr:uid="{00000000-0005-0000-0000-000038410000}"/>
    <cellStyle name="Normal 2 4 2 4 6 2" xfId="16696" xr:uid="{00000000-0005-0000-0000-000039410000}"/>
    <cellStyle name="Normal 2 4 2 4 6 2 2" xfId="16697" xr:uid="{00000000-0005-0000-0000-00003A410000}"/>
    <cellStyle name="Normal 2 4 2 4 6 3" xfId="16698" xr:uid="{00000000-0005-0000-0000-00003B410000}"/>
    <cellStyle name="Normal 2 4 2 4 7" xfId="16699" xr:uid="{00000000-0005-0000-0000-00003C410000}"/>
    <cellStyle name="Normal 2 4 2 4 7 2" xfId="16700" xr:uid="{00000000-0005-0000-0000-00003D410000}"/>
    <cellStyle name="Normal 2 4 2 4 8" xfId="16701" xr:uid="{00000000-0005-0000-0000-00003E410000}"/>
    <cellStyle name="Normal 2 4 2 4 8 2" xfId="16702" xr:uid="{00000000-0005-0000-0000-00003F410000}"/>
    <cellStyle name="Normal 2 4 2 4 9" xfId="16703" xr:uid="{00000000-0005-0000-0000-000040410000}"/>
    <cellStyle name="Normal 2 4 2 5" xfId="16704" xr:uid="{00000000-0005-0000-0000-000041410000}"/>
    <cellStyle name="Normal 2 4 2 5 2" xfId="16705" xr:uid="{00000000-0005-0000-0000-000042410000}"/>
    <cellStyle name="Normal 2 4 2 5 2 2" xfId="16706" xr:uid="{00000000-0005-0000-0000-000043410000}"/>
    <cellStyle name="Normal 2 4 2 5 2 2 2" xfId="16707" xr:uid="{00000000-0005-0000-0000-000044410000}"/>
    <cellStyle name="Normal 2 4 2 5 2 2 2 2" xfId="16708" xr:uid="{00000000-0005-0000-0000-000045410000}"/>
    <cellStyle name="Normal 2 4 2 5 2 2 3" xfId="16709" xr:uid="{00000000-0005-0000-0000-000046410000}"/>
    <cellStyle name="Normal 2 4 2 5 2 3" xfId="16710" xr:uid="{00000000-0005-0000-0000-000047410000}"/>
    <cellStyle name="Normal 2 4 2 5 2 3 2" xfId="16711" xr:uid="{00000000-0005-0000-0000-000048410000}"/>
    <cellStyle name="Normal 2 4 2 5 2 3 2 2" xfId="16712" xr:uid="{00000000-0005-0000-0000-000049410000}"/>
    <cellStyle name="Normal 2 4 2 5 2 3 3" xfId="16713" xr:uid="{00000000-0005-0000-0000-00004A410000}"/>
    <cellStyle name="Normal 2 4 2 5 2 4" xfId="16714" xr:uid="{00000000-0005-0000-0000-00004B410000}"/>
    <cellStyle name="Normal 2 4 2 5 2 4 2" xfId="16715" xr:uid="{00000000-0005-0000-0000-00004C410000}"/>
    <cellStyle name="Normal 2 4 2 5 2 4 2 2" xfId="16716" xr:uid="{00000000-0005-0000-0000-00004D410000}"/>
    <cellStyle name="Normal 2 4 2 5 2 4 3" xfId="16717" xr:uid="{00000000-0005-0000-0000-00004E410000}"/>
    <cellStyle name="Normal 2 4 2 5 2 5" xfId="16718" xr:uid="{00000000-0005-0000-0000-00004F410000}"/>
    <cellStyle name="Normal 2 4 2 5 2 5 2" xfId="16719" xr:uid="{00000000-0005-0000-0000-000050410000}"/>
    <cellStyle name="Normal 2 4 2 5 2 6" xfId="16720" xr:uid="{00000000-0005-0000-0000-000051410000}"/>
    <cellStyle name="Normal 2 4 2 5 2 6 2" xfId="16721" xr:uid="{00000000-0005-0000-0000-000052410000}"/>
    <cellStyle name="Normal 2 4 2 5 2 7" xfId="16722" xr:uid="{00000000-0005-0000-0000-000053410000}"/>
    <cellStyle name="Normal 2 4 2 5 3" xfId="16723" xr:uid="{00000000-0005-0000-0000-000054410000}"/>
    <cellStyle name="Normal 2 4 2 5 3 2" xfId="16724" xr:uid="{00000000-0005-0000-0000-000055410000}"/>
    <cellStyle name="Normal 2 4 2 5 3 2 2" xfId="16725" xr:uid="{00000000-0005-0000-0000-000056410000}"/>
    <cellStyle name="Normal 2 4 2 5 3 3" xfId="16726" xr:uid="{00000000-0005-0000-0000-000057410000}"/>
    <cellStyle name="Normal 2 4 2 5 4" xfId="16727" xr:uid="{00000000-0005-0000-0000-000058410000}"/>
    <cellStyle name="Normal 2 4 2 5 4 2" xfId="16728" xr:uid="{00000000-0005-0000-0000-000059410000}"/>
    <cellStyle name="Normal 2 4 2 5 4 2 2" xfId="16729" xr:uid="{00000000-0005-0000-0000-00005A410000}"/>
    <cellStyle name="Normal 2 4 2 5 4 3" xfId="16730" xr:uid="{00000000-0005-0000-0000-00005B410000}"/>
    <cellStyle name="Normal 2 4 2 5 5" xfId="16731" xr:uid="{00000000-0005-0000-0000-00005C410000}"/>
    <cellStyle name="Normal 2 4 2 5 5 2" xfId="16732" xr:uid="{00000000-0005-0000-0000-00005D410000}"/>
    <cellStyle name="Normal 2 4 2 5 5 2 2" xfId="16733" xr:uid="{00000000-0005-0000-0000-00005E410000}"/>
    <cellStyle name="Normal 2 4 2 5 5 3" xfId="16734" xr:uid="{00000000-0005-0000-0000-00005F410000}"/>
    <cellStyle name="Normal 2 4 2 5 6" xfId="16735" xr:uid="{00000000-0005-0000-0000-000060410000}"/>
    <cellStyle name="Normal 2 4 2 5 6 2" xfId="16736" xr:uid="{00000000-0005-0000-0000-000061410000}"/>
    <cellStyle name="Normal 2 4 2 5 7" xfId="16737" xr:uid="{00000000-0005-0000-0000-000062410000}"/>
    <cellStyle name="Normal 2 4 2 5 7 2" xfId="16738" xr:uid="{00000000-0005-0000-0000-000063410000}"/>
    <cellStyle name="Normal 2 4 2 5 8" xfId="16739" xr:uid="{00000000-0005-0000-0000-000064410000}"/>
    <cellStyle name="Normal 2 4 2 6" xfId="16740" xr:uid="{00000000-0005-0000-0000-000065410000}"/>
    <cellStyle name="Normal 2 4 2 6 2" xfId="16741" xr:uid="{00000000-0005-0000-0000-000066410000}"/>
    <cellStyle name="Normal 2 4 2 6 2 2" xfId="16742" xr:uid="{00000000-0005-0000-0000-000067410000}"/>
    <cellStyle name="Normal 2 4 2 6 2 2 2" xfId="16743" xr:uid="{00000000-0005-0000-0000-000068410000}"/>
    <cellStyle name="Normal 2 4 2 6 2 3" xfId="16744" xr:uid="{00000000-0005-0000-0000-000069410000}"/>
    <cellStyle name="Normal 2 4 2 6 3" xfId="16745" xr:uid="{00000000-0005-0000-0000-00006A410000}"/>
    <cellStyle name="Normal 2 4 2 6 3 2" xfId="16746" xr:uid="{00000000-0005-0000-0000-00006B410000}"/>
    <cellStyle name="Normal 2 4 2 6 3 2 2" xfId="16747" xr:uid="{00000000-0005-0000-0000-00006C410000}"/>
    <cellStyle name="Normal 2 4 2 6 3 3" xfId="16748" xr:uid="{00000000-0005-0000-0000-00006D410000}"/>
    <cellStyle name="Normal 2 4 2 6 4" xfId="16749" xr:uid="{00000000-0005-0000-0000-00006E410000}"/>
    <cellStyle name="Normal 2 4 2 6 4 2" xfId="16750" xr:uid="{00000000-0005-0000-0000-00006F410000}"/>
    <cellStyle name="Normal 2 4 2 6 4 2 2" xfId="16751" xr:uid="{00000000-0005-0000-0000-000070410000}"/>
    <cellStyle name="Normal 2 4 2 6 4 3" xfId="16752" xr:uid="{00000000-0005-0000-0000-000071410000}"/>
    <cellStyle name="Normal 2 4 2 6 5" xfId="16753" xr:uid="{00000000-0005-0000-0000-000072410000}"/>
    <cellStyle name="Normal 2 4 2 6 5 2" xfId="16754" xr:uid="{00000000-0005-0000-0000-000073410000}"/>
    <cellStyle name="Normal 2 4 2 6 6" xfId="16755" xr:uid="{00000000-0005-0000-0000-000074410000}"/>
    <cellStyle name="Normal 2 4 2 6 6 2" xfId="16756" xr:uid="{00000000-0005-0000-0000-000075410000}"/>
    <cellStyle name="Normal 2 4 2 6 7" xfId="16757" xr:uid="{00000000-0005-0000-0000-000076410000}"/>
    <cellStyle name="Normal 2 4 2 7" xfId="16758" xr:uid="{00000000-0005-0000-0000-000077410000}"/>
    <cellStyle name="Normal 2 4 2 7 2" xfId="16759" xr:uid="{00000000-0005-0000-0000-000078410000}"/>
    <cellStyle name="Normal 2 4 2 7 2 2" xfId="16760" xr:uid="{00000000-0005-0000-0000-000079410000}"/>
    <cellStyle name="Normal 2 4 2 7 2 2 2" xfId="16761" xr:uid="{00000000-0005-0000-0000-00007A410000}"/>
    <cellStyle name="Normal 2 4 2 7 2 3" xfId="16762" xr:uid="{00000000-0005-0000-0000-00007B410000}"/>
    <cellStyle name="Normal 2 4 2 7 3" xfId="16763" xr:uid="{00000000-0005-0000-0000-00007C410000}"/>
    <cellStyle name="Normal 2 4 2 7 3 2" xfId="16764" xr:uid="{00000000-0005-0000-0000-00007D410000}"/>
    <cellStyle name="Normal 2 4 2 7 3 2 2" xfId="16765" xr:uid="{00000000-0005-0000-0000-00007E410000}"/>
    <cellStyle name="Normal 2 4 2 7 3 3" xfId="16766" xr:uid="{00000000-0005-0000-0000-00007F410000}"/>
    <cellStyle name="Normal 2 4 2 7 4" xfId="16767" xr:uid="{00000000-0005-0000-0000-000080410000}"/>
    <cellStyle name="Normal 2 4 2 7 4 2" xfId="16768" xr:uid="{00000000-0005-0000-0000-000081410000}"/>
    <cellStyle name="Normal 2 4 2 7 4 2 2" xfId="16769" xr:uid="{00000000-0005-0000-0000-000082410000}"/>
    <cellStyle name="Normal 2 4 2 7 4 3" xfId="16770" xr:uid="{00000000-0005-0000-0000-000083410000}"/>
    <cellStyle name="Normal 2 4 2 7 5" xfId="16771" xr:uid="{00000000-0005-0000-0000-000084410000}"/>
    <cellStyle name="Normal 2 4 2 7 5 2" xfId="16772" xr:uid="{00000000-0005-0000-0000-000085410000}"/>
    <cellStyle name="Normal 2 4 2 7 6" xfId="16773" xr:uid="{00000000-0005-0000-0000-000086410000}"/>
    <cellStyle name="Normal 2 4 2 7 6 2" xfId="16774" xr:uid="{00000000-0005-0000-0000-000087410000}"/>
    <cellStyle name="Normal 2 4 2 7 7" xfId="16775" xr:uid="{00000000-0005-0000-0000-000088410000}"/>
    <cellStyle name="Normal 2 4 2 8" xfId="16776" xr:uid="{00000000-0005-0000-0000-000089410000}"/>
    <cellStyle name="Normal 2 4 2 8 2" xfId="16777" xr:uid="{00000000-0005-0000-0000-00008A410000}"/>
    <cellStyle name="Normal 2 4 2 8 2 2" xfId="16778" xr:uid="{00000000-0005-0000-0000-00008B410000}"/>
    <cellStyle name="Normal 2 4 2 8 3" xfId="16779" xr:uid="{00000000-0005-0000-0000-00008C410000}"/>
    <cellStyle name="Normal 2 4 2 9" xfId="16780" xr:uid="{00000000-0005-0000-0000-00008D410000}"/>
    <cellStyle name="Normal 2 4 2 9 2" xfId="16781" xr:uid="{00000000-0005-0000-0000-00008E410000}"/>
    <cellStyle name="Normal 2 4 2 9 2 2" xfId="16782" xr:uid="{00000000-0005-0000-0000-00008F410000}"/>
    <cellStyle name="Normal 2 4 2 9 3" xfId="16783" xr:uid="{00000000-0005-0000-0000-000090410000}"/>
    <cellStyle name="Normal 2 4 2_Confidential Information" xfId="16784" xr:uid="{00000000-0005-0000-0000-000091410000}"/>
    <cellStyle name="Normal 2 4 3" xfId="16785" xr:uid="{00000000-0005-0000-0000-000092410000}"/>
    <cellStyle name="Normal 2 4 3 10" xfId="16786" xr:uid="{00000000-0005-0000-0000-000093410000}"/>
    <cellStyle name="Normal 2 4 3 10 2" xfId="16787" xr:uid="{00000000-0005-0000-0000-000094410000}"/>
    <cellStyle name="Normal 2 4 3 10 2 2" xfId="16788" xr:uid="{00000000-0005-0000-0000-000095410000}"/>
    <cellStyle name="Normal 2 4 3 10 3" xfId="16789" xr:uid="{00000000-0005-0000-0000-000096410000}"/>
    <cellStyle name="Normal 2 4 3 11" xfId="16790" xr:uid="{00000000-0005-0000-0000-000097410000}"/>
    <cellStyle name="Normal 2 4 3 11 2" xfId="16791" xr:uid="{00000000-0005-0000-0000-000098410000}"/>
    <cellStyle name="Normal 2 4 3 12" xfId="16792" xr:uid="{00000000-0005-0000-0000-000099410000}"/>
    <cellStyle name="Normal 2 4 3 12 2" xfId="16793" xr:uid="{00000000-0005-0000-0000-00009A410000}"/>
    <cellStyle name="Normal 2 4 3 13" xfId="16794" xr:uid="{00000000-0005-0000-0000-00009B410000}"/>
    <cellStyle name="Normal 2 4 3 2" xfId="16795" xr:uid="{00000000-0005-0000-0000-00009C410000}"/>
    <cellStyle name="Normal 2 4 3 2 10" xfId="16796" xr:uid="{00000000-0005-0000-0000-00009D410000}"/>
    <cellStyle name="Normal 2 4 3 2 10 2" xfId="16797" xr:uid="{00000000-0005-0000-0000-00009E410000}"/>
    <cellStyle name="Normal 2 4 3 2 11" xfId="16798" xr:uid="{00000000-0005-0000-0000-00009F410000}"/>
    <cellStyle name="Normal 2 4 3 2 2" xfId="16799" xr:uid="{00000000-0005-0000-0000-0000A0410000}"/>
    <cellStyle name="Normal 2 4 3 2 2 2" xfId="16800" xr:uid="{00000000-0005-0000-0000-0000A1410000}"/>
    <cellStyle name="Normal 2 4 3 2 2 2 2" xfId="16801" xr:uid="{00000000-0005-0000-0000-0000A2410000}"/>
    <cellStyle name="Normal 2 4 3 2 2 2 2 2" xfId="16802" xr:uid="{00000000-0005-0000-0000-0000A3410000}"/>
    <cellStyle name="Normal 2 4 3 2 2 2 2 2 2" xfId="16803" xr:uid="{00000000-0005-0000-0000-0000A4410000}"/>
    <cellStyle name="Normal 2 4 3 2 2 2 2 3" xfId="16804" xr:uid="{00000000-0005-0000-0000-0000A5410000}"/>
    <cellStyle name="Normal 2 4 3 2 2 2 3" xfId="16805" xr:uid="{00000000-0005-0000-0000-0000A6410000}"/>
    <cellStyle name="Normal 2 4 3 2 2 2 3 2" xfId="16806" xr:uid="{00000000-0005-0000-0000-0000A7410000}"/>
    <cellStyle name="Normal 2 4 3 2 2 2 3 2 2" xfId="16807" xr:uid="{00000000-0005-0000-0000-0000A8410000}"/>
    <cellStyle name="Normal 2 4 3 2 2 2 3 3" xfId="16808" xr:uid="{00000000-0005-0000-0000-0000A9410000}"/>
    <cellStyle name="Normal 2 4 3 2 2 2 4" xfId="16809" xr:uid="{00000000-0005-0000-0000-0000AA410000}"/>
    <cellStyle name="Normal 2 4 3 2 2 2 4 2" xfId="16810" xr:uid="{00000000-0005-0000-0000-0000AB410000}"/>
    <cellStyle name="Normal 2 4 3 2 2 2 4 2 2" xfId="16811" xr:uid="{00000000-0005-0000-0000-0000AC410000}"/>
    <cellStyle name="Normal 2 4 3 2 2 2 4 3" xfId="16812" xr:uid="{00000000-0005-0000-0000-0000AD410000}"/>
    <cellStyle name="Normal 2 4 3 2 2 2 5" xfId="16813" xr:uid="{00000000-0005-0000-0000-0000AE410000}"/>
    <cellStyle name="Normal 2 4 3 2 2 2 5 2" xfId="16814" xr:uid="{00000000-0005-0000-0000-0000AF410000}"/>
    <cellStyle name="Normal 2 4 3 2 2 2 6" xfId="16815" xr:uid="{00000000-0005-0000-0000-0000B0410000}"/>
    <cellStyle name="Normal 2 4 3 2 2 2 6 2" xfId="16816" xr:uid="{00000000-0005-0000-0000-0000B1410000}"/>
    <cellStyle name="Normal 2 4 3 2 2 2 7" xfId="16817" xr:uid="{00000000-0005-0000-0000-0000B2410000}"/>
    <cellStyle name="Normal 2 4 3 2 2 3" xfId="16818" xr:uid="{00000000-0005-0000-0000-0000B3410000}"/>
    <cellStyle name="Normal 2 4 3 2 2 3 2" xfId="16819" xr:uid="{00000000-0005-0000-0000-0000B4410000}"/>
    <cellStyle name="Normal 2 4 3 2 2 3 2 2" xfId="16820" xr:uid="{00000000-0005-0000-0000-0000B5410000}"/>
    <cellStyle name="Normal 2 4 3 2 2 3 2 2 2" xfId="16821" xr:uid="{00000000-0005-0000-0000-0000B6410000}"/>
    <cellStyle name="Normal 2 4 3 2 2 3 2 3" xfId="16822" xr:uid="{00000000-0005-0000-0000-0000B7410000}"/>
    <cellStyle name="Normal 2 4 3 2 2 3 3" xfId="16823" xr:uid="{00000000-0005-0000-0000-0000B8410000}"/>
    <cellStyle name="Normal 2 4 3 2 2 3 3 2" xfId="16824" xr:uid="{00000000-0005-0000-0000-0000B9410000}"/>
    <cellStyle name="Normal 2 4 3 2 2 3 3 2 2" xfId="16825" xr:uid="{00000000-0005-0000-0000-0000BA410000}"/>
    <cellStyle name="Normal 2 4 3 2 2 3 3 3" xfId="16826" xr:uid="{00000000-0005-0000-0000-0000BB410000}"/>
    <cellStyle name="Normal 2 4 3 2 2 3 4" xfId="16827" xr:uid="{00000000-0005-0000-0000-0000BC410000}"/>
    <cellStyle name="Normal 2 4 3 2 2 3 4 2" xfId="16828" xr:uid="{00000000-0005-0000-0000-0000BD410000}"/>
    <cellStyle name="Normal 2 4 3 2 2 3 4 2 2" xfId="16829" xr:uid="{00000000-0005-0000-0000-0000BE410000}"/>
    <cellStyle name="Normal 2 4 3 2 2 3 4 3" xfId="16830" xr:uid="{00000000-0005-0000-0000-0000BF410000}"/>
    <cellStyle name="Normal 2 4 3 2 2 3 5" xfId="16831" xr:uid="{00000000-0005-0000-0000-0000C0410000}"/>
    <cellStyle name="Normal 2 4 3 2 2 3 5 2" xfId="16832" xr:uid="{00000000-0005-0000-0000-0000C1410000}"/>
    <cellStyle name="Normal 2 4 3 2 2 3 6" xfId="16833" xr:uid="{00000000-0005-0000-0000-0000C2410000}"/>
    <cellStyle name="Normal 2 4 3 2 2 3 6 2" xfId="16834" xr:uid="{00000000-0005-0000-0000-0000C3410000}"/>
    <cellStyle name="Normal 2 4 3 2 2 3 7" xfId="16835" xr:uid="{00000000-0005-0000-0000-0000C4410000}"/>
    <cellStyle name="Normal 2 4 3 2 2 4" xfId="16836" xr:uid="{00000000-0005-0000-0000-0000C5410000}"/>
    <cellStyle name="Normal 2 4 3 2 2 4 2" xfId="16837" xr:uid="{00000000-0005-0000-0000-0000C6410000}"/>
    <cellStyle name="Normal 2 4 3 2 2 4 2 2" xfId="16838" xr:uid="{00000000-0005-0000-0000-0000C7410000}"/>
    <cellStyle name="Normal 2 4 3 2 2 4 3" xfId="16839" xr:uid="{00000000-0005-0000-0000-0000C8410000}"/>
    <cellStyle name="Normal 2 4 3 2 2 5" xfId="16840" xr:uid="{00000000-0005-0000-0000-0000C9410000}"/>
    <cellStyle name="Normal 2 4 3 2 2 5 2" xfId="16841" xr:uid="{00000000-0005-0000-0000-0000CA410000}"/>
    <cellStyle name="Normal 2 4 3 2 2 5 2 2" xfId="16842" xr:uid="{00000000-0005-0000-0000-0000CB410000}"/>
    <cellStyle name="Normal 2 4 3 2 2 5 3" xfId="16843" xr:uid="{00000000-0005-0000-0000-0000CC410000}"/>
    <cellStyle name="Normal 2 4 3 2 2 6" xfId="16844" xr:uid="{00000000-0005-0000-0000-0000CD410000}"/>
    <cellStyle name="Normal 2 4 3 2 2 6 2" xfId="16845" xr:uid="{00000000-0005-0000-0000-0000CE410000}"/>
    <cellStyle name="Normal 2 4 3 2 2 6 2 2" xfId="16846" xr:uid="{00000000-0005-0000-0000-0000CF410000}"/>
    <cellStyle name="Normal 2 4 3 2 2 6 3" xfId="16847" xr:uid="{00000000-0005-0000-0000-0000D0410000}"/>
    <cellStyle name="Normal 2 4 3 2 2 7" xfId="16848" xr:uid="{00000000-0005-0000-0000-0000D1410000}"/>
    <cellStyle name="Normal 2 4 3 2 2 7 2" xfId="16849" xr:uid="{00000000-0005-0000-0000-0000D2410000}"/>
    <cellStyle name="Normal 2 4 3 2 2 8" xfId="16850" xr:uid="{00000000-0005-0000-0000-0000D3410000}"/>
    <cellStyle name="Normal 2 4 3 2 2 8 2" xfId="16851" xr:uid="{00000000-0005-0000-0000-0000D4410000}"/>
    <cellStyle name="Normal 2 4 3 2 2 9" xfId="16852" xr:uid="{00000000-0005-0000-0000-0000D5410000}"/>
    <cellStyle name="Normal 2 4 3 2 3" xfId="16853" xr:uid="{00000000-0005-0000-0000-0000D6410000}"/>
    <cellStyle name="Normal 2 4 3 2 3 2" xfId="16854" xr:uid="{00000000-0005-0000-0000-0000D7410000}"/>
    <cellStyle name="Normal 2 4 3 2 3 2 2" xfId="16855" xr:uid="{00000000-0005-0000-0000-0000D8410000}"/>
    <cellStyle name="Normal 2 4 3 2 3 2 2 2" xfId="16856" xr:uid="{00000000-0005-0000-0000-0000D9410000}"/>
    <cellStyle name="Normal 2 4 3 2 3 2 2 2 2" xfId="16857" xr:uid="{00000000-0005-0000-0000-0000DA410000}"/>
    <cellStyle name="Normal 2 4 3 2 3 2 2 3" xfId="16858" xr:uid="{00000000-0005-0000-0000-0000DB410000}"/>
    <cellStyle name="Normal 2 4 3 2 3 2 3" xfId="16859" xr:uid="{00000000-0005-0000-0000-0000DC410000}"/>
    <cellStyle name="Normal 2 4 3 2 3 2 3 2" xfId="16860" xr:uid="{00000000-0005-0000-0000-0000DD410000}"/>
    <cellStyle name="Normal 2 4 3 2 3 2 3 2 2" xfId="16861" xr:uid="{00000000-0005-0000-0000-0000DE410000}"/>
    <cellStyle name="Normal 2 4 3 2 3 2 3 3" xfId="16862" xr:uid="{00000000-0005-0000-0000-0000DF410000}"/>
    <cellStyle name="Normal 2 4 3 2 3 2 4" xfId="16863" xr:uid="{00000000-0005-0000-0000-0000E0410000}"/>
    <cellStyle name="Normal 2 4 3 2 3 2 4 2" xfId="16864" xr:uid="{00000000-0005-0000-0000-0000E1410000}"/>
    <cellStyle name="Normal 2 4 3 2 3 2 4 2 2" xfId="16865" xr:uid="{00000000-0005-0000-0000-0000E2410000}"/>
    <cellStyle name="Normal 2 4 3 2 3 2 4 3" xfId="16866" xr:uid="{00000000-0005-0000-0000-0000E3410000}"/>
    <cellStyle name="Normal 2 4 3 2 3 2 5" xfId="16867" xr:uid="{00000000-0005-0000-0000-0000E4410000}"/>
    <cellStyle name="Normal 2 4 3 2 3 2 5 2" xfId="16868" xr:uid="{00000000-0005-0000-0000-0000E5410000}"/>
    <cellStyle name="Normal 2 4 3 2 3 2 6" xfId="16869" xr:uid="{00000000-0005-0000-0000-0000E6410000}"/>
    <cellStyle name="Normal 2 4 3 2 3 2 6 2" xfId="16870" xr:uid="{00000000-0005-0000-0000-0000E7410000}"/>
    <cellStyle name="Normal 2 4 3 2 3 2 7" xfId="16871" xr:uid="{00000000-0005-0000-0000-0000E8410000}"/>
    <cellStyle name="Normal 2 4 3 2 3 3" xfId="16872" xr:uid="{00000000-0005-0000-0000-0000E9410000}"/>
    <cellStyle name="Normal 2 4 3 2 3 3 2" xfId="16873" xr:uid="{00000000-0005-0000-0000-0000EA410000}"/>
    <cellStyle name="Normal 2 4 3 2 3 3 2 2" xfId="16874" xr:uid="{00000000-0005-0000-0000-0000EB410000}"/>
    <cellStyle name="Normal 2 4 3 2 3 3 3" xfId="16875" xr:uid="{00000000-0005-0000-0000-0000EC410000}"/>
    <cellStyle name="Normal 2 4 3 2 3 4" xfId="16876" xr:uid="{00000000-0005-0000-0000-0000ED410000}"/>
    <cellStyle name="Normal 2 4 3 2 3 4 2" xfId="16877" xr:uid="{00000000-0005-0000-0000-0000EE410000}"/>
    <cellStyle name="Normal 2 4 3 2 3 4 2 2" xfId="16878" xr:uid="{00000000-0005-0000-0000-0000EF410000}"/>
    <cellStyle name="Normal 2 4 3 2 3 4 3" xfId="16879" xr:uid="{00000000-0005-0000-0000-0000F0410000}"/>
    <cellStyle name="Normal 2 4 3 2 3 5" xfId="16880" xr:uid="{00000000-0005-0000-0000-0000F1410000}"/>
    <cellStyle name="Normal 2 4 3 2 3 5 2" xfId="16881" xr:uid="{00000000-0005-0000-0000-0000F2410000}"/>
    <cellStyle name="Normal 2 4 3 2 3 5 2 2" xfId="16882" xr:uid="{00000000-0005-0000-0000-0000F3410000}"/>
    <cellStyle name="Normal 2 4 3 2 3 5 3" xfId="16883" xr:uid="{00000000-0005-0000-0000-0000F4410000}"/>
    <cellStyle name="Normal 2 4 3 2 3 6" xfId="16884" xr:uid="{00000000-0005-0000-0000-0000F5410000}"/>
    <cellStyle name="Normal 2 4 3 2 3 6 2" xfId="16885" xr:uid="{00000000-0005-0000-0000-0000F6410000}"/>
    <cellStyle name="Normal 2 4 3 2 3 7" xfId="16886" xr:uid="{00000000-0005-0000-0000-0000F7410000}"/>
    <cellStyle name="Normal 2 4 3 2 3 7 2" xfId="16887" xr:uid="{00000000-0005-0000-0000-0000F8410000}"/>
    <cellStyle name="Normal 2 4 3 2 3 8" xfId="16888" xr:uid="{00000000-0005-0000-0000-0000F9410000}"/>
    <cellStyle name="Normal 2 4 3 2 4" xfId="16889" xr:uid="{00000000-0005-0000-0000-0000FA410000}"/>
    <cellStyle name="Normal 2 4 3 2 4 2" xfId="16890" xr:uid="{00000000-0005-0000-0000-0000FB410000}"/>
    <cellStyle name="Normal 2 4 3 2 4 2 2" xfId="16891" xr:uid="{00000000-0005-0000-0000-0000FC410000}"/>
    <cellStyle name="Normal 2 4 3 2 4 2 2 2" xfId="16892" xr:uid="{00000000-0005-0000-0000-0000FD410000}"/>
    <cellStyle name="Normal 2 4 3 2 4 2 3" xfId="16893" xr:uid="{00000000-0005-0000-0000-0000FE410000}"/>
    <cellStyle name="Normal 2 4 3 2 4 3" xfId="16894" xr:uid="{00000000-0005-0000-0000-0000FF410000}"/>
    <cellStyle name="Normal 2 4 3 2 4 3 2" xfId="16895" xr:uid="{00000000-0005-0000-0000-000000420000}"/>
    <cellStyle name="Normal 2 4 3 2 4 3 2 2" xfId="16896" xr:uid="{00000000-0005-0000-0000-000001420000}"/>
    <cellStyle name="Normal 2 4 3 2 4 3 3" xfId="16897" xr:uid="{00000000-0005-0000-0000-000002420000}"/>
    <cellStyle name="Normal 2 4 3 2 4 4" xfId="16898" xr:uid="{00000000-0005-0000-0000-000003420000}"/>
    <cellStyle name="Normal 2 4 3 2 4 4 2" xfId="16899" xr:uid="{00000000-0005-0000-0000-000004420000}"/>
    <cellStyle name="Normal 2 4 3 2 4 4 2 2" xfId="16900" xr:uid="{00000000-0005-0000-0000-000005420000}"/>
    <cellStyle name="Normal 2 4 3 2 4 4 3" xfId="16901" xr:uid="{00000000-0005-0000-0000-000006420000}"/>
    <cellStyle name="Normal 2 4 3 2 4 5" xfId="16902" xr:uid="{00000000-0005-0000-0000-000007420000}"/>
    <cellStyle name="Normal 2 4 3 2 4 5 2" xfId="16903" xr:uid="{00000000-0005-0000-0000-000008420000}"/>
    <cellStyle name="Normal 2 4 3 2 4 6" xfId="16904" xr:uid="{00000000-0005-0000-0000-000009420000}"/>
    <cellStyle name="Normal 2 4 3 2 4 6 2" xfId="16905" xr:uid="{00000000-0005-0000-0000-00000A420000}"/>
    <cellStyle name="Normal 2 4 3 2 4 7" xfId="16906" xr:uid="{00000000-0005-0000-0000-00000B420000}"/>
    <cellStyle name="Normal 2 4 3 2 5" xfId="16907" xr:uid="{00000000-0005-0000-0000-00000C420000}"/>
    <cellStyle name="Normal 2 4 3 2 5 2" xfId="16908" xr:uid="{00000000-0005-0000-0000-00000D420000}"/>
    <cellStyle name="Normal 2 4 3 2 5 2 2" xfId="16909" xr:uid="{00000000-0005-0000-0000-00000E420000}"/>
    <cellStyle name="Normal 2 4 3 2 5 2 2 2" xfId="16910" xr:uid="{00000000-0005-0000-0000-00000F420000}"/>
    <cellStyle name="Normal 2 4 3 2 5 2 3" xfId="16911" xr:uid="{00000000-0005-0000-0000-000010420000}"/>
    <cellStyle name="Normal 2 4 3 2 5 3" xfId="16912" xr:uid="{00000000-0005-0000-0000-000011420000}"/>
    <cellStyle name="Normal 2 4 3 2 5 3 2" xfId="16913" xr:uid="{00000000-0005-0000-0000-000012420000}"/>
    <cellStyle name="Normal 2 4 3 2 5 3 2 2" xfId="16914" xr:uid="{00000000-0005-0000-0000-000013420000}"/>
    <cellStyle name="Normal 2 4 3 2 5 3 3" xfId="16915" xr:uid="{00000000-0005-0000-0000-000014420000}"/>
    <cellStyle name="Normal 2 4 3 2 5 4" xfId="16916" xr:uid="{00000000-0005-0000-0000-000015420000}"/>
    <cellStyle name="Normal 2 4 3 2 5 4 2" xfId="16917" xr:uid="{00000000-0005-0000-0000-000016420000}"/>
    <cellStyle name="Normal 2 4 3 2 5 4 2 2" xfId="16918" xr:uid="{00000000-0005-0000-0000-000017420000}"/>
    <cellStyle name="Normal 2 4 3 2 5 4 3" xfId="16919" xr:uid="{00000000-0005-0000-0000-000018420000}"/>
    <cellStyle name="Normal 2 4 3 2 5 5" xfId="16920" xr:uid="{00000000-0005-0000-0000-000019420000}"/>
    <cellStyle name="Normal 2 4 3 2 5 5 2" xfId="16921" xr:uid="{00000000-0005-0000-0000-00001A420000}"/>
    <cellStyle name="Normal 2 4 3 2 5 6" xfId="16922" xr:uid="{00000000-0005-0000-0000-00001B420000}"/>
    <cellStyle name="Normal 2 4 3 2 5 6 2" xfId="16923" xr:uid="{00000000-0005-0000-0000-00001C420000}"/>
    <cellStyle name="Normal 2 4 3 2 5 7" xfId="16924" xr:uid="{00000000-0005-0000-0000-00001D420000}"/>
    <cellStyle name="Normal 2 4 3 2 6" xfId="16925" xr:uid="{00000000-0005-0000-0000-00001E420000}"/>
    <cellStyle name="Normal 2 4 3 2 6 2" xfId="16926" xr:uid="{00000000-0005-0000-0000-00001F420000}"/>
    <cellStyle name="Normal 2 4 3 2 6 2 2" xfId="16927" xr:uid="{00000000-0005-0000-0000-000020420000}"/>
    <cellStyle name="Normal 2 4 3 2 6 3" xfId="16928" xr:uid="{00000000-0005-0000-0000-000021420000}"/>
    <cellStyle name="Normal 2 4 3 2 7" xfId="16929" xr:uid="{00000000-0005-0000-0000-000022420000}"/>
    <cellStyle name="Normal 2 4 3 2 7 2" xfId="16930" xr:uid="{00000000-0005-0000-0000-000023420000}"/>
    <cellStyle name="Normal 2 4 3 2 7 2 2" xfId="16931" xr:uid="{00000000-0005-0000-0000-000024420000}"/>
    <cellStyle name="Normal 2 4 3 2 7 3" xfId="16932" xr:uid="{00000000-0005-0000-0000-000025420000}"/>
    <cellStyle name="Normal 2 4 3 2 8" xfId="16933" xr:uid="{00000000-0005-0000-0000-000026420000}"/>
    <cellStyle name="Normal 2 4 3 2 8 2" xfId="16934" xr:uid="{00000000-0005-0000-0000-000027420000}"/>
    <cellStyle name="Normal 2 4 3 2 8 2 2" xfId="16935" xr:uid="{00000000-0005-0000-0000-000028420000}"/>
    <cellStyle name="Normal 2 4 3 2 8 3" xfId="16936" xr:uid="{00000000-0005-0000-0000-000029420000}"/>
    <cellStyle name="Normal 2 4 3 2 9" xfId="16937" xr:uid="{00000000-0005-0000-0000-00002A420000}"/>
    <cellStyle name="Normal 2 4 3 2 9 2" xfId="16938" xr:uid="{00000000-0005-0000-0000-00002B420000}"/>
    <cellStyle name="Normal 2 4 3 3" xfId="16939" xr:uid="{00000000-0005-0000-0000-00002C420000}"/>
    <cellStyle name="Normal 2 4 3 3 10" xfId="16940" xr:uid="{00000000-0005-0000-0000-00002D420000}"/>
    <cellStyle name="Normal 2 4 3 3 10 2" xfId="16941" xr:uid="{00000000-0005-0000-0000-00002E420000}"/>
    <cellStyle name="Normal 2 4 3 3 11" xfId="16942" xr:uid="{00000000-0005-0000-0000-00002F420000}"/>
    <cellStyle name="Normal 2 4 3 3 2" xfId="16943" xr:uid="{00000000-0005-0000-0000-000030420000}"/>
    <cellStyle name="Normal 2 4 3 3 2 2" xfId="16944" xr:uid="{00000000-0005-0000-0000-000031420000}"/>
    <cellStyle name="Normal 2 4 3 3 2 2 2" xfId="16945" xr:uid="{00000000-0005-0000-0000-000032420000}"/>
    <cellStyle name="Normal 2 4 3 3 2 2 2 2" xfId="16946" xr:uid="{00000000-0005-0000-0000-000033420000}"/>
    <cellStyle name="Normal 2 4 3 3 2 2 2 2 2" xfId="16947" xr:uid="{00000000-0005-0000-0000-000034420000}"/>
    <cellStyle name="Normal 2 4 3 3 2 2 2 3" xfId="16948" xr:uid="{00000000-0005-0000-0000-000035420000}"/>
    <cellStyle name="Normal 2 4 3 3 2 2 3" xfId="16949" xr:uid="{00000000-0005-0000-0000-000036420000}"/>
    <cellStyle name="Normal 2 4 3 3 2 2 3 2" xfId="16950" xr:uid="{00000000-0005-0000-0000-000037420000}"/>
    <cellStyle name="Normal 2 4 3 3 2 2 3 2 2" xfId="16951" xr:uid="{00000000-0005-0000-0000-000038420000}"/>
    <cellStyle name="Normal 2 4 3 3 2 2 3 3" xfId="16952" xr:uid="{00000000-0005-0000-0000-000039420000}"/>
    <cellStyle name="Normal 2 4 3 3 2 2 4" xfId="16953" xr:uid="{00000000-0005-0000-0000-00003A420000}"/>
    <cellStyle name="Normal 2 4 3 3 2 2 4 2" xfId="16954" xr:uid="{00000000-0005-0000-0000-00003B420000}"/>
    <cellStyle name="Normal 2 4 3 3 2 2 4 2 2" xfId="16955" xr:uid="{00000000-0005-0000-0000-00003C420000}"/>
    <cellStyle name="Normal 2 4 3 3 2 2 4 3" xfId="16956" xr:uid="{00000000-0005-0000-0000-00003D420000}"/>
    <cellStyle name="Normal 2 4 3 3 2 2 5" xfId="16957" xr:uid="{00000000-0005-0000-0000-00003E420000}"/>
    <cellStyle name="Normal 2 4 3 3 2 2 5 2" xfId="16958" xr:uid="{00000000-0005-0000-0000-00003F420000}"/>
    <cellStyle name="Normal 2 4 3 3 2 2 6" xfId="16959" xr:uid="{00000000-0005-0000-0000-000040420000}"/>
    <cellStyle name="Normal 2 4 3 3 2 2 6 2" xfId="16960" xr:uid="{00000000-0005-0000-0000-000041420000}"/>
    <cellStyle name="Normal 2 4 3 3 2 2 7" xfId="16961" xr:uid="{00000000-0005-0000-0000-000042420000}"/>
    <cellStyle name="Normal 2 4 3 3 2 3" xfId="16962" xr:uid="{00000000-0005-0000-0000-000043420000}"/>
    <cellStyle name="Normal 2 4 3 3 2 3 2" xfId="16963" xr:uid="{00000000-0005-0000-0000-000044420000}"/>
    <cellStyle name="Normal 2 4 3 3 2 3 2 2" xfId="16964" xr:uid="{00000000-0005-0000-0000-000045420000}"/>
    <cellStyle name="Normal 2 4 3 3 2 3 2 2 2" xfId="16965" xr:uid="{00000000-0005-0000-0000-000046420000}"/>
    <cellStyle name="Normal 2 4 3 3 2 3 2 3" xfId="16966" xr:uid="{00000000-0005-0000-0000-000047420000}"/>
    <cellStyle name="Normal 2 4 3 3 2 3 3" xfId="16967" xr:uid="{00000000-0005-0000-0000-000048420000}"/>
    <cellStyle name="Normal 2 4 3 3 2 3 3 2" xfId="16968" xr:uid="{00000000-0005-0000-0000-000049420000}"/>
    <cellStyle name="Normal 2 4 3 3 2 3 3 2 2" xfId="16969" xr:uid="{00000000-0005-0000-0000-00004A420000}"/>
    <cellStyle name="Normal 2 4 3 3 2 3 3 3" xfId="16970" xr:uid="{00000000-0005-0000-0000-00004B420000}"/>
    <cellStyle name="Normal 2 4 3 3 2 3 4" xfId="16971" xr:uid="{00000000-0005-0000-0000-00004C420000}"/>
    <cellStyle name="Normal 2 4 3 3 2 3 4 2" xfId="16972" xr:uid="{00000000-0005-0000-0000-00004D420000}"/>
    <cellStyle name="Normal 2 4 3 3 2 3 4 2 2" xfId="16973" xr:uid="{00000000-0005-0000-0000-00004E420000}"/>
    <cellStyle name="Normal 2 4 3 3 2 3 4 3" xfId="16974" xr:uid="{00000000-0005-0000-0000-00004F420000}"/>
    <cellStyle name="Normal 2 4 3 3 2 3 5" xfId="16975" xr:uid="{00000000-0005-0000-0000-000050420000}"/>
    <cellStyle name="Normal 2 4 3 3 2 3 5 2" xfId="16976" xr:uid="{00000000-0005-0000-0000-000051420000}"/>
    <cellStyle name="Normal 2 4 3 3 2 3 6" xfId="16977" xr:uid="{00000000-0005-0000-0000-000052420000}"/>
    <cellStyle name="Normal 2 4 3 3 2 3 6 2" xfId="16978" xr:uid="{00000000-0005-0000-0000-000053420000}"/>
    <cellStyle name="Normal 2 4 3 3 2 3 7" xfId="16979" xr:uid="{00000000-0005-0000-0000-000054420000}"/>
    <cellStyle name="Normal 2 4 3 3 2 4" xfId="16980" xr:uid="{00000000-0005-0000-0000-000055420000}"/>
    <cellStyle name="Normal 2 4 3 3 2 4 2" xfId="16981" xr:uid="{00000000-0005-0000-0000-000056420000}"/>
    <cellStyle name="Normal 2 4 3 3 2 4 2 2" xfId="16982" xr:uid="{00000000-0005-0000-0000-000057420000}"/>
    <cellStyle name="Normal 2 4 3 3 2 4 3" xfId="16983" xr:uid="{00000000-0005-0000-0000-000058420000}"/>
    <cellStyle name="Normal 2 4 3 3 2 5" xfId="16984" xr:uid="{00000000-0005-0000-0000-000059420000}"/>
    <cellStyle name="Normal 2 4 3 3 2 5 2" xfId="16985" xr:uid="{00000000-0005-0000-0000-00005A420000}"/>
    <cellStyle name="Normal 2 4 3 3 2 5 2 2" xfId="16986" xr:uid="{00000000-0005-0000-0000-00005B420000}"/>
    <cellStyle name="Normal 2 4 3 3 2 5 3" xfId="16987" xr:uid="{00000000-0005-0000-0000-00005C420000}"/>
    <cellStyle name="Normal 2 4 3 3 2 6" xfId="16988" xr:uid="{00000000-0005-0000-0000-00005D420000}"/>
    <cellStyle name="Normal 2 4 3 3 2 6 2" xfId="16989" xr:uid="{00000000-0005-0000-0000-00005E420000}"/>
    <cellStyle name="Normal 2 4 3 3 2 6 2 2" xfId="16990" xr:uid="{00000000-0005-0000-0000-00005F420000}"/>
    <cellStyle name="Normal 2 4 3 3 2 6 3" xfId="16991" xr:uid="{00000000-0005-0000-0000-000060420000}"/>
    <cellStyle name="Normal 2 4 3 3 2 7" xfId="16992" xr:uid="{00000000-0005-0000-0000-000061420000}"/>
    <cellStyle name="Normal 2 4 3 3 2 7 2" xfId="16993" xr:uid="{00000000-0005-0000-0000-000062420000}"/>
    <cellStyle name="Normal 2 4 3 3 2 8" xfId="16994" xr:uid="{00000000-0005-0000-0000-000063420000}"/>
    <cellStyle name="Normal 2 4 3 3 2 8 2" xfId="16995" xr:uid="{00000000-0005-0000-0000-000064420000}"/>
    <cellStyle name="Normal 2 4 3 3 2 9" xfId="16996" xr:uid="{00000000-0005-0000-0000-000065420000}"/>
    <cellStyle name="Normal 2 4 3 3 3" xfId="16997" xr:uid="{00000000-0005-0000-0000-000066420000}"/>
    <cellStyle name="Normal 2 4 3 3 3 2" xfId="16998" xr:uid="{00000000-0005-0000-0000-000067420000}"/>
    <cellStyle name="Normal 2 4 3 3 3 2 2" xfId="16999" xr:uid="{00000000-0005-0000-0000-000068420000}"/>
    <cellStyle name="Normal 2 4 3 3 3 2 2 2" xfId="17000" xr:uid="{00000000-0005-0000-0000-000069420000}"/>
    <cellStyle name="Normal 2 4 3 3 3 2 2 2 2" xfId="17001" xr:uid="{00000000-0005-0000-0000-00006A420000}"/>
    <cellStyle name="Normal 2 4 3 3 3 2 2 3" xfId="17002" xr:uid="{00000000-0005-0000-0000-00006B420000}"/>
    <cellStyle name="Normal 2 4 3 3 3 2 3" xfId="17003" xr:uid="{00000000-0005-0000-0000-00006C420000}"/>
    <cellStyle name="Normal 2 4 3 3 3 2 3 2" xfId="17004" xr:uid="{00000000-0005-0000-0000-00006D420000}"/>
    <cellStyle name="Normal 2 4 3 3 3 2 3 2 2" xfId="17005" xr:uid="{00000000-0005-0000-0000-00006E420000}"/>
    <cellStyle name="Normal 2 4 3 3 3 2 3 3" xfId="17006" xr:uid="{00000000-0005-0000-0000-00006F420000}"/>
    <cellStyle name="Normal 2 4 3 3 3 2 4" xfId="17007" xr:uid="{00000000-0005-0000-0000-000070420000}"/>
    <cellStyle name="Normal 2 4 3 3 3 2 4 2" xfId="17008" xr:uid="{00000000-0005-0000-0000-000071420000}"/>
    <cellStyle name="Normal 2 4 3 3 3 2 4 2 2" xfId="17009" xr:uid="{00000000-0005-0000-0000-000072420000}"/>
    <cellStyle name="Normal 2 4 3 3 3 2 4 3" xfId="17010" xr:uid="{00000000-0005-0000-0000-000073420000}"/>
    <cellStyle name="Normal 2 4 3 3 3 2 5" xfId="17011" xr:uid="{00000000-0005-0000-0000-000074420000}"/>
    <cellStyle name="Normal 2 4 3 3 3 2 5 2" xfId="17012" xr:uid="{00000000-0005-0000-0000-000075420000}"/>
    <cellStyle name="Normal 2 4 3 3 3 2 6" xfId="17013" xr:uid="{00000000-0005-0000-0000-000076420000}"/>
    <cellStyle name="Normal 2 4 3 3 3 2 6 2" xfId="17014" xr:uid="{00000000-0005-0000-0000-000077420000}"/>
    <cellStyle name="Normal 2 4 3 3 3 2 7" xfId="17015" xr:uid="{00000000-0005-0000-0000-000078420000}"/>
    <cellStyle name="Normal 2 4 3 3 3 3" xfId="17016" xr:uid="{00000000-0005-0000-0000-000079420000}"/>
    <cellStyle name="Normal 2 4 3 3 3 3 2" xfId="17017" xr:uid="{00000000-0005-0000-0000-00007A420000}"/>
    <cellStyle name="Normal 2 4 3 3 3 3 2 2" xfId="17018" xr:uid="{00000000-0005-0000-0000-00007B420000}"/>
    <cellStyle name="Normal 2 4 3 3 3 3 3" xfId="17019" xr:uid="{00000000-0005-0000-0000-00007C420000}"/>
    <cellStyle name="Normal 2 4 3 3 3 4" xfId="17020" xr:uid="{00000000-0005-0000-0000-00007D420000}"/>
    <cellStyle name="Normal 2 4 3 3 3 4 2" xfId="17021" xr:uid="{00000000-0005-0000-0000-00007E420000}"/>
    <cellStyle name="Normal 2 4 3 3 3 4 2 2" xfId="17022" xr:uid="{00000000-0005-0000-0000-00007F420000}"/>
    <cellStyle name="Normal 2 4 3 3 3 4 3" xfId="17023" xr:uid="{00000000-0005-0000-0000-000080420000}"/>
    <cellStyle name="Normal 2 4 3 3 3 5" xfId="17024" xr:uid="{00000000-0005-0000-0000-000081420000}"/>
    <cellStyle name="Normal 2 4 3 3 3 5 2" xfId="17025" xr:uid="{00000000-0005-0000-0000-000082420000}"/>
    <cellStyle name="Normal 2 4 3 3 3 5 2 2" xfId="17026" xr:uid="{00000000-0005-0000-0000-000083420000}"/>
    <cellStyle name="Normal 2 4 3 3 3 5 3" xfId="17027" xr:uid="{00000000-0005-0000-0000-000084420000}"/>
    <cellStyle name="Normal 2 4 3 3 3 6" xfId="17028" xr:uid="{00000000-0005-0000-0000-000085420000}"/>
    <cellStyle name="Normal 2 4 3 3 3 6 2" xfId="17029" xr:uid="{00000000-0005-0000-0000-000086420000}"/>
    <cellStyle name="Normal 2 4 3 3 3 7" xfId="17030" xr:uid="{00000000-0005-0000-0000-000087420000}"/>
    <cellStyle name="Normal 2 4 3 3 3 7 2" xfId="17031" xr:uid="{00000000-0005-0000-0000-000088420000}"/>
    <cellStyle name="Normal 2 4 3 3 3 8" xfId="17032" xr:uid="{00000000-0005-0000-0000-000089420000}"/>
    <cellStyle name="Normal 2 4 3 3 4" xfId="17033" xr:uid="{00000000-0005-0000-0000-00008A420000}"/>
    <cellStyle name="Normal 2 4 3 3 4 2" xfId="17034" xr:uid="{00000000-0005-0000-0000-00008B420000}"/>
    <cellStyle name="Normal 2 4 3 3 4 2 2" xfId="17035" xr:uid="{00000000-0005-0000-0000-00008C420000}"/>
    <cellStyle name="Normal 2 4 3 3 4 2 2 2" xfId="17036" xr:uid="{00000000-0005-0000-0000-00008D420000}"/>
    <cellStyle name="Normal 2 4 3 3 4 2 3" xfId="17037" xr:uid="{00000000-0005-0000-0000-00008E420000}"/>
    <cellStyle name="Normal 2 4 3 3 4 3" xfId="17038" xr:uid="{00000000-0005-0000-0000-00008F420000}"/>
    <cellStyle name="Normal 2 4 3 3 4 3 2" xfId="17039" xr:uid="{00000000-0005-0000-0000-000090420000}"/>
    <cellStyle name="Normal 2 4 3 3 4 3 2 2" xfId="17040" xr:uid="{00000000-0005-0000-0000-000091420000}"/>
    <cellStyle name="Normal 2 4 3 3 4 3 3" xfId="17041" xr:uid="{00000000-0005-0000-0000-000092420000}"/>
    <cellStyle name="Normal 2 4 3 3 4 4" xfId="17042" xr:uid="{00000000-0005-0000-0000-000093420000}"/>
    <cellStyle name="Normal 2 4 3 3 4 4 2" xfId="17043" xr:uid="{00000000-0005-0000-0000-000094420000}"/>
    <cellStyle name="Normal 2 4 3 3 4 4 2 2" xfId="17044" xr:uid="{00000000-0005-0000-0000-000095420000}"/>
    <cellStyle name="Normal 2 4 3 3 4 4 3" xfId="17045" xr:uid="{00000000-0005-0000-0000-000096420000}"/>
    <cellStyle name="Normal 2 4 3 3 4 5" xfId="17046" xr:uid="{00000000-0005-0000-0000-000097420000}"/>
    <cellStyle name="Normal 2 4 3 3 4 5 2" xfId="17047" xr:uid="{00000000-0005-0000-0000-000098420000}"/>
    <cellStyle name="Normal 2 4 3 3 4 6" xfId="17048" xr:uid="{00000000-0005-0000-0000-000099420000}"/>
    <cellStyle name="Normal 2 4 3 3 4 6 2" xfId="17049" xr:uid="{00000000-0005-0000-0000-00009A420000}"/>
    <cellStyle name="Normal 2 4 3 3 4 7" xfId="17050" xr:uid="{00000000-0005-0000-0000-00009B420000}"/>
    <cellStyle name="Normal 2 4 3 3 5" xfId="17051" xr:uid="{00000000-0005-0000-0000-00009C420000}"/>
    <cellStyle name="Normal 2 4 3 3 5 2" xfId="17052" xr:uid="{00000000-0005-0000-0000-00009D420000}"/>
    <cellStyle name="Normal 2 4 3 3 5 2 2" xfId="17053" xr:uid="{00000000-0005-0000-0000-00009E420000}"/>
    <cellStyle name="Normal 2 4 3 3 5 2 2 2" xfId="17054" xr:uid="{00000000-0005-0000-0000-00009F420000}"/>
    <cellStyle name="Normal 2 4 3 3 5 2 3" xfId="17055" xr:uid="{00000000-0005-0000-0000-0000A0420000}"/>
    <cellStyle name="Normal 2 4 3 3 5 3" xfId="17056" xr:uid="{00000000-0005-0000-0000-0000A1420000}"/>
    <cellStyle name="Normal 2 4 3 3 5 3 2" xfId="17057" xr:uid="{00000000-0005-0000-0000-0000A2420000}"/>
    <cellStyle name="Normal 2 4 3 3 5 3 2 2" xfId="17058" xr:uid="{00000000-0005-0000-0000-0000A3420000}"/>
    <cellStyle name="Normal 2 4 3 3 5 3 3" xfId="17059" xr:uid="{00000000-0005-0000-0000-0000A4420000}"/>
    <cellStyle name="Normal 2 4 3 3 5 4" xfId="17060" xr:uid="{00000000-0005-0000-0000-0000A5420000}"/>
    <cellStyle name="Normal 2 4 3 3 5 4 2" xfId="17061" xr:uid="{00000000-0005-0000-0000-0000A6420000}"/>
    <cellStyle name="Normal 2 4 3 3 5 4 2 2" xfId="17062" xr:uid="{00000000-0005-0000-0000-0000A7420000}"/>
    <cellStyle name="Normal 2 4 3 3 5 4 3" xfId="17063" xr:uid="{00000000-0005-0000-0000-0000A8420000}"/>
    <cellStyle name="Normal 2 4 3 3 5 5" xfId="17064" xr:uid="{00000000-0005-0000-0000-0000A9420000}"/>
    <cellStyle name="Normal 2 4 3 3 5 5 2" xfId="17065" xr:uid="{00000000-0005-0000-0000-0000AA420000}"/>
    <cellStyle name="Normal 2 4 3 3 5 6" xfId="17066" xr:uid="{00000000-0005-0000-0000-0000AB420000}"/>
    <cellStyle name="Normal 2 4 3 3 5 6 2" xfId="17067" xr:uid="{00000000-0005-0000-0000-0000AC420000}"/>
    <cellStyle name="Normal 2 4 3 3 5 7" xfId="17068" xr:uid="{00000000-0005-0000-0000-0000AD420000}"/>
    <cellStyle name="Normal 2 4 3 3 6" xfId="17069" xr:uid="{00000000-0005-0000-0000-0000AE420000}"/>
    <cellStyle name="Normal 2 4 3 3 6 2" xfId="17070" xr:uid="{00000000-0005-0000-0000-0000AF420000}"/>
    <cellStyle name="Normal 2 4 3 3 6 2 2" xfId="17071" xr:uid="{00000000-0005-0000-0000-0000B0420000}"/>
    <cellStyle name="Normal 2 4 3 3 6 3" xfId="17072" xr:uid="{00000000-0005-0000-0000-0000B1420000}"/>
    <cellStyle name="Normal 2 4 3 3 7" xfId="17073" xr:uid="{00000000-0005-0000-0000-0000B2420000}"/>
    <cellStyle name="Normal 2 4 3 3 7 2" xfId="17074" xr:uid="{00000000-0005-0000-0000-0000B3420000}"/>
    <cellStyle name="Normal 2 4 3 3 7 2 2" xfId="17075" xr:uid="{00000000-0005-0000-0000-0000B4420000}"/>
    <cellStyle name="Normal 2 4 3 3 7 3" xfId="17076" xr:uid="{00000000-0005-0000-0000-0000B5420000}"/>
    <cellStyle name="Normal 2 4 3 3 8" xfId="17077" xr:uid="{00000000-0005-0000-0000-0000B6420000}"/>
    <cellStyle name="Normal 2 4 3 3 8 2" xfId="17078" xr:uid="{00000000-0005-0000-0000-0000B7420000}"/>
    <cellStyle name="Normal 2 4 3 3 8 2 2" xfId="17079" xr:uid="{00000000-0005-0000-0000-0000B8420000}"/>
    <cellStyle name="Normal 2 4 3 3 8 3" xfId="17080" xr:uid="{00000000-0005-0000-0000-0000B9420000}"/>
    <cellStyle name="Normal 2 4 3 3 9" xfId="17081" xr:uid="{00000000-0005-0000-0000-0000BA420000}"/>
    <cellStyle name="Normal 2 4 3 3 9 2" xfId="17082" xr:uid="{00000000-0005-0000-0000-0000BB420000}"/>
    <cellStyle name="Normal 2 4 3 4" xfId="17083" xr:uid="{00000000-0005-0000-0000-0000BC420000}"/>
    <cellStyle name="Normal 2 4 3 4 2" xfId="17084" xr:uid="{00000000-0005-0000-0000-0000BD420000}"/>
    <cellStyle name="Normal 2 4 3 4 2 2" xfId="17085" xr:uid="{00000000-0005-0000-0000-0000BE420000}"/>
    <cellStyle name="Normal 2 4 3 4 2 2 2" xfId="17086" xr:uid="{00000000-0005-0000-0000-0000BF420000}"/>
    <cellStyle name="Normal 2 4 3 4 2 2 2 2" xfId="17087" xr:uid="{00000000-0005-0000-0000-0000C0420000}"/>
    <cellStyle name="Normal 2 4 3 4 2 2 3" xfId="17088" xr:uid="{00000000-0005-0000-0000-0000C1420000}"/>
    <cellStyle name="Normal 2 4 3 4 2 3" xfId="17089" xr:uid="{00000000-0005-0000-0000-0000C2420000}"/>
    <cellStyle name="Normal 2 4 3 4 2 3 2" xfId="17090" xr:uid="{00000000-0005-0000-0000-0000C3420000}"/>
    <cellStyle name="Normal 2 4 3 4 2 3 2 2" xfId="17091" xr:uid="{00000000-0005-0000-0000-0000C4420000}"/>
    <cellStyle name="Normal 2 4 3 4 2 3 3" xfId="17092" xr:uid="{00000000-0005-0000-0000-0000C5420000}"/>
    <cellStyle name="Normal 2 4 3 4 2 4" xfId="17093" xr:uid="{00000000-0005-0000-0000-0000C6420000}"/>
    <cellStyle name="Normal 2 4 3 4 2 4 2" xfId="17094" xr:uid="{00000000-0005-0000-0000-0000C7420000}"/>
    <cellStyle name="Normal 2 4 3 4 2 4 2 2" xfId="17095" xr:uid="{00000000-0005-0000-0000-0000C8420000}"/>
    <cellStyle name="Normal 2 4 3 4 2 4 3" xfId="17096" xr:uid="{00000000-0005-0000-0000-0000C9420000}"/>
    <cellStyle name="Normal 2 4 3 4 2 5" xfId="17097" xr:uid="{00000000-0005-0000-0000-0000CA420000}"/>
    <cellStyle name="Normal 2 4 3 4 2 5 2" xfId="17098" xr:uid="{00000000-0005-0000-0000-0000CB420000}"/>
    <cellStyle name="Normal 2 4 3 4 2 6" xfId="17099" xr:uid="{00000000-0005-0000-0000-0000CC420000}"/>
    <cellStyle name="Normal 2 4 3 4 2 6 2" xfId="17100" xr:uid="{00000000-0005-0000-0000-0000CD420000}"/>
    <cellStyle name="Normal 2 4 3 4 2 7" xfId="17101" xr:uid="{00000000-0005-0000-0000-0000CE420000}"/>
    <cellStyle name="Normal 2 4 3 4 3" xfId="17102" xr:uid="{00000000-0005-0000-0000-0000CF420000}"/>
    <cellStyle name="Normal 2 4 3 4 3 2" xfId="17103" xr:uid="{00000000-0005-0000-0000-0000D0420000}"/>
    <cellStyle name="Normal 2 4 3 4 3 2 2" xfId="17104" xr:uid="{00000000-0005-0000-0000-0000D1420000}"/>
    <cellStyle name="Normal 2 4 3 4 3 2 2 2" xfId="17105" xr:uid="{00000000-0005-0000-0000-0000D2420000}"/>
    <cellStyle name="Normal 2 4 3 4 3 2 3" xfId="17106" xr:uid="{00000000-0005-0000-0000-0000D3420000}"/>
    <cellStyle name="Normal 2 4 3 4 3 3" xfId="17107" xr:uid="{00000000-0005-0000-0000-0000D4420000}"/>
    <cellStyle name="Normal 2 4 3 4 3 3 2" xfId="17108" xr:uid="{00000000-0005-0000-0000-0000D5420000}"/>
    <cellStyle name="Normal 2 4 3 4 3 3 2 2" xfId="17109" xr:uid="{00000000-0005-0000-0000-0000D6420000}"/>
    <cellStyle name="Normal 2 4 3 4 3 3 3" xfId="17110" xr:uid="{00000000-0005-0000-0000-0000D7420000}"/>
    <cellStyle name="Normal 2 4 3 4 3 4" xfId="17111" xr:uid="{00000000-0005-0000-0000-0000D8420000}"/>
    <cellStyle name="Normal 2 4 3 4 3 4 2" xfId="17112" xr:uid="{00000000-0005-0000-0000-0000D9420000}"/>
    <cellStyle name="Normal 2 4 3 4 3 4 2 2" xfId="17113" xr:uid="{00000000-0005-0000-0000-0000DA420000}"/>
    <cellStyle name="Normal 2 4 3 4 3 4 3" xfId="17114" xr:uid="{00000000-0005-0000-0000-0000DB420000}"/>
    <cellStyle name="Normal 2 4 3 4 3 5" xfId="17115" xr:uid="{00000000-0005-0000-0000-0000DC420000}"/>
    <cellStyle name="Normal 2 4 3 4 3 5 2" xfId="17116" xr:uid="{00000000-0005-0000-0000-0000DD420000}"/>
    <cellStyle name="Normal 2 4 3 4 3 6" xfId="17117" xr:uid="{00000000-0005-0000-0000-0000DE420000}"/>
    <cellStyle name="Normal 2 4 3 4 3 6 2" xfId="17118" xr:uid="{00000000-0005-0000-0000-0000DF420000}"/>
    <cellStyle name="Normal 2 4 3 4 3 7" xfId="17119" xr:uid="{00000000-0005-0000-0000-0000E0420000}"/>
    <cellStyle name="Normal 2 4 3 4 4" xfId="17120" xr:uid="{00000000-0005-0000-0000-0000E1420000}"/>
    <cellStyle name="Normal 2 4 3 4 4 2" xfId="17121" xr:uid="{00000000-0005-0000-0000-0000E2420000}"/>
    <cellStyle name="Normal 2 4 3 4 4 2 2" xfId="17122" xr:uid="{00000000-0005-0000-0000-0000E3420000}"/>
    <cellStyle name="Normal 2 4 3 4 4 3" xfId="17123" xr:uid="{00000000-0005-0000-0000-0000E4420000}"/>
    <cellStyle name="Normal 2 4 3 4 5" xfId="17124" xr:uid="{00000000-0005-0000-0000-0000E5420000}"/>
    <cellStyle name="Normal 2 4 3 4 5 2" xfId="17125" xr:uid="{00000000-0005-0000-0000-0000E6420000}"/>
    <cellStyle name="Normal 2 4 3 4 5 2 2" xfId="17126" xr:uid="{00000000-0005-0000-0000-0000E7420000}"/>
    <cellStyle name="Normal 2 4 3 4 5 3" xfId="17127" xr:uid="{00000000-0005-0000-0000-0000E8420000}"/>
    <cellStyle name="Normal 2 4 3 4 6" xfId="17128" xr:uid="{00000000-0005-0000-0000-0000E9420000}"/>
    <cellStyle name="Normal 2 4 3 4 6 2" xfId="17129" xr:uid="{00000000-0005-0000-0000-0000EA420000}"/>
    <cellStyle name="Normal 2 4 3 4 6 2 2" xfId="17130" xr:uid="{00000000-0005-0000-0000-0000EB420000}"/>
    <cellStyle name="Normal 2 4 3 4 6 3" xfId="17131" xr:uid="{00000000-0005-0000-0000-0000EC420000}"/>
    <cellStyle name="Normal 2 4 3 4 7" xfId="17132" xr:uid="{00000000-0005-0000-0000-0000ED420000}"/>
    <cellStyle name="Normal 2 4 3 4 7 2" xfId="17133" xr:uid="{00000000-0005-0000-0000-0000EE420000}"/>
    <cellStyle name="Normal 2 4 3 4 8" xfId="17134" xr:uid="{00000000-0005-0000-0000-0000EF420000}"/>
    <cellStyle name="Normal 2 4 3 4 8 2" xfId="17135" xr:uid="{00000000-0005-0000-0000-0000F0420000}"/>
    <cellStyle name="Normal 2 4 3 4 9" xfId="17136" xr:uid="{00000000-0005-0000-0000-0000F1420000}"/>
    <cellStyle name="Normal 2 4 3 5" xfId="17137" xr:uid="{00000000-0005-0000-0000-0000F2420000}"/>
    <cellStyle name="Normal 2 4 3 5 2" xfId="17138" xr:uid="{00000000-0005-0000-0000-0000F3420000}"/>
    <cellStyle name="Normal 2 4 3 5 2 2" xfId="17139" xr:uid="{00000000-0005-0000-0000-0000F4420000}"/>
    <cellStyle name="Normal 2 4 3 5 2 2 2" xfId="17140" xr:uid="{00000000-0005-0000-0000-0000F5420000}"/>
    <cellStyle name="Normal 2 4 3 5 2 2 2 2" xfId="17141" xr:uid="{00000000-0005-0000-0000-0000F6420000}"/>
    <cellStyle name="Normal 2 4 3 5 2 2 3" xfId="17142" xr:uid="{00000000-0005-0000-0000-0000F7420000}"/>
    <cellStyle name="Normal 2 4 3 5 2 3" xfId="17143" xr:uid="{00000000-0005-0000-0000-0000F8420000}"/>
    <cellStyle name="Normal 2 4 3 5 2 3 2" xfId="17144" xr:uid="{00000000-0005-0000-0000-0000F9420000}"/>
    <cellStyle name="Normal 2 4 3 5 2 3 2 2" xfId="17145" xr:uid="{00000000-0005-0000-0000-0000FA420000}"/>
    <cellStyle name="Normal 2 4 3 5 2 3 3" xfId="17146" xr:uid="{00000000-0005-0000-0000-0000FB420000}"/>
    <cellStyle name="Normal 2 4 3 5 2 4" xfId="17147" xr:uid="{00000000-0005-0000-0000-0000FC420000}"/>
    <cellStyle name="Normal 2 4 3 5 2 4 2" xfId="17148" xr:uid="{00000000-0005-0000-0000-0000FD420000}"/>
    <cellStyle name="Normal 2 4 3 5 2 4 2 2" xfId="17149" xr:uid="{00000000-0005-0000-0000-0000FE420000}"/>
    <cellStyle name="Normal 2 4 3 5 2 4 3" xfId="17150" xr:uid="{00000000-0005-0000-0000-0000FF420000}"/>
    <cellStyle name="Normal 2 4 3 5 2 5" xfId="17151" xr:uid="{00000000-0005-0000-0000-000000430000}"/>
    <cellStyle name="Normal 2 4 3 5 2 5 2" xfId="17152" xr:uid="{00000000-0005-0000-0000-000001430000}"/>
    <cellStyle name="Normal 2 4 3 5 2 6" xfId="17153" xr:uid="{00000000-0005-0000-0000-000002430000}"/>
    <cellStyle name="Normal 2 4 3 5 2 6 2" xfId="17154" xr:uid="{00000000-0005-0000-0000-000003430000}"/>
    <cellStyle name="Normal 2 4 3 5 2 7" xfId="17155" xr:uid="{00000000-0005-0000-0000-000004430000}"/>
    <cellStyle name="Normal 2 4 3 5 3" xfId="17156" xr:uid="{00000000-0005-0000-0000-000005430000}"/>
    <cellStyle name="Normal 2 4 3 5 3 2" xfId="17157" xr:uid="{00000000-0005-0000-0000-000006430000}"/>
    <cellStyle name="Normal 2 4 3 5 3 2 2" xfId="17158" xr:uid="{00000000-0005-0000-0000-000007430000}"/>
    <cellStyle name="Normal 2 4 3 5 3 3" xfId="17159" xr:uid="{00000000-0005-0000-0000-000008430000}"/>
    <cellStyle name="Normal 2 4 3 5 4" xfId="17160" xr:uid="{00000000-0005-0000-0000-000009430000}"/>
    <cellStyle name="Normal 2 4 3 5 4 2" xfId="17161" xr:uid="{00000000-0005-0000-0000-00000A430000}"/>
    <cellStyle name="Normal 2 4 3 5 4 2 2" xfId="17162" xr:uid="{00000000-0005-0000-0000-00000B430000}"/>
    <cellStyle name="Normal 2 4 3 5 4 3" xfId="17163" xr:uid="{00000000-0005-0000-0000-00000C430000}"/>
    <cellStyle name="Normal 2 4 3 5 5" xfId="17164" xr:uid="{00000000-0005-0000-0000-00000D430000}"/>
    <cellStyle name="Normal 2 4 3 5 5 2" xfId="17165" xr:uid="{00000000-0005-0000-0000-00000E430000}"/>
    <cellStyle name="Normal 2 4 3 5 5 2 2" xfId="17166" xr:uid="{00000000-0005-0000-0000-00000F430000}"/>
    <cellStyle name="Normal 2 4 3 5 5 3" xfId="17167" xr:uid="{00000000-0005-0000-0000-000010430000}"/>
    <cellStyle name="Normal 2 4 3 5 6" xfId="17168" xr:uid="{00000000-0005-0000-0000-000011430000}"/>
    <cellStyle name="Normal 2 4 3 5 6 2" xfId="17169" xr:uid="{00000000-0005-0000-0000-000012430000}"/>
    <cellStyle name="Normal 2 4 3 5 7" xfId="17170" xr:uid="{00000000-0005-0000-0000-000013430000}"/>
    <cellStyle name="Normal 2 4 3 5 7 2" xfId="17171" xr:uid="{00000000-0005-0000-0000-000014430000}"/>
    <cellStyle name="Normal 2 4 3 5 8" xfId="17172" xr:uid="{00000000-0005-0000-0000-000015430000}"/>
    <cellStyle name="Normal 2 4 3 6" xfId="17173" xr:uid="{00000000-0005-0000-0000-000016430000}"/>
    <cellStyle name="Normal 2 4 3 6 2" xfId="17174" xr:uid="{00000000-0005-0000-0000-000017430000}"/>
    <cellStyle name="Normal 2 4 3 6 2 2" xfId="17175" xr:uid="{00000000-0005-0000-0000-000018430000}"/>
    <cellStyle name="Normal 2 4 3 6 2 2 2" xfId="17176" xr:uid="{00000000-0005-0000-0000-000019430000}"/>
    <cellStyle name="Normal 2 4 3 6 2 3" xfId="17177" xr:uid="{00000000-0005-0000-0000-00001A430000}"/>
    <cellStyle name="Normal 2 4 3 6 3" xfId="17178" xr:uid="{00000000-0005-0000-0000-00001B430000}"/>
    <cellStyle name="Normal 2 4 3 6 3 2" xfId="17179" xr:uid="{00000000-0005-0000-0000-00001C430000}"/>
    <cellStyle name="Normal 2 4 3 6 3 2 2" xfId="17180" xr:uid="{00000000-0005-0000-0000-00001D430000}"/>
    <cellStyle name="Normal 2 4 3 6 3 3" xfId="17181" xr:uid="{00000000-0005-0000-0000-00001E430000}"/>
    <cellStyle name="Normal 2 4 3 6 4" xfId="17182" xr:uid="{00000000-0005-0000-0000-00001F430000}"/>
    <cellStyle name="Normal 2 4 3 6 4 2" xfId="17183" xr:uid="{00000000-0005-0000-0000-000020430000}"/>
    <cellStyle name="Normal 2 4 3 6 4 2 2" xfId="17184" xr:uid="{00000000-0005-0000-0000-000021430000}"/>
    <cellStyle name="Normal 2 4 3 6 4 3" xfId="17185" xr:uid="{00000000-0005-0000-0000-000022430000}"/>
    <cellStyle name="Normal 2 4 3 6 5" xfId="17186" xr:uid="{00000000-0005-0000-0000-000023430000}"/>
    <cellStyle name="Normal 2 4 3 6 5 2" xfId="17187" xr:uid="{00000000-0005-0000-0000-000024430000}"/>
    <cellStyle name="Normal 2 4 3 6 6" xfId="17188" xr:uid="{00000000-0005-0000-0000-000025430000}"/>
    <cellStyle name="Normal 2 4 3 6 6 2" xfId="17189" xr:uid="{00000000-0005-0000-0000-000026430000}"/>
    <cellStyle name="Normal 2 4 3 6 7" xfId="17190" xr:uid="{00000000-0005-0000-0000-000027430000}"/>
    <cellStyle name="Normal 2 4 3 7" xfId="17191" xr:uid="{00000000-0005-0000-0000-000028430000}"/>
    <cellStyle name="Normal 2 4 3 7 2" xfId="17192" xr:uid="{00000000-0005-0000-0000-000029430000}"/>
    <cellStyle name="Normal 2 4 3 7 2 2" xfId="17193" xr:uid="{00000000-0005-0000-0000-00002A430000}"/>
    <cellStyle name="Normal 2 4 3 7 2 2 2" xfId="17194" xr:uid="{00000000-0005-0000-0000-00002B430000}"/>
    <cellStyle name="Normal 2 4 3 7 2 3" xfId="17195" xr:uid="{00000000-0005-0000-0000-00002C430000}"/>
    <cellStyle name="Normal 2 4 3 7 3" xfId="17196" xr:uid="{00000000-0005-0000-0000-00002D430000}"/>
    <cellStyle name="Normal 2 4 3 7 3 2" xfId="17197" xr:uid="{00000000-0005-0000-0000-00002E430000}"/>
    <cellStyle name="Normal 2 4 3 7 3 2 2" xfId="17198" xr:uid="{00000000-0005-0000-0000-00002F430000}"/>
    <cellStyle name="Normal 2 4 3 7 3 3" xfId="17199" xr:uid="{00000000-0005-0000-0000-000030430000}"/>
    <cellStyle name="Normal 2 4 3 7 4" xfId="17200" xr:uid="{00000000-0005-0000-0000-000031430000}"/>
    <cellStyle name="Normal 2 4 3 7 4 2" xfId="17201" xr:uid="{00000000-0005-0000-0000-000032430000}"/>
    <cellStyle name="Normal 2 4 3 7 4 2 2" xfId="17202" xr:uid="{00000000-0005-0000-0000-000033430000}"/>
    <cellStyle name="Normal 2 4 3 7 4 3" xfId="17203" xr:uid="{00000000-0005-0000-0000-000034430000}"/>
    <cellStyle name="Normal 2 4 3 7 5" xfId="17204" xr:uid="{00000000-0005-0000-0000-000035430000}"/>
    <cellStyle name="Normal 2 4 3 7 5 2" xfId="17205" xr:uid="{00000000-0005-0000-0000-000036430000}"/>
    <cellStyle name="Normal 2 4 3 7 6" xfId="17206" xr:uid="{00000000-0005-0000-0000-000037430000}"/>
    <cellStyle name="Normal 2 4 3 7 6 2" xfId="17207" xr:uid="{00000000-0005-0000-0000-000038430000}"/>
    <cellStyle name="Normal 2 4 3 7 7" xfId="17208" xr:uid="{00000000-0005-0000-0000-000039430000}"/>
    <cellStyle name="Normal 2 4 3 8" xfId="17209" xr:uid="{00000000-0005-0000-0000-00003A430000}"/>
    <cellStyle name="Normal 2 4 3 8 2" xfId="17210" xr:uid="{00000000-0005-0000-0000-00003B430000}"/>
    <cellStyle name="Normal 2 4 3 8 2 2" xfId="17211" xr:uid="{00000000-0005-0000-0000-00003C430000}"/>
    <cellStyle name="Normal 2 4 3 8 3" xfId="17212" xr:uid="{00000000-0005-0000-0000-00003D430000}"/>
    <cellStyle name="Normal 2 4 3 9" xfId="17213" xr:uid="{00000000-0005-0000-0000-00003E430000}"/>
    <cellStyle name="Normal 2 4 3 9 2" xfId="17214" xr:uid="{00000000-0005-0000-0000-00003F430000}"/>
    <cellStyle name="Normal 2 4 3 9 2 2" xfId="17215" xr:uid="{00000000-0005-0000-0000-000040430000}"/>
    <cellStyle name="Normal 2 4 3 9 3" xfId="17216" xr:uid="{00000000-0005-0000-0000-000041430000}"/>
    <cellStyle name="Normal 2 4 3_Confidential Information" xfId="17217" xr:uid="{00000000-0005-0000-0000-000042430000}"/>
    <cellStyle name="Normal 2 4 4" xfId="17218" xr:uid="{00000000-0005-0000-0000-000043430000}"/>
    <cellStyle name="Normal 2 4 4 10" xfId="17219" xr:uid="{00000000-0005-0000-0000-000044430000}"/>
    <cellStyle name="Normal 2 4 4 10 2" xfId="17220" xr:uid="{00000000-0005-0000-0000-000045430000}"/>
    <cellStyle name="Normal 2 4 4 11" xfId="17221" xr:uid="{00000000-0005-0000-0000-000046430000}"/>
    <cellStyle name="Normal 2 4 4 2" xfId="17222" xr:uid="{00000000-0005-0000-0000-000047430000}"/>
    <cellStyle name="Normal 2 4 4 2 2" xfId="17223" xr:uid="{00000000-0005-0000-0000-000048430000}"/>
    <cellStyle name="Normal 2 4 4 2 2 2" xfId="17224" xr:uid="{00000000-0005-0000-0000-000049430000}"/>
    <cellStyle name="Normal 2 4 4 2 2 2 2" xfId="17225" xr:uid="{00000000-0005-0000-0000-00004A430000}"/>
    <cellStyle name="Normal 2 4 4 2 2 2 2 2" xfId="17226" xr:uid="{00000000-0005-0000-0000-00004B430000}"/>
    <cellStyle name="Normal 2 4 4 2 2 2 3" xfId="17227" xr:uid="{00000000-0005-0000-0000-00004C430000}"/>
    <cellStyle name="Normal 2 4 4 2 2 3" xfId="17228" xr:uid="{00000000-0005-0000-0000-00004D430000}"/>
    <cellStyle name="Normal 2 4 4 2 2 3 2" xfId="17229" xr:uid="{00000000-0005-0000-0000-00004E430000}"/>
    <cellStyle name="Normal 2 4 4 2 2 3 2 2" xfId="17230" xr:uid="{00000000-0005-0000-0000-00004F430000}"/>
    <cellStyle name="Normal 2 4 4 2 2 3 3" xfId="17231" xr:uid="{00000000-0005-0000-0000-000050430000}"/>
    <cellStyle name="Normal 2 4 4 2 2 4" xfId="17232" xr:uid="{00000000-0005-0000-0000-000051430000}"/>
    <cellStyle name="Normal 2 4 4 2 2 4 2" xfId="17233" xr:uid="{00000000-0005-0000-0000-000052430000}"/>
    <cellStyle name="Normal 2 4 4 2 2 4 2 2" xfId="17234" xr:uid="{00000000-0005-0000-0000-000053430000}"/>
    <cellStyle name="Normal 2 4 4 2 2 4 3" xfId="17235" xr:uid="{00000000-0005-0000-0000-000054430000}"/>
    <cellStyle name="Normal 2 4 4 2 2 5" xfId="17236" xr:uid="{00000000-0005-0000-0000-000055430000}"/>
    <cellStyle name="Normal 2 4 4 2 2 5 2" xfId="17237" xr:uid="{00000000-0005-0000-0000-000056430000}"/>
    <cellStyle name="Normal 2 4 4 2 2 6" xfId="17238" xr:uid="{00000000-0005-0000-0000-000057430000}"/>
    <cellStyle name="Normal 2 4 4 2 2 6 2" xfId="17239" xr:uid="{00000000-0005-0000-0000-000058430000}"/>
    <cellStyle name="Normal 2 4 4 2 2 7" xfId="17240" xr:uid="{00000000-0005-0000-0000-000059430000}"/>
    <cellStyle name="Normal 2 4 4 2 3" xfId="17241" xr:uid="{00000000-0005-0000-0000-00005A430000}"/>
    <cellStyle name="Normal 2 4 4 2 3 2" xfId="17242" xr:uid="{00000000-0005-0000-0000-00005B430000}"/>
    <cellStyle name="Normal 2 4 4 2 3 2 2" xfId="17243" xr:uid="{00000000-0005-0000-0000-00005C430000}"/>
    <cellStyle name="Normal 2 4 4 2 3 2 2 2" xfId="17244" xr:uid="{00000000-0005-0000-0000-00005D430000}"/>
    <cellStyle name="Normal 2 4 4 2 3 2 3" xfId="17245" xr:uid="{00000000-0005-0000-0000-00005E430000}"/>
    <cellStyle name="Normal 2 4 4 2 3 3" xfId="17246" xr:uid="{00000000-0005-0000-0000-00005F430000}"/>
    <cellStyle name="Normal 2 4 4 2 3 3 2" xfId="17247" xr:uid="{00000000-0005-0000-0000-000060430000}"/>
    <cellStyle name="Normal 2 4 4 2 3 3 2 2" xfId="17248" xr:uid="{00000000-0005-0000-0000-000061430000}"/>
    <cellStyle name="Normal 2 4 4 2 3 3 3" xfId="17249" xr:uid="{00000000-0005-0000-0000-000062430000}"/>
    <cellStyle name="Normal 2 4 4 2 3 4" xfId="17250" xr:uid="{00000000-0005-0000-0000-000063430000}"/>
    <cellStyle name="Normal 2 4 4 2 3 4 2" xfId="17251" xr:uid="{00000000-0005-0000-0000-000064430000}"/>
    <cellStyle name="Normal 2 4 4 2 3 4 2 2" xfId="17252" xr:uid="{00000000-0005-0000-0000-000065430000}"/>
    <cellStyle name="Normal 2 4 4 2 3 4 3" xfId="17253" xr:uid="{00000000-0005-0000-0000-000066430000}"/>
    <cellStyle name="Normal 2 4 4 2 3 5" xfId="17254" xr:uid="{00000000-0005-0000-0000-000067430000}"/>
    <cellStyle name="Normal 2 4 4 2 3 5 2" xfId="17255" xr:uid="{00000000-0005-0000-0000-000068430000}"/>
    <cellStyle name="Normal 2 4 4 2 3 6" xfId="17256" xr:uid="{00000000-0005-0000-0000-000069430000}"/>
    <cellStyle name="Normal 2 4 4 2 3 6 2" xfId="17257" xr:uid="{00000000-0005-0000-0000-00006A430000}"/>
    <cellStyle name="Normal 2 4 4 2 3 7" xfId="17258" xr:uid="{00000000-0005-0000-0000-00006B430000}"/>
    <cellStyle name="Normal 2 4 4 2 4" xfId="17259" xr:uid="{00000000-0005-0000-0000-00006C430000}"/>
    <cellStyle name="Normal 2 4 4 2 4 2" xfId="17260" xr:uid="{00000000-0005-0000-0000-00006D430000}"/>
    <cellStyle name="Normal 2 4 4 2 4 2 2" xfId="17261" xr:uid="{00000000-0005-0000-0000-00006E430000}"/>
    <cellStyle name="Normal 2 4 4 2 4 3" xfId="17262" xr:uid="{00000000-0005-0000-0000-00006F430000}"/>
    <cellStyle name="Normal 2 4 4 2 5" xfId="17263" xr:uid="{00000000-0005-0000-0000-000070430000}"/>
    <cellStyle name="Normal 2 4 4 2 5 2" xfId="17264" xr:uid="{00000000-0005-0000-0000-000071430000}"/>
    <cellStyle name="Normal 2 4 4 2 5 2 2" xfId="17265" xr:uid="{00000000-0005-0000-0000-000072430000}"/>
    <cellStyle name="Normal 2 4 4 2 5 3" xfId="17266" xr:uid="{00000000-0005-0000-0000-000073430000}"/>
    <cellStyle name="Normal 2 4 4 2 6" xfId="17267" xr:uid="{00000000-0005-0000-0000-000074430000}"/>
    <cellStyle name="Normal 2 4 4 2 6 2" xfId="17268" xr:uid="{00000000-0005-0000-0000-000075430000}"/>
    <cellStyle name="Normal 2 4 4 2 6 2 2" xfId="17269" xr:uid="{00000000-0005-0000-0000-000076430000}"/>
    <cellStyle name="Normal 2 4 4 2 6 3" xfId="17270" xr:uid="{00000000-0005-0000-0000-000077430000}"/>
    <cellStyle name="Normal 2 4 4 2 7" xfId="17271" xr:uid="{00000000-0005-0000-0000-000078430000}"/>
    <cellStyle name="Normal 2 4 4 2 7 2" xfId="17272" xr:uid="{00000000-0005-0000-0000-000079430000}"/>
    <cellStyle name="Normal 2 4 4 2 8" xfId="17273" xr:uid="{00000000-0005-0000-0000-00007A430000}"/>
    <cellStyle name="Normal 2 4 4 2 8 2" xfId="17274" xr:uid="{00000000-0005-0000-0000-00007B430000}"/>
    <cellStyle name="Normal 2 4 4 2 9" xfId="17275" xr:uid="{00000000-0005-0000-0000-00007C430000}"/>
    <cellStyle name="Normal 2 4 4 3" xfId="17276" xr:uid="{00000000-0005-0000-0000-00007D430000}"/>
    <cellStyle name="Normal 2 4 4 3 2" xfId="17277" xr:uid="{00000000-0005-0000-0000-00007E430000}"/>
    <cellStyle name="Normal 2 4 4 3 2 2" xfId="17278" xr:uid="{00000000-0005-0000-0000-00007F430000}"/>
    <cellStyle name="Normal 2 4 4 3 2 2 2" xfId="17279" xr:uid="{00000000-0005-0000-0000-000080430000}"/>
    <cellStyle name="Normal 2 4 4 3 2 2 2 2" xfId="17280" xr:uid="{00000000-0005-0000-0000-000081430000}"/>
    <cellStyle name="Normal 2 4 4 3 2 2 3" xfId="17281" xr:uid="{00000000-0005-0000-0000-000082430000}"/>
    <cellStyle name="Normal 2 4 4 3 2 3" xfId="17282" xr:uid="{00000000-0005-0000-0000-000083430000}"/>
    <cellStyle name="Normal 2 4 4 3 2 3 2" xfId="17283" xr:uid="{00000000-0005-0000-0000-000084430000}"/>
    <cellStyle name="Normal 2 4 4 3 2 3 2 2" xfId="17284" xr:uid="{00000000-0005-0000-0000-000085430000}"/>
    <cellStyle name="Normal 2 4 4 3 2 3 3" xfId="17285" xr:uid="{00000000-0005-0000-0000-000086430000}"/>
    <cellStyle name="Normal 2 4 4 3 2 4" xfId="17286" xr:uid="{00000000-0005-0000-0000-000087430000}"/>
    <cellStyle name="Normal 2 4 4 3 2 4 2" xfId="17287" xr:uid="{00000000-0005-0000-0000-000088430000}"/>
    <cellStyle name="Normal 2 4 4 3 2 4 2 2" xfId="17288" xr:uid="{00000000-0005-0000-0000-000089430000}"/>
    <cellStyle name="Normal 2 4 4 3 2 4 3" xfId="17289" xr:uid="{00000000-0005-0000-0000-00008A430000}"/>
    <cellStyle name="Normal 2 4 4 3 2 5" xfId="17290" xr:uid="{00000000-0005-0000-0000-00008B430000}"/>
    <cellStyle name="Normal 2 4 4 3 2 5 2" xfId="17291" xr:uid="{00000000-0005-0000-0000-00008C430000}"/>
    <cellStyle name="Normal 2 4 4 3 2 6" xfId="17292" xr:uid="{00000000-0005-0000-0000-00008D430000}"/>
    <cellStyle name="Normal 2 4 4 3 2 6 2" xfId="17293" xr:uid="{00000000-0005-0000-0000-00008E430000}"/>
    <cellStyle name="Normal 2 4 4 3 2 7" xfId="17294" xr:uid="{00000000-0005-0000-0000-00008F430000}"/>
    <cellStyle name="Normal 2 4 4 3 3" xfId="17295" xr:uid="{00000000-0005-0000-0000-000090430000}"/>
    <cellStyle name="Normal 2 4 4 3 3 2" xfId="17296" xr:uid="{00000000-0005-0000-0000-000091430000}"/>
    <cellStyle name="Normal 2 4 4 3 3 2 2" xfId="17297" xr:uid="{00000000-0005-0000-0000-000092430000}"/>
    <cellStyle name="Normal 2 4 4 3 3 3" xfId="17298" xr:uid="{00000000-0005-0000-0000-000093430000}"/>
    <cellStyle name="Normal 2 4 4 3 4" xfId="17299" xr:uid="{00000000-0005-0000-0000-000094430000}"/>
    <cellStyle name="Normal 2 4 4 3 4 2" xfId="17300" xr:uid="{00000000-0005-0000-0000-000095430000}"/>
    <cellStyle name="Normal 2 4 4 3 4 2 2" xfId="17301" xr:uid="{00000000-0005-0000-0000-000096430000}"/>
    <cellStyle name="Normal 2 4 4 3 4 3" xfId="17302" xr:uid="{00000000-0005-0000-0000-000097430000}"/>
    <cellStyle name="Normal 2 4 4 3 5" xfId="17303" xr:uid="{00000000-0005-0000-0000-000098430000}"/>
    <cellStyle name="Normal 2 4 4 3 5 2" xfId="17304" xr:uid="{00000000-0005-0000-0000-000099430000}"/>
    <cellStyle name="Normal 2 4 4 3 5 2 2" xfId="17305" xr:uid="{00000000-0005-0000-0000-00009A430000}"/>
    <cellStyle name="Normal 2 4 4 3 5 3" xfId="17306" xr:uid="{00000000-0005-0000-0000-00009B430000}"/>
    <cellStyle name="Normal 2 4 4 3 6" xfId="17307" xr:uid="{00000000-0005-0000-0000-00009C430000}"/>
    <cellStyle name="Normal 2 4 4 3 6 2" xfId="17308" xr:uid="{00000000-0005-0000-0000-00009D430000}"/>
    <cellStyle name="Normal 2 4 4 3 7" xfId="17309" xr:uid="{00000000-0005-0000-0000-00009E430000}"/>
    <cellStyle name="Normal 2 4 4 3 7 2" xfId="17310" xr:uid="{00000000-0005-0000-0000-00009F430000}"/>
    <cellStyle name="Normal 2 4 4 3 8" xfId="17311" xr:uid="{00000000-0005-0000-0000-0000A0430000}"/>
    <cellStyle name="Normal 2 4 4 4" xfId="17312" xr:uid="{00000000-0005-0000-0000-0000A1430000}"/>
    <cellStyle name="Normal 2 4 4 4 2" xfId="17313" xr:uid="{00000000-0005-0000-0000-0000A2430000}"/>
    <cellStyle name="Normal 2 4 4 4 2 2" xfId="17314" xr:uid="{00000000-0005-0000-0000-0000A3430000}"/>
    <cellStyle name="Normal 2 4 4 4 2 2 2" xfId="17315" xr:uid="{00000000-0005-0000-0000-0000A4430000}"/>
    <cellStyle name="Normal 2 4 4 4 2 3" xfId="17316" xr:uid="{00000000-0005-0000-0000-0000A5430000}"/>
    <cellStyle name="Normal 2 4 4 4 3" xfId="17317" xr:uid="{00000000-0005-0000-0000-0000A6430000}"/>
    <cellStyle name="Normal 2 4 4 4 3 2" xfId="17318" xr:uid="{00000000-0005-0000-0000-0000A7430000}"/>
    <cellStyle name="Normal 2 4 4 4 3 2 2" xfId="17319" xr:uid="{00000000-0005-0000-0000-0000A8430000}"/>
    <cellStyle name="Normal 2 4 4 4 3 3" xfId="17320" xr:uid="{00000000-0005-0000-0000-0000A9430000}"/>
    <cellStyle name="Normal 2 4 4 4 4" xfId="17321" xr:uid="{00000000-0005-0000-0000-0000AA430000}"/>
    <cellStyle name="Normal 2 4 4 4 4 2" xfId="17322" xr:uid="{00000000-0005-0000-0000-0000AB430000}"/>
    <cellStyle name="Normal 2 4 4 4 4 2 2" xfId="17323" xr:uid="{00000000-0005-0000-0000-0000AC430000}"/>
    <cellStyle name="Normal 2 4 4 4 4 3" xfId="17324" xr:uid="{00000000-0005-0000-0000-0000AD430000}"/>
    <cellStyle name="Normal 2 4 4 4 5" xfId="17325" xr:uid="{00000000-0005-0000-0000-0000AE430000}"/>
    <cellStyle name="Normal 2 4 4 4 5 2" xfId="17326" xr:uid="{00000000-0005-0000-0000-0000AF430000}"/>
    <cellStyle name="Normal 2 4 4 4 6" xfId="17327" xr:uid="{00000000-0005-0000-0000-0000B0430000}"/>
    <cellStyle name="Normal 2 4 4 4 6 2" xfId="17328" xr:uid="{00000000-0005-0000-0000-0000B1430000}"/>
    <cellStyle name="Normal 2 4 4 4 7" xfId="17329" xr:uid="{00000000-0005-0000-0000-0000B2430000}"/>
    <cellStyle name="Normal 2 4 4 5" xfId="17330" xr:uid="{00000000-0005-0000-0000-0000B3430000}"/>
    <cellStyle name="Normal 2 4 4 5 2" xfId="17331" xr:uid="{00000000-0005-0000-0000-0000B4430000}"/>
    <cellStyle name="Normal 2 4 4 5 2 2" xfId="17332" xr:uid="{00000000-0005-0000-0000-0000B5430000}"/>
    <cellStyle name="Normal 2 4 4 5 2 2 2" xfId="17333" xr:uid="{00000000-0005-0000-0000-0000B6430000}"/>
    <cellStyle name="Normal 2 4 4 5 2 3" xfId="17334" xr:uid="{00000000-0005-0000-0000-0000B7430000}"/>
    <cellStyle name="Normal 2 4 4 5 3" xfId="17335" xr:uid="{00000000-0005-0000-0000-0000B8430000}"/>
    <cellStyle name="Normal 2 4 4 5 3 2" xfId="17336" xr:uid="{00000000-0005-0000-0000-0000B9430000}"/>
    <cellStyle name="Normal 2 4 4 5 3 2 2" xfId="17337" xr:uid="{00000000-0005-0000-0000-0000BA430000}"/>
    <cellStyle name="Normal 2 4 4 5 3 3" xfId="17338" xr:uid="{00000000-0005-0000-0000-0000BB430000}"/>
    <cellStyle name="Normal 2 4 4 5 4" xfId="17339" xr:uid="{00000000-0005-0000-0000-0000BC430000}"/>
    <cellStyle name="Normal 2 4 4 5 4 2" xfId="17340" xr:uid="{00000000-0005-0000-0000-0000BD430000}"/>
    <cellStyle name="Normal 2 4 4 5 4 2 2" xfId="17341" xr:uid="{00000000-0005-0000-0000-0000BE430000}"/>
    <cellStyle name="Normal 2 4 4 5 4 3" xfId="17342" xr:uid="{00000000-0005-0000-0000-0000BF430000}"/>
    <cellStyle name="Normal 2 4 4 5 5" xfId="17343" xr:uid="{00000000-0005-0000-0000-0000C0430000}"/>
    <cellStyle name="Normal 2 4 4 5 5 2" xfId="17344" xr:uid="{00000000-0005-0000-0000-0000C1430000}"/>
    <cellStyle name="Normal 2 4 4 5 6" xfId="17345" xr:uid="{00000000-0005-0000-0000-0000C2430000}"/>
    <cellStyle name="Normal 2 4 4 5 6 2" xfId="17346" xr:uid="{00000000-0005-0000-0000-0000C3430000}"/>
    <cellStyle name="Normal 2 4 4 5 7" xfId="17347" xr:uid="{00000000-0005-0000-0000-0000C4430000}"/>
    <cellStyle name="Normal 2 4 4 6" xfId="17348" xr:uid="{00000000-0005-0000-0000-0000C5430000}"/>
    <cellStyle name="Normal 2 4 4 6 2" xfId="17349" xr:uid="{00000000-0005-0000-0000-0000C6430000}"/>
    <cellStyle name="Normal 2 4 4 6 2 2" xfId="17350" xr:uid="{00000000-0005-0000-0000-0000C7430000}"/>
    <cellStyle name="Normal 2 4 4 6 3" xfId="17351" xr:uid="{00000000-0005-0000-0000-0000C8430000}"/>
    <cellStyle name="Normal 2 4 4 7" xfId="17352" xr:uid="{00000000-0005-0000-0000-0000C9430000}"/>
    <cellStyle name="Normal 2 4 4 7 2" xfId="17353" xr:uid="{00000000-0005-0000-0000-0000CA430000}"/>
    <cellStyle name="Normal 2 4 4 7 2 2" xfId="17354" xr:uid="{00000000-0005-0000-0000-0000CB430000}"/>
    <cellStyle name="Normal 2 4 4 7 3" xfId="17355" xr:uid="{00000000-0005-0000-0000-0000CC430000}"/>
    <cellStyle name="Normal 2 4 4 8" xfId="17356" xr:uid="{00000000-0005-0000-0000-0000CD430000}"/>
    <cellStyle name="Normal 2 4 4 8 2" xfId="17357" xr:uid="{00000000-0005-0000-0000-0000CE430000}"/>
    <cellStyle name="Normal 2 4 4 8 2 2" xfId="17358" xr:uid="{00000000-0005-0000-0000-0000CF430000}"/>
    <cellStyle name="Normal 2 4 4 8 3" xfId="17359" xr:uid="{00000000-0005-0000-0000-0000D0430000}"/>
    <cellStyle name="Normal 2 4 4 9" xfId="17360" xr:uid="{00000000-0005-0000-0000-0000D1430000}"/>
    <cellStyle name="Normal 2 4 4 9 2" xfId="17361" xr:uid="{00000000-0005-0000-0000-0000D2430000}"/>
    <cellStyle name="Normal 2 4 5" xfId="17362" xr:uid="{00000000-0005-0000-0000-0000D3430000}"/>
    <cellStyle name="Normal 2 4 5 10" xfId="17363" xr:uid="{00000000-0005-0000-0000-0000D4430000}"/>
    <cellStyle name="Normal 2 4 5 10 2" xfId="17364" xr:uid="{00000000-0005-0000-0000-0000D5430000}"/>
    <cellStyle name="Normal 2 4 5 11" xfId="17365" xr:uid="{00000000-0005-0000-0000-0000D6430000}"/>
    <cellStyle name="Normal 2 4 5 2" xfId="17366" xr:uid="{00000000-0005-0000-0000-0000D7430000}"/>
    <cellStyle name="Normal 2 4 5 2 2" xfId="17367" xr:uid="{00000000-0005-0000-0000-0000D8430000}"/>
    <cellStyle name="Normal 2 4 5 2 2 2" xfId="17368" xr:uid="{00000000-0005-0000-0000-0000D9430000}"/>
    <cellStyle name="Normal 2 4 5 2 2 2 2" xfId="17369" xr:uid="{00000000-0005-0000-0000-0000DA430000}"/>
    <cellStyle name="Normal 2 4 5 2 2 2 2 2" xfId="17370" xr:uid="{00000000-0005-0000-0000-0000DB430000}"/>
    <cellStyle name="Normal 2 4 5 2 2 2 3" xfId="17371" xr:uid="{00000000-0005-0000-0000-0000DC430000}"/>
    <cellStyle name="Normal 2 4 5 2 2 3" xfId="17372" xr:uid="{00000000-0005-0000-0000-0000DD430000}"/>
    <cellStyle name="Normal 2 4 5 2 2 3 2" xfId="17373" xr:uid="{00000000-0005-0000-0000-0000DE430000}"/>
    <cellStyle name="Normal 2 4 5 2 2 3 2 2" xfId="17374" xr:uid="{00000000-0005-0000-0000-0000DF430000}"/>
    <cellStyle name="Normal 2 4 5 2 2 3 3" xfId="17375" xr:uid="{00000000-0005-0000-0000-0000E0430000}"/>
    <cellStyle name="Normal 2 4 5 2 2 4" xfId="17376" xr:uid="{00000000-0005-0000-0000-0000E1430000}"/>
    <cellStyle name="Normal 2 4 5 2 2 4 2" xfId="17377" xr:uid="{00000000-0005-0000-0000-0000E2430000}"/>
    <cellStyle name="Normal 2 4 5 2 2 4 2 2" xfId="17378" xr:uid="{00000000-0005-0000-0000-0000E3430000}"/>
    <cellStyle name="Normal 2 4 5 2 2 4 3" xfId="17379" xr:uid="{00000000-0005-0000-0000-0000E4430000}"/>
    <cellStyle name="Normal 2 4 5 2 2 5" xfId="17380" xr:uid="{00000000-0005-0000-0000-0000E5430000}"/>
    <cellStyle name="Normal 2 4 5 2 2 5 2" xfId="17381" xr:uid="{00000000-0005-0000-0000-0000E6430000}"/>
    <cellStyle name="Normal 2 4 5 2 2 6" xfId="17382" xr:uid="{00000000-0005-0000-0000-0000E7430000}"/>
    <cellStyle name="Normal 2 4 5 2 2 6 2" xfId="17383" xr:uid="{00000000-0005-0000-0000-0000E8430000}"/>
    <cellStyle name="Normal 2 4 5 2 2 7" xfId="17384" xr:uid="{00000000-0005-0000-0000-0000E9430000}"/>
    <cellStyle name="Normal 2 4 5 2 3" xfId="17385" xr:uid="{00000000-0005-0000-0000-0000EA430000}"/>
    <cellStyle name="Normal 2 4 5 2 3 2" xfId="17386" xr:uid="{00000000-0005-0000-0000-0000EB430000}"/>
    <cellStyle name="Normal 2 4 5 2 3 2 2" xfId="17387" xr:uid="{00000000-0005-0000-0000-0000EC430000}"/>
    <cellStyle name="Normal 2 4 5 2 3 2 2 2" xfId="17388" xr:uid="{00000000-0005-0000-0000-0000ED430000}"/>
    <cellStyle name="Normal 2 4 5 2 3 2 3" xfId="17389" xr:uid="{00000000-0005-0000-0000-0000EE430000}"/>
    <cellStyle name="Normal 2 4 5 2 3 3" xfId="17390" xr:uid="{00000000-0005-0000-0000-0000EF430000}"/>
    <cellStyle name="Normal 2 4 5 2 3 3 2" xfId="17391" xr:uid="{00000000-0005-0000-0000-0000F0430000}"/>
    <cellStyle name="Normal 2 4 5 2 3 3 2 2" xfId="17392" xr:uid="{00000000-0005-0000-0000-0000F1430000}"/>
    <cellStyle name="Normal 2 4 5 2 3 3 3" xfId="17393" xr:uid="{00000000-0005-0000-0000-0000F2430000}"/>
    <cellStyle name="Normal 2 4 5 2 3 4" xfId="17394" xr:uid="{00000000-0005-0000-0000-0000F3430000}"/>
    <cellStyle name="Normal 2 4 5 2 3 4 2" xfId="17395" xr:uid="{00000000-0005-0000-0000-0000F4430000}"/>
    <cellStyle name="Normal 2 4 5 2 3 4 2 2" xfId="17396" xr:uid="{00000000-0005-0000-0000-0000F5430000}"/>
    <cellStyle name="Normal 2 4 5 2 3 4 3" xfId="17397" xr:uid="{00000000-0005-0000-0000-0000F6430000}"/>
    <cellStyle name="Normal 2 4 5 2 3 5" xfId="17398" xr:uid="{00000000-0005-0000-0000-0000F7430000}"/>
    <cellStyle name="Normal 2 4 5 2 3 5 2" xfId="17399" xr:uid="{00000000-0005-0000-0000-0000F8430000}"/>
    <cellStyle name="Normal 2 4 5 2 3 6" xfId="17400" xr:uid="{00000000-0005-0000-0000-0000F9430000}"/>
    <cellStyle name="Normal 2 4 5 2 3 6 2" xfId="17401" xr:uid="{00000000-0005-0000-0000-0000FA430000}"/>
    <cellStyle name="Normal 2 4 5 2 3 7" xfId="17402" xr:uid="{00000000-0005-0000-0000-0000FB430000}"/>
    <cellStyle name="Normal 2 4 5 2 4" xfId="17403" xr:uid="{00000000-0005-0000-0000-0000FC430000}"/>
    <cellStyle name="Normal 2 4 5 2 4 2" xfId="17404" xr:uid="{00000000-0005-0000-0000-0000FD430000}"/>
    <cellStyle name="Normal 2 4 5 2 4 2 2" xfId="17405" xr:uid="{00000000-0005-0000-0000-0000FE430000}"/>
    <cellStyle name="Normal 2 4 5 2 4 3" xfId="17406" xr:uid="{00000000-0005-0000-0000-0000FF430000}"/>
    <cellStyle name="Normal 2 4 5 2 5" xfId="17407" xr:uid="{00000000-0005-0000-0000-000000440000}"/>
    <cellStyle name="Normal 2 4 5 2 5 2" xfId="17408" xr:uid="{00000000-0005-0000-0000-000001440000}"/>
    <cellStyle name="Normal 2 4 5 2 5 2 2" xfId="17409" xr:uid="{00000000-0005-0000-0000-000002440000}"/>
    <cellStyle name="Normal 2 4 5 2 5 3" xfId="17410" xr:uid="{00000000-0005-0000-0000-000003440000}"/>
    <cellStyle name="Normal 2 4 5 2 6" xfId="17411" xr:uid="{00000000-0005-0000-0000-000004440000}"/>
    <cellStyle name="Normal 2 4 5 2 6 2" xfId="17412" xr:uid="{00000000-0005-0000-0000-000005440000}"/>
    <cellStyle name="Normal 2 4 5 2 6 2 2" xfId="17413" xr:uid="{00000000-0005-0000-0000-000006440000}"/>
    <cellStyle name="Normal 2 4 5 2 6 3" xfId="17414" xr:uid="{00000000-0005-0000-0000-000007440000}"/>
    <cellStyle name="Normal 2 4 5 2 7" xfId="17415" xr:uid="{00000000-0005-0000-0000-000008440000}"/>
    <cellStyle name="Normal 2 4 5 2 7 2" xfId="17416" xr:uid="{00000000-0005-0000-0000-000009440000}"/>
    <cellStyle name="Normal 2 4 5 2 8" xfId="17417" xr:uid="{00000000-0005-0000-0000-00000A440000}"/>
    <cellStyle name="Normal 2 4 5 2 8 2" xfId="17418" xr:uid="{00000000-0005-0000-0000-00000B440000}"/>
    <cellStyle name="Normal 2 4 5 2 9" xfId="17419" xr:uid="{00000000-0005-0000-0000-00000C440000}"/>
    <cellStyle name="Normal 2 4 5 3" xfId="17420" xr:uid="{00000000-0005-0000-0000-00000D440000}"/>
    <cellStyle name="Normal 2 4 5 3 2" xfId="17421" xr:uid="{00000000-0005-0000-0000-00000E440000}"/>
    <cellStyle name="Normal 2 4 5 3 2 2" xfId="17422" xr:uid="{00000000-0005-0000-0000-00000F440000}"/>
    <cellStyle name="Normal 2 4 5 3 2 2 2" xfId="17423" xr:uid="{00000000-0005-0000-0000-000010440000}"/>
    <cellStyle name="Normal 2 4 5 3 2 2 2 2" xfId="17424" xr:uid="{00000000-0005-0000-0000-000011440000}"/>
    <cellStyle name="Normal 2 4 5 3 2 2 3" xfId="17425" xr:uid="{00000000-0005-0000-0000-000012440000}"/>
    <cellStyle name="Normal 2 4 5 3 2 3" xfId="17426" xr:uid="{00000000-0005-0000-0000-000013440000}"/>
    <cellStyle name="Normal 2 4 5 3 2 3 2" xfId="17427" xr:uid="{00000000-0005-0000-0000-000014440000}"/>
    <cellStyle name="Normal 2 4 5 3 2 3 2 2" xfId="17428" xr:uid="{00000000-0005-0000-0000-000015440000}"/>
    <cellStyle name="Normal 2 4 5 3 2 3 3" xfId="17429" xr:uid="{00000000-0005-0000-0000-000016440000}"/>
    <cellStyle name="Normal 2 4 5 3 2 4" xfId="17430" xr:uid="{00000000-0005-0000-0000-000017440000}"/>
    <cellStyle name="Normal 2 4 5 3 2 4 2" xfId="17431" xr:uid="{00000000-0005-0000-0000-000018440000}"/>
    <cellStyle name="Normal 2 4 5 3 2 4 2 2" xfId="17432" xr:uid="{00000000-0005-0000-0000-000019440000}"/>
    <cellStyle name="Normal 2 4 5 3 2 4 3" xfId="17433" xr:uid="{00000000-0005-0000-0000-00001A440000}"/>
    <cellStyle name="Normal 2 4 5 3 2 5" xfId="17434" xr:uid="{00000000-0005-0000-0000-00001B440000}"/>
    <cellStyle name="Normal 2 4 5 3 2 5 2" xfId="17435" xr:uid="{00000000-0005-0000-0000-00001C440000}"/>
    <cellStyle name="Normal 2 4 5 3 2 6" xfId="17436" xr:uid="{00000000-0005-0000-0000-00001D440000}"/>
    <cellStyle name="Normal 2 4 5 3 2 6 2" xfId="17437" xr:uid="{00000000-0005-0000-0000-00001E440000}"/>
    <cellStyle name="Normal 2 4 5 3 2 7" xfId="17438" xr:uid="{00000000-0005-0000-0000-00001F440000}"/>
    <cellStyle name="Normal 2 4 5 3 3" xfId="17439" xr:uid="{00000000-0005-0000-0000-000020440000}"/>
    <cellStyle name="Normal 2 4 5 3 3 2" xfId="17440" xr:uid="{00000000-0005-0000-0000-000021440000}"/>
    <cellStyle name="Normal 2 4 5 3 3 2 2" xfId="17441" xr:uid="{00000000-0005-0000-0000-000022440000}"/>
    <cellStyle name="Normal 2 4 5 3 3 3" xfId="17442" xr:uid="{00000000-0005-0000-0000-000023440000}"/>
    <cellStyle name="Normal 2 4 5 3 4" xfId="17443" xr:uid="{00000000-0005-0000-0000-000024440000}"/>
    <cellStyle name="Normal 2 4 5 3 4 2" xfId="17444" xr:uid="{00000000-0005-0000-0000-000025440000}"/>
    <cellStyle name="Normal 2 4 5 3 4 2 2" xfId="17445" xr:uid="{00000000-0005-0000-0000-000026440000}"/>
    <cellStyle name="Normal 2 4 5 3 4 3" xfId="17446" xr:uid="{00000000-0005-0000-0000-000027440000}"/>
    <cellStyle name="Normal 2 4 5 3 5" xfId="17447" xr:uid="{00000000-0005-0000-0000-000028440000}"/>
    <cellStyle name="Normal 2 4 5 3 5 2" xfId="17448" xr:uid="{00000000-0005-0000-0000-000029440000}"/>
    <cellStyle name="Normal 2 4 5 3 5 2 2" xfId="17449" xr:uid="{00000000-0005-0000-0000-00002A440000}"/>
    <cellStyle name="Normal 2 4 5 3 5 3" xfId="17450" xr:uid="{00000000-0005-0000-0000-00002B440000}"/>
    <cellStyle name="Normal 2 4 5 3 6" xfId="17451" xr:uid="{00000000-0005-0000-0000-00002C440000}"/>
    <cellStyle name="Normal 2 4 5 3 6 2" xfId="17452" xr:uid="{00000000-0005-0000-0000-00002D440000}"/>
    <cellStyle name="Normal 2 4 5 3 7" xfId="17453" xr:uid="{00000000-0005-0000-0000-00002E440000}"/>
    <cellStyle name="Normal 2 4 5 3 7 2" xfId="17454" xr:uid="{00000000-0005-0000-0000-00002F440000}"/>
    <cellStyle name="Normal 2 4 5 3 8" xfId="17455" xr:uid="{00000000-0005-0000-0000-000030440000}"/>
    <cellStyle name="Normal 2 4 5 4" xfId="17456" xr:uid="{00000000-0005-0000-0000-000031440000}"/>
    <cellStyle name="Normal 2 4 5 4 2" xfId="17457" xr:uid="{00000000-0005-0000-0000-000032440000}"/>
    <cellStyle name="Normal 2 4 5 4 2 2" xfId="17458" xr:uid="{00000000-0005-0000-0000-000033440000}"/>
    <cellStyle name="Normal 2 4 5 4 2 2 2" xfId="17459" xr:uid="{00000000-0005-0000-0000-000034440000}"/>
    <cellStyle name="Normal 2 4 5 4 2 3" xfId="17460" xr:uid="{00000000-0005-0000-0000-000035440000}"/>
    <cellStyle name="Normal 2 4 5 4 3" xfId="17461" xr:uid="{00000000-0005-0000-0000-000036440000}"/>
    <cellStyle name="Normal 2 4 5 4 3 2" xfId="17462" xr:uid="{00000000-0005-0000-0000-000037440000}"/>
    <cellStyle name="Normal 2 4 5 4 3 2 2" xfId="17463" xr:uid="{00000000-0005-0000-0000-000038440000}"/>
    <cellStyle name="Normal 2 4 5 4 3 3" xfId="17464" xr:uid="{00000000-0005-0000-0000-000039440000}"/>
    <cellStyle name="Normal 2 4 5 4 4" xfId="17465" xr:uid="{00000000-0005-0000-0000-00003A440000}"/>
    <cellStyle name="Normal 2 4 5 4 4 2" xfId="17466" xr:uid="{00000000-0005-0000-0000-00003B440000}"/>
    <cellStyle name="Normal 2 4 5 4 4 2 2" xfId="17467" xr:uid="{00000000-0005-0000-0000-00003C440000}"/>
    <cellStyle name="Normal 2 4 5 4 4 3" xfId="17468" xr:uid="{00000000-0005-0000-0000-00003D440000}"/>
    <cellStyle name="Normal 2 4 5 4 5" xfId="17469" xr:uid="{00000000-0005-0000-0000-00003E440000}"/>
    <cellStyle name="Normal 2 4 5 4 5 2" xfId="17470" xr:uid="{00000000-0005-0000-0000-00003F440000}"/>
    <cellStyle name="Normal 2 4 5 4 6" xfId="17471" xr:uid="{00000000-0005-0000-0000-000040440000}"/>
    <cellStyle name="Normal 2 4 5 4 6 2" xfId="17472" xr:uid="{00000000-0005-0000-0000-000041440000}"/>
    <cellStyle name="Normal 2 4 5 4 7" xfId="17473" xr:uid="{00000000-0005-0000-0000-000042440000}"/>
    <cellStyle name="Normal 2 4 5 5" xfId="17474" xr:uid="{00000000-0005-0000-0000-000043440000}"/>
    <cellStyle name="Normal 2 4 5 5 2" xfId="17475" xr:uid="{00000000-0005-0000-0000-000044440000}"/>
    <cellStyle name="Normal 2 4 5 5 2 2" xfId="17476" xr:uid="{00000000-0005-0000-0000-000045440000}"/>
    <cellStyle name="Normal 2 4 5 5 2 2 2" xfId="17477" xr:uid="{00000000-0005-0000-0000-000046440000}"/>
    <cellStyle name="Normal 2 4 5 5 2 3" xfId="17478" xr:uid="{00000000-0005-0000-0000-000047440000}"/>
    <cellStyle name="Normal 2 4 5 5 3" xfId="17479" xr:uid="{00000000-0005-0000-0000-000048440000}"/>
    <cellStyle name="Normal 2 4 5 5 3 2" xfId="17480" xr:uid="{00000000-0005-0000-0000-000049440000}"/>
    <cellStyle name="Normal 2 4 5 5 3 2 2" xfId="17481" xr:uid="{00000000-0005-0000-0000-00004A440000}"/>
    <cellStyle name="Normal 2 4 5 5 3 3" xfId="17482" xr:uid="{00000000-0005-0000-0000-00004B440000}"/>
    <cellStyle name="Normal 2 4 5 5 4" xfId="17483" xr:uid="{00000000-0005-0000-0000-00004C440000}"/>
    <cellStyle name="Normal 2 4 5 5 4 2" xfId="17484" xr:uid="{00000000-0005-0000-0000-00004D440000}"/>
    <cellStyle name="Normal 2 4 5 5 4 2 2" xfId="17485" xr:uid="{00000000-0005-0000-0000-00004E440000}"/>
    <cellStyle name="Normal 2 4 5 5 4 3" xfId="17486" xr:uid="{00000000-0005-0000-0000-00004F440000}"/>
    <cellStyle name="Normal 2 4 5 5 5" xfId="17487" xr:uid="{00000000-0005-0000-0000-000050440000}"/>
    <cellStyle name="Normal 2 4 5 5 5 2" xfId="17488" xr:uid="{00000000-0005-0000-0000-000051440000}"/>
    <cellStyle name="Normal 2 4 5 5 6" xfId="17489" xr:uid="{00000000-0005-0000-0000-000052440000}"/>
    <cellStyle name="Normal 2 4 5 5 6 2" xfId="17490" xr:uid="{00000000-0005-0000-0000-000053440000}"/>
    <cellStyle name="Normal 2 4 5 5 7" xfId="17491" xr:uid="{00000000-0005-0000-0000-000054440000}"/>
    <cellStyle name="Normal 2 4 5 6" xfId="17492" xr:uid="{00000000-0005-0000-0000-000055440000}"/>
    <cellStyle name="Normal 2 4 5 6 2" xfId="17493" xr:uid="{00000000-0005-0000-0000-000056440000}"/>
    <cellStyle name="Normal 2 4 5 6 2 2" xfId="17494" xr:uid="{00000000-0005-0000-0000-000057440000}"/>
    <cellStyle name="Normal 2 4 5 6 3" xfId="17495" xr:uid="{00000000-0005-0000-0000-000058440000}"/>
    <cellStyle name="Normal 2 4 5 7" xfId="17496" xr:uid="{00000000-0005-0000-0000-000059440000}"/>
    <cellStyle name="Normal 2 4 5 7 2" xfId="17497" xr:uid="{00000000-0005-0000-0000-00005A440000}"/>
    <cellStyle name="Normal 2 4 5 7 2 2" xfId="17498" xr:uid="{00000000-0005-0000-0000-00005B440000}"/>
    <cellStyle name="Normal 2 4 5 7 3" xfId="17499" xr:uid="{00000000-0005-0000-0000-00005C440000}"/>
    <cellStyle name="Normal 2 4 5 8" xfId="17500" xr:uid="{00000000-0005-0000-0000-00005D440000}"/>
    <cellStyle name="Normal 2 4 5 8 2" xfId="17501" xr:uid="{00000000-0005-0000-0000-00005E440000}"/>
    <cellStyle name="Normal 2 4 5 8 2 2" xfId="17502" xr:uid="{00000000-0005-0000-0000-00005F440000}"/>
    <cellStyle name="Normal 2 4 5 8 3" xfId="17503" xr:uid="{00000000-0005-0000-0000-000060440000}"/>
    <cellStyle name="Normal 2 4 5 9" xfId="17504" xr:uid="{00000000-0005-0000-0000-000061440000}"/>
    <cellStyle name="Normal 2 4 5 9 2" xfId="17505" xr:uid="{00000000-0005-0000-0000-000062440000}"/>
    <cellStyle name="Normal 2 4 6" xfId="17506" xr:uid="{00000000-0005-0000-0000-000063440000}"/>
    <cellStyle name="Normal 2 4 6 2" xfId="17507" xr:uid="{00000000-0005-0000-0000-000064440000}"/>
    <cellStyle name="Normal 2 4 6 2 2" xfId="17508" xr:uid="{00000000-0005-0000-0000-000065440000}"/>
    <cellStyle name="Normal 2 4 6 2 2 2" xfId="17509" xr:uid="{00000000-0005-0000-0000-000066440000}"/>
    <cellStyle name="Normal 2 4 6 2 2 2 2" xfId="17510" xr:uid="{00000000-0005-0000-0000-000067440000}"/>
    <cellStyle name="Normal 2 4 6 2 2 3" xfId="17511" xr:uid="{00000000-0005-0000-0000-000068440000}"/>
    <cellStyle name="Normal 2 4 6 2 3" xfId="17512" xr:uid="{00000000-0005-0000-0000-000069440000}"/>
    <cellStyle name="Normal 2 4 6 2 3 2" xfId="17513" xr:uid="{00000000-0005-0000-0000-00006A440000}"/>
    <cellStyle name="Normal 2 4 6 2 3 2 2" xfId="17514" xr:uid="{00000000-0005-0000-0000-00006B440000}"/>
    <cellStyle name="Normal 2 4 6 2 3 3" xfId="17515" xr:uid="{00000000-0005-0000-0000-00006C440000}"/>
    <cellStyle name="Normal 2 4 6 2 4" xfId="17516" xr:uid="{00000000-0005-0000-0000-00006D440000}"/>
    <cellStyle name="Normal 2 4 6 2 4 2" xfId="17517" xr:uid="{00000000-0005-0000-0000-00006E440000}"/>
    <cellStyle name="Normal 2 4 6 2 4 2 2" xfId="17518" xr:uid="{00000000-0005-0000-0000-00006F440000}"/>
    <cellStyle name="Normal 2 4 6 2 4 3" xfId="17519" xr:uid="{00000000-0005-0000-0000-000070440000}"/>
    <cellStyle name="Normal 2 4 6 2 5" xfId="17520" xr:uid="{00000000-0005-0000-0000-000071440000}"/>
    <cellStyle name="Normal 2 4 6 2 5 2" xfId="17521" xr:uid="{00000000-0005-0000-0000-000072440000}"/>
    <cellStyle name="Normal 2 4 6 2 6" xfId="17522" xr:uid="{00000000-0005-0000-0000-000073440000}"/>
    <cellStyle name="Normal 2 4 6 2 6 2" xfId="17523" xr:uid="{00000000-0005-0000-0000-000074440000}"/>
    <cellStyle name="Normal 2 4 6 2 7" xfId="17524" xr:uid="{00000000-0005-0000-0000-000075440000}"/>
    <cellStyle name="Normal 2 4 6 3" xfId="17525" xr:uid="{00000000-0005-0000-0000-000076440000}"/>
    <cellStyle name="Normal 2 4 6 3 2" xfId="17526" xr:uid="{00000000-0005-0000-0000-000077440000}"/>
    <cellStyle name="Normal 2 4 6 3 2 2" xfId="17527" xr:uid="{00000000-0005-0000-0000-000078440000}"/>
    <cellStyle name="Normal 2 4 6 3 2 2 2" xfId="17528" xr:uid="{00000000-0005-0000-0000-000079440000}"/>
    <cellStyle name="Normal 2 4 6 3 2 3" xfId="17529" xr:uid="{00000000-0005-0000-0000-00007A440000}"/>
    <cellStyle name="Normal 2 4 6 3 3" xfId="17530" xr:uid="{00000000-0005-0000-0000-00007B440000}"/>
    <cellStyle name="Normal 2 4 6 3 3 2" xfId="17531" xr:uid="{00000000-0005-0000-0000-00007C440000}"/>
    <cellStyle name="Normal 2 4 6 3 3 2 2" xfId="17532" xr:uid="{00000000-0005-0000-0000-00007D440000}"/>
    <cellStyle name="Normal 2 4 6 3 3 3" xfId="17533" xr:uid="{00000000-0005-0000-0000-00007E440000}"/>
    <cellStyle name="Normal 2 4 6 3 4" xfId="17534" xr:uid="{00000000-0005-0000-0000-00007F440000}"/>
    <cellStyle name="Normal 2 4 6 3 4 2" xfId="17535" xr:uid="{00000000-0005-0000-0000-000080440000}"/>
    <cellStyle name="Normal 2 4 6 3 4 2 2" xfId="17536" xr:uid="{00000000-0005-0000-0000-000081440000}"/>
    <cellStyle name="Normal 2 4 6 3 4 3" xfId="17537" xr:uid="{00000000-0005-0000-0000-000082440000}"/>
    <cellStyle name="Normal 2 4 6 3 5" xfId="17538" xr:uid="{00000000-0005-0000-0000-000083440000}"/>
    <cellStyle name="Normal 2 4 6 3 5 2" xfId="17539" xr:uid="{00000000-0005-0000-0000-000084440000}"/>
    <cellStyle name="Normal 2 4 6 3 6" xfId="17540" xr:uid="{00000000-0005-0000-0000-000085440000}"/>
    <cellStyle name="Normal 2 4 6 3 6 2" xfId="17541" xr:uid="{00000000-0005-0000-0000-000086440000}"/>
    <cellStyle name="Normal 2 4 6 3 7" xfId="17542" xr:uid="{00000000-0005-0000-0000-000087440000}"/>
    <cellStyle name="Normal 2 4 6 4" xfId="17543" xr:uid="{00000000-0005-0000-0000-000088440000}"/>
    <cellStyle name="Normal 2 4 6 4 2" xfId="17544" xr:uid="{00000000-0005-0000-0000-000089440000}"/>
    <cellStyle name="Normal 2 4 6 4 2 2" xfId="17545" xr:uid="{00000000-0005-0000-0000-00008A440000}"/>
    <cellStyle name="Normal 2 4 6 4 3" xfId="17546" xr:uid="{00000000-0005-0000-0000-00008B440000}"/>
    <cellStyle name="Normal 2 4 6 5" xfId="17547" xr:uid="{00000000-0005-0000-0000-00008C440000}"/>
    <cellStyle name="Normal 2 4 6 5 2" xfId="17548" xr:uid="{00000000-0005-0000-0000-00008D440000}"/>
    <cellStyle name="Normal 2 4 6 5 2 2" xfId="17549" xr:uid="{00000000-0005-0000-0000-00008E440000}"/>
    <cellStyle name="Normal 2 4 6 5 3" xfId="17550" xr:uid="{00000000-0005-0000-0000-00008F440000}"/>
    <cellStyle name="Normal 2 4 6 6" xfId="17551" xr:uid="{00000000-0005-0000-0000-000090440000}"/>
    <cellStyle name="Normal 2 4 6 6 2" xfId="17552" xr:uid="{00000000-0005-0000-0000-000091440000}"/>
    <cellStyle name="Normal 2 4 6 6 2 2" xfId="17553" xr:uid="{00000000-0005-0000-0000-000092440000}"/>
    <cellStyle name="Normal 2 4 6 6 3" xfId="17554" xr:uid="{00000000-0005-0000-0000-000093440000}"/>
    <cellStyle name="Normal 2 4 6 7" xfId="17555" xr:uid="{00000000-0005-0000-0000-000094440000}"/>
    <cellStyle name="Normal 2 4 6 7 2" xfId="17556" xr:uid="{00000000-0005-0000-0000-000095440000}"/>
    <cellStyle name="Normal 2 4 6 8" xfId="17557" xr:uid="{00000000-0005-0000-0000-000096440000}"/>
    <cellStyle name="Normal 2 4 6 8 2" xfId="17558" xr:uid="{00000000-0005-0000-0000-000097440000}"/>
    <cellStyle name="Normal 2 4 6 9" xfId="17559" xr:uid="{00000000-0005-0000-0000-000098440000}"/>
    <cellStyle name="Normal 2 4 7" xfId="17560" xr:uid="{00000000-0005-0000-0000-000099440000}"/>
    <cellStyle name="Normal 2 4 7 2" xfId="17561" xr:uid="{00000000-0005-0000-0000-00009A440000}"/>
    <cellStyle name="Normal 2 4 7 2 2" xfId="17562" xr:uid="{00000000-0005-0000-0000-00009B440000}"/>
    <cellStyle name="Normal 2 4 7 2 2 2" xfId="17563" xr:uid="{00000000-0005-0000-0000-00009C440000}"/>
    <cellStyle name="Normal 2 4 7 2 2 2 2" xfId="17564" xr:uid="{00000000-0005-0000-0000-00009D440000}"/>
    <cellStyle name="Normal 2 4 7 2 2 3" xfId="17565" xr:uid="{00000000-0005-0000-0000-00009E440000}"/>
    <cellStyle name="Normal 2 4 7 2 3" xfId="17566" xr:uid="{00000000-0005-0000-0000-00009F440000}"/>
    <cellStyle name="Normal 2 4 7 2 3 2" xfId="17567" xr:uid="{00000000-0005-0000-0000-0000A0440000}"/>
    <cellStyle name="Normal 2 4 7 2 3 2 2" xfId="17568" xr:uid="{00000000-0005-0000-0000-0000A1440000}"/>
    <cellStyle name="Normal 2 4 7 2 3 3" xfId="17569" xr:uid="{00000000-0005-0000-0000-0000A2440000}"/>
    <cellStyle name="Normal 2 4 7 2 4" xfId="17570" xr:uid="{00000000-0005-0000-0000-0000A3440000}"/>
    <cellStyle name="Normal 2 4 7 2 4 2" xfId="17571" xr:uid="{00000000-0005-0000-0000-0000A4440000}"/>
    <cellStyle name="Normal 2 4 7 2 4 2 2" xfId="17572" xr:uid="{00000000-0005-0000-0000-0000A5440000}"/>
    <cellStyle name="Normal 2 4 7 2 4 3" xfId="17573" xr:uid="{00000000-0005-0000-0000-0000A6440000}"/>
    <cellStyle name="Normal 2 4 7 2 5" xfId="17574" xr:uid="{00000000-0005-0000-0000-0000A7440000}"/>
    <cellStyle name="Normal 2 4 7 2 5 2" xfId="17575" xr:uid="{00000000-0005-0000-0000-0000A8440000}"/>
    <cellStyle name="Normal 2 4 7 2 6" xfId="17576" xr:uid="{00000000-0005-0000-0000-0000A9440000}"/>
    <cellStyle name="Normal 2 4 7 2 6 2" xfId="17577" xr:uid="{00000000-0005-0000-0000-0000AA440000}"/>
    <cellStyle name="Normal 2 4 7 2 7" xfId="17578" xr:uid="{00000000-0005-0000-0000-0000AB440000}"/>
    <cellStyle name="Normal 2 4 7 3" xfId="17579" xr:uid="{00000000-0005-0000-0000-0000AC440000}"/>
    <cellStyle name="Normal 2 4 7 3 2" xfId="17580" xr:uid="{00000000-0005-0000-0000-0000AD440000}"/>
    <cellStyle name="Normal 2 4 7 3 2 2" xfId="17581" xr:uid="{00000000-0005-0000-0000-0000AE440000}"/>
    <cellStyle name="Normal 2 4 7 3 3" xfId="17582" xr:uid="{00000000-0005-0000-0000-0000AF440000}"/>
    <cellStyle name="Normal 2 4 7 4" xfId="17583" xr:uid="{00000000-0005-0000-0000-0000B0440000}"/>
    <cellStyle name="Normal 2 4 7 4 2" xfId="17584" xr:uid="{00000000-0005-0000-0000-0000B1440000}"/>
    <cellStyle name="Normal 2 4 7 4 2 2" xfId="17585" xr:uid="{00000000-0005-0000-0000-0000B2440000}"/>
    <cellStyle name="Normal 2 4 7 4 3" xfId="17586" xr:uid="{00000000-0005-0000-0000-0000B3440000}"/>
    <cellStyle name="Normal 2 4 7 5" xfId="17587" xr:uid="{00000000-0005-0000-0000-0000B4440000}"/>
    <cellStyle name="Normal 2 4 7 5 2" xfId="17588" xr:uid="{00000000-0005-0000-0000-0000B5440000}"/>
    <cellStyle name="Normal 2 4 7 5 2 2" xfId="17589" xr:uid="{00000000-0005-0000-0000-0000B6440000}"/>
    <cellStyle name="Normal 2 4 7 5 3" xfId="17590" xr:uid="{00000000-0005-0000-0000-0000B7440000}"/>
    <cellStyle name="Normal 2 4 7 6" xfId="17591" xr:uid="{00000000-0005-0000-0000-0000B8440000}"/>
    <cellStyle name="Normal 2 4 7 6 2" xfId="17592" xr:uid="{00000000-0005-0000-0000-0000B9440000}"/>
    <cellStyle name="Normal 2 4 7 7" xfId="17593" xr:uid="{00000000-0005-0000-0000-0000BA440000}"/>
    <cellStyle name="Normal 2 4 7 7 2" xfId="17594" xr:uid="{00000000-0005-0000-0000-0000BB440000}"/>
    <cellStyle name="Normal 2 4 7 8" xfId="17595" xr:uid="{00000000-0005-0000-0000-0000BC440000}"/>
    <cellStyle name="Normal 2 4 8" xfId="17596" xr:uid="{00000000-0005-0000-0000-0000BD440000}"/>
    <cellStyle name="Normal 2 4 8 2" xfId="17597" xr:uid="{00000000-0005-0000-0000-0000BE440000}"/>
    <cellStyle name="Normal 2 4 8 2 2" xfId="17598" xr:uid="{00000000-0005-0000-0000-0000BF440000}"/>
    <cellStyle name="Normal 2 4 8 2 2 2" xfId="17599" xr:uid="{00000000-0005-0000-0000-0000C0440000}"/>
    <cellStyle name="Normal 2 4 8 2 3" xfId="17600" xr:uid="{00000000-0005-0000-0000-0000C1440000}"/>
    <cellStyle name="Normal 2 4 8 3" xfId="17601" xr:uid="{00000000-0005-0000-0000-0000C2440000}"/>
    <cellStyle name="Normal 2 4 8 3 2" xfId="17602" xr:uid="{00000000-0005-0000-0000-0000C3440000}"/>
    <cellStyle name="Normal 2 4 8 3 2 2" xfId="17603" xr:uid="{00000000-0005-0000-0000-0000C4440000}"/>
    <cellStyle name="Normal 2 4 8 3 3" xfId="17604" xr:uid="{00000000-0005-0000-0000-0000C5440000}"/>
    <cellStyle name="Normal 2 4 8 4" xfId="17605" xr:uid="{00000000-0005-0000-0000-0000C6440000}"/>
    <cellStyle name="Normal 2 4 8 4 2" xfId="17606" xr:uid="{00000000-0005-0000-0000-0000C7440000}"/>
    <cellStyle name="Normal 2 4 8 4 2 2" xfId="17607" xr:uid="{00000000-0005-0000-0000-0000C8440000}"/>
    <cellStyle name="Normal 2 4 8 4 3" xfId="17608" xr:uid="{00000000-0005-0000-0000-0000C9440000}"/>
    <cellStyle name="Normal 2 4 8 5" xfId="17609" xr:uid="{00000000-0005-0000-0000-0000CA440000}"/>
    <cellStyle name="Normal 2 4 8 5 2" xfId="17610" xr:uid="{00000000-0005-0000-0000-0000CB440000}"/>
    <cellStyle name="Normal 2 4 8 6" xfId="17611" xr:uid="{00000000-0005-0000-0000-0000CC440000}"/>
    <cellStyle name="Normal 2 4 8 6 2" xfId="17612" xr:uid="{00000000-0005-0000-0000-0000CD440000}"/>
    <cellStyle name="Normal 2 4 8 7" xfId="17613" xr:uid="{00000000-0005-0000-0000-0000CE440000}"/>
    <cellStyle name="Normal 2 4 9" xfId="17614" xr:uid="{00000000-0005-0000-0000-0000CF440000}"/>
    <cellStyle name="Normal 2 4 9 2" xfId="17615" xr:uid="{00000000-0005-0000-0000-0000D0440000}"/>
    <cellStyle name="Normal 2 4 9 2 2" xfId="17616" xr:uid="{00000000-0005-0000-0000-0000D1440000}"/>
    <cellStyle name="Normal 2 4 9 2 2 2" xfId="17617" xr:uid="{00000000-0005-0000-0000-0000D2440000}"/>
    <cellStyle name="Normal 2 4 9 2 3" xfId="17618" xr:uid="{00000000-0005-0000-0000-0000D3440000}"/>
    <cellStyle name="Normal 2 4 9 3" xfId="17619" xr:uid="{00000000-0005-0000-0000-0000D4440000}"/>
    <cellStyle name="Normal 2 4 9 3 2" xfId="17620" xr:uid="{00000000-0005-0000-0000-0000D5440000}"/>
    <cellStyle name="Normal 2 4 9 3 2 2" xfId="17621" xr:uid="{00000000-0005-0000-0000-0000D6440000}"/>
    <cellStyle name="Normal 2 4 9 3 3" xfId="17622" xr:uid="{00000000-0005-0000-0000-0000D7440000}"/>
    <cellStyle name="Normal 2 4 9 4" xfId="17623" xr:uid="{00000000-0005-0000-0000-0000D8440000}"/>
    <cellStyle name="Normal 2 4 9 4 2" xfId="17624" xr:uid="{00000000-0005-0000-0000-0000D9440000}"/>
    <cellStyle name="Normal 2 4 9 4 2 2" xfId="17625" xr:uid="{00000000-0005-0000-0000-0000DA440000}"/>
    <cellStyle name="Normal 2 4 9 4 3" xfId="17626" xr:uid="{00000000-0005-0000-0000-0000DB440000}"/>
    <cellStyle name="Normal 2 4 9 5" xfId="17627" xr:uid="{00000000-0005-0000-0000-0000DC440000}"/>
    <cellStyle name="Normal 2 4 9 5 2" xfId="17628" xr:uid="{00000000-0005-0000-0000-0000DD440000}"/>
    <cellStyle name="Normal 2 4 9 6" xfId="17629" xr:uid="{00000000-0005-0000-0000-0000DE440000}"/>
    <cellStyle name="Normal 2 4 9 6 2" xfId="17630" xr:uid="{00000000-0005-0000-0000-0000DF440000}"/>
    <cellStyle name="Normal 2 4 9 7" xfId="17631" xr:uid="{00000000-0005-0000-0000-0000E0440000}"/>
    <cellStyle name="Normal 2 4_Confidential Information" xfId="17632" xr:uid="{00000000-0005-0000-0000-0000E1440000}"/>
    <cellStyle name="Normal 2 5" xfId="17633" xr:uid="{00000000-0005-0000-0000-0000E2440000}"/>
    <cellStyle name="Normal 2 5 10" xfId="17634" xr:uid="{00000000-0005-0000-0000-0000E3440000}"/>
    <cellStyle name="Normal 2 5 10 2" xfId="17635" xr:uid="{00000000-0005-0000-0000-0000E4440000}"/>
    <cellStyle name="Normal 2 5 10 2 2" xfId="17636" xr:uid="{00000000-0005-0000-0000-0000E5440000}"/>
    <cellStyle name="Normal 2 5 10 3" xfId="17637" xr:uid="{00000000-0005-0000-0000-0000E6440000}"/>
    <cellStyle name="Normal 2 5 11" xfId="17638" xr:uid="{00000000-0005-0000-0000-0000E7440000}"/>
    <cellStyle name="Normal 2 5 11 2" xfId="17639" xr:uid="{00000000-0005-0000-0000-0000E8440000}"/>
    <cellStyle name="Normal 2 5 11 2 2" xfId="17640" xr:uid="{00000000-0005-0000-0000-0000E9440000}"/>
    <cellStyle name="Normal 2 5 11 3" xfId="17641" xr:uid="{00000000-0005-0000-0000-0000EA440000}"/>
    <cellStyle name="Normal 2 5 12" xfId="17642" xr:uid="{00000000-0005-0000-0000-0000EB440000}"/>
    <cellStyle name="Normal 2 5 12 2" xfId="17643" xr:uid="{00000000-0005-0000-0000-0000EC440000}"/>
    <cellStyle name="Normal 2 5 13" xfId="17644" xr:uid="{00000000-0005-0000-0000-0000ED440000}"/>
    <cellStyle name="Normal 2 5 13 2" xfId="17645" xr:uid="{00000000-0005-0000-0000-0000EE440000}"/>
    <cellStyle name="Normal 2 5 14" xfId="17646" xr:uid="{00000000-0005-0000-0000-0000EF440000}"/>
    <cellStyle name="Normal 2 5 14 2" xfId="17647" xr:uid="{00000000-0005-0000-0000-0000F0440000}"/>
    <cellStyle name="Normal 2 5 15" xfId="17648" xr:uid="{00000000-0005-0000-0000-0000F1440000}"/>
    <cellStyle name="Normal 2 5 2" xfId="17649" xr:uid="{00000000-0005-0000-0000-0000F2440000}"/>
    <cellStyle name="Normal 2 5 2 10" xfId="17650" xr:uid="{00000000-0005-0000-0000-0000F3440000}"/>
    <cellStyle name="Normal 2 5 2 10 2" xfId="17651" xr:uid="{00000000-0005-0000-0000-0000F4440000}"/>
    <cellStyle name="Normal 2 5 2 11" xfId="17652" xr:uid="{00000000-0005-0000-0000-0000F5440000}"/>
    <cellStyle name="Normal 2 5 2 2" xfId="17653" xr:uid="{00000000-0005-0000-0000-0000F6440000}"/>
    <cellStyle name="Normal 2 5 2 2 2" xfId="17654" xr:uid="{00000000-0005-0000-0000-0000F7440000}"/>
    <cellStyle name="Normal 2 5 2 2 2 2" xfId="17655" xr:uid="{00000000-0005-0000-0000-0000F8440000}"/>
    <cellStyle name="Normal 2 5 2 2 2 2 2" xfId="17656" xr:uid="{00000000-0005-0000-0000-0000F9440000}"/>
    <cellStyle name="Normal 2 5 2 2 2 2 2 2" xfId="17657" xr:uid="{00000000-0005-0000-0000-0000FA440000}"/>
    <cellStyle name="Normal 2 5 2 2 2 2 3" xfId="17658" xr:uid="{00000000-0005-0000-0000-0000FB440000}"/>
    <cellStyle name="Normal 2 5 2 2 2 3" xfId="17659" xr:uid="{00000000-0005-0000-0000-0000FC440000}"/>
    <cellStyle name="Normal 2 5 2 2 2 3 2" xfId="17660" xr:uid="{00000000-0005-0000-0000-0000FD440000}"/>
    <cellStyle name="Normal 2 5 2 2 2 3 2 2" xfId="17661" xr:uid="{00000000-0005-0000-0000-0000FE440000}"/>
    <cellStyle name="Normal 2 5 2 2 2 3 3" xfId="17662" xr:uid="{00000000-0005-0000-0000-0000FF440000}"/>
    <cellStyle name="Normal 2 5 2 2 2 4" xfId="17663" xr:uid="{00000000-0005-0000-0000-000000450000}"/>
    <cellStyle name="Normal 2 5 2 2 2 4 2" xfId="17664" xr:uid="{00000000-0005-0000-0000-000001450000}"/>
    <cellStyle name="Normal 2 5 2 2 2 4 2 2" xfId="17665" xr:uid="{00000000-0005-0000-0000-000002450000}"/>
    <cellStyle name="Normal 2 5 2 2 2 4 3" xfId="17666" xr:uid="{00000000-0005-0000-0000-000003450000}"/>
    <cellStyle name="Normal 2 5 2 2 2 5" xfId="17667" xr:uid="{00000000-0005-0000-0000-000004450000}"/>
    <cellStyle name="Normal 2 5 2 2 2 5 2" xfId="17668" xr:uid="{00000000-0005-0000-0000-000005450000}"/>
    <cellStyle name="Normal 2 5 2 2 2 6" xfId="17669" xr:uid="{00000000-0005-0000-0000-000006450000}"/>
    <cellStyle name="Normal 2 5 2 2 2 6 2" xfId="17670" xr:uid="{00000000-0005-0000-0000-000007450000}"/>
    <cellStyle name="Normal 2 5 2 2 2 7" xfId="17671" xr:uid="{00000000-0005-0000-0000-000008450000}"/>
    <cellStyle name="Normal 2 5 2 2 3" xfId="17672" xr:uid="{00000000-0005-0000-0000-000009450000}"/>
    <cellStyle name="Normal 2 5 2 2 3 2" xfId="17673" xr:uid="{00000000-0005-0000-0000-00000A450000}"/>
    <cellStyle name="Normal 2 5 2 2 3 2 2" xfId="17674" xr:uid="{00000000-0005-0000-0000-00000B450000}"/>
    <cellStyle name="Normal 2 5 2 2 3 2 2 2" xfId="17675" xr:uid="{00000000-0005-0000-0000-00000C450000}"/>
    <cellStyle name="Normal 2 5 2 2 3 2 3" xfId="17676" xr:uid="{00000000-0005-0000-0000-00000D450000}"/>
    <cellStyle name="Normal 2 5 2 2 3 3" xfId="17677" xr:uid="{00000000-0005-0000-0000-00000E450000}"/>
    <cellStyle name="Normal 2 5 2 2 3 3 2" xfId="17678" xr:uid="{00000000-0005-0000-0000-00000F450000}"/>
    <cellStyle name="Normal 2 5 2 2 3 3 2 2" xfId="17679" xr:uid="{00000000-0005-0000-0000-000010450000}"/>
    <cellStyle name="Normal 2 5 2 2 3 3 3" xfId="17680" xr:uid="{00000000-0005-0000-0000-000011450000}"/>
    <cellStyle name="Normal 2 5 2 2 3 4" xfId="17681" xr:uid="{00000000-0005-0000-0000-000012450000}"/>
    <cellStyle name="Normal 2 5 2 2 3 4 2" xfId="17682" xr:uid="{00000000-0005-0000-0000-000013450000}"/>
    <cellStyle name="Normal 2 5 2 2 3 4 2 2" xfId="17683" xr:uid="{00000000-0005-0000-0000-000014450000}"/>
    <cellStyle name="Normal 2 5 2 2 3 4 3" xfId="17684" xr:uid="{00000000-0005-0000-0000-000015450000}"/>
    <cellStyle name="Normal 2 5 2 2 3 5" xfId="17685" xr:uid="{00000000-0005-0000-0000-000016450000}"/>
    <cellStyle name="Normal 2 5 2 2 3 5 2" xfId="17686" xr:uid="{00000000-0005-0000-0000-000017450000}"/>
    <cellStyle name="Normal 2 5 2 2 3 6" xfId="17687" xr:uid="{00000000-0005-0000-0000-000018450000}"/>
    <cellStyle name="Normal 2 5 2 2 3 6 2" xfId="17688" xr:uid="{00000000-0005-0000-0000-000019450000}"/>
    <cellStyle name="Normal 2 5 2 2 3 7" xfId="17689" xr:uid="{00000000-0005-0000-0000-00001A450000}"/>
    <cellStyle name="Normal 2 5 2 2 4" xfId="17690" xr:uid="{00000000-0005-0000-0000-00001B450000}"/>
    <cellStyle name="Normal 2 5 2 2 4 2" xfId="17691" xr:uid="{00000000-0005-0000-0000-00001C450000}"/>
    <cellStyle name="Normal 2 5 2 2 4 2 2" xfId="17692" xr:uid="{00000000-0005-0000-0000-00001D450000}"/>
    <cellStyle name="Normal 2 5 2 2 4 3" xfId="17693" xr:uid="{00000000-0005-0000-0000-00001E450000}"/>
    <cellStyle name="Normal 2 5 2 2 5" xfId="17694" xr:uid="{00000000-0005-0000-0000-00001F450000}"/>
    <cellStyle name="Normal 2 5 2 2 5 2" xfId="17695" xr:uid="{00000000-0005-0000-0000-000020450000}"/>
    <cellStyle name="Normal 2 5 2 2 5 2 2" xfId="17696" xr:uid="{00000000-0005-0000-0000-000021450000}"/>
    <cellStyle name="Normal 2 5 2 2 5 3" xfId="17697" xr:uid="{00000000-0005-0000-0000-000022450000}"/>
    <cellStyle name="Normal 2 5 2 2 6" xfId="17698" xr:uid="{00000000-0005-0000-0000-000023450000}"/>
    <cellStyle name="Normal 2 5 2 2 6 2" xfId="17699" xr:uid="{00000000-0005-0000-0000-000024450000}"/>
    <cellStyle name="Normal 2 5 2 2 6 2 2" xfId="17700" xr:uid="{00000000-0005-0000-0000-000025450000}"/>
    <cellStyle name="Normal 2 5 2 2 6 3" xfId="17701" xr:uid="{00000000-0005-0000-0000-000026450000}"/>
    <cellStyle name="Normal 2 5 2 2 7" xfId="17702" xr:uid="{00000000-0005-0000-0000-000027450000}"/>
    <cellStyle name="Normal 2 5 2 2 7 2" xfId="17703" xr:uid="{00000000-0005-0000-0000-000028450000}"/>
    <cellStyle name="Normal 2 5 2 2 8" xfId="17704" xr:uid="{00000000-0005-0000-0000-000029450000}"/>
    <cellStyle name="Normal 2 5 2 2 8 2" xfId="17705" xr:uid="{00000000-0005-0000-0000-00002A450000}"/>
    <cellStyle name="Normal 2 5 2 2 9" xfId="17706" xr:uid="{00000000-0005-0000-0000-00002B450000}"/>
    <cellStyle name="Normal 2 5 2 3" xfId="17707" xr:uid="{00000000-0005-0000-0000-00002C450000}"/>
    <cellStyle name="Normal 2 5 2 3 2" xfId="17708" xr:uid="{00000000-0005-0000-0000-00002D450000}"/>
    <cellStyle name="Normal 2 5 2 3 2 2" xfId="17709" xr:uid="{00000000-0005-0000-0000-00002E450000}"/>
    <cellStyle name="Normal 2 5 2 3 2 2 2" xfId="17710" xr:uid="{00000000-0005-0000-0000-00002F450000}"/>
    <cellStyle name="Normal 2 5 2 3 2 2 2 2" xfId="17711" xr:uid="{00000000-0005-0000-0000-000030450000}"/>
    <cellStyle name="Normal 2 5 2 3 2 2 3" xfId="17712" xr:uid="{00000000-0005-0000-0000-000031450000}"/>
    <cellStyle name="Normal 2 5 2 3 2 3" xfId="17713" xr:uid="{00000000-0005-0000-0000-000032450000}"/>
    <cellStyle name="Normal 2 5 2 3 2 3 2" xfId="17714" xr:uid="{00000000-0005-0000-0000-000033450000}"/>
    <cellStyle name="Normal 2 5 2 3 2 3 2 2" xfId="17715" xr:uid="{00000000-0005-0000-0000-000034450000}"/>
    <cellStyle name="Normal 2 5 2 3 2 3 3" xfId="17716" xr:uid="{00000000-0005-0000-0000-000035450000}"/>
    <cellStyle name="Normal 2 5 2 3 2 4" xfId="17717" xr:uid="{00000000-0005-0000-0000-000036450000}"/>
    <cellStyle name="Normal 2 5 2 3 2 4 2" xfId="17718" xr:uid="{00000000-0005-0000-0000-000037450000}"/>
    <cellStyle name="Normal 2 5 2 3 2 4 2 2" xfId="17719" xr:uid="{00000000-0005-0000-0000-000038450000}"/>
    <cellStyle name="Normal 2 5 2 3 2 4 3" xfId="17720" xr:uid="{00000000-0005-0000-0000-000039450000}"/>
    <cellStyle name="Normal 2 5 2 3 2 5" xfId="17721" xr:uid="{00000000-0005-0000-0000-00003A450000}"/>
    <cellStyle name="Normal 2 5 2 3 2 5 2" xfId="17722" xr:uid="{00000000-0005-0000-0000-00003B450000}"/>
    <cellStyle name="Normal 2 5 2 3 2 6" xfId="17723" xr:uid="{00000000-0005-0000-0000-00003C450000}"/>
    <cellStyle name="Normal 2 5 2 3 2 6 2" xfId="17724" xr:uid="{00000000-0005-0000-0000-00003D450000}"/>
    <cellStyle name="Normal 2 5 2 3 2 7" xfId="17725" xr:uid="{00000000-0005-0000-0000-00003E450000}"/>
    <cellStyle name="Normal 2 5 2 3 3" xfId="17726" xr:uid="{00000000-0005-0000-0000-00003F450000}"/>
    <cellStyle name="Normal 2 5 2 3 3 2" xfId="17727" xr:uid="{00000000-0005-0000-0000-000040450000}"/>
    <cellStyle name="Normal 2 5 2 3 3 2 2" xfId="17728" xr:uid="{00000000-0005-0000-0000-000041450000}"/>
    <cellStyle name="Normal 2 5 2 3 3 3" xfId="17729" xr:uid="{00000000-0005-0000-0000-000042450000}"/>
    <cellStyle name="Normal 2 5 2 3 4" xfId="17730" xr:uid="{00000000-0005-0000-0000-000043450000}"/>
    <cellStyle name="Normal 2 5 2 3 4 2" xfId="17731" xr:uid="{00000000-0005-0000-0000-000044450000}"/>
    <cellStyle name="Normal 2 5 2 3 4 2 2" xfId="17732" xr:uid="{00000000-0005-0000-0000-000045450000}"/>
    <cellStyle name="Normal 2 5 2 3 4 3" xfId="17733" xr:uid="{00000000-0005-0000-0000-000046450000}"/>
    <cellStyle name="Normal 2 5 2 3 5" xfId="17734" xr:uid="{00000000-0005-0000-0000-000047450000}"/>
    <cellStyle name="Normal 2 5 2 3 5 2" xfId="17735" xr:uid="{00000000-0005-0000-0000-000048450000}"/>
    <cellStyle name="Normal 2 5 2 3 5 2 2" xfId="17736" xr:uid="{00000000-0005-0000-0000-000049450000}"/>
    <cellStyle name="Normal 2 5 2 3 5 3" xfId="17737" xr:uid="{00000000-0005-0000-0000-00004A450000}"/>
    <cellStyle name="Normal 2 5 2 3 6" xfId="17738" xr:uid="{00000000-0005-0000-0000-00004B450000}"/>
    <cellStyle name="Normal 2 5 2 3 6 2" xfId="17739" xr:uid="{00000000-0005-0000-0000-00004C450000}"/>
    <cellStyle name="Normal 2 5 2 3 7" xfId="17740" xr:uid="{00000000-0005-0000-0000-00004D450000}"/>
    <cellStyle name="Normal 2 5 2 3 7 2" xfId="17741" xr:uid="{00000000-0005-0000-0000-00004E450000}"/>
    <cellStyle name="Normal 2 5 2 3 8" xfId="17742" xr:uid="{00000000-0005-0000-0000-00004F450000}"/>
    <cellStyle name="Normal 2 5 2 4" xfId="17743" xr:uid="{00000000-0005-0000-0000-000050450000}"/>
    <cellStyle name="Normal 2 5 2 4 2" xfId="17744" xr:uid="{00000000-0005-0000-0000-000051450000}"/>
    <cellStyle name="Normal 2 5 2 4 2 2" xfId="17745" xr:uid="{00000000-0005-0000-0000-000052450000}"/>
    <cellStyle name="Normal 2 5 2 4 2 2 2" xfId="17746" xr:uid="{00000000-0005-0000-0000-000053450000}"/>
    <cellStyle name="Normal 2 5 2 4 2 3" xfId="17747" xr:uid="{00000000-0005-0000-0000-000054450000}"/>
    <cellStyle name="Normal 2 5 2 4 3" xfId="17748" xr:uid="{00000000-0005-0000-0000-000055450000}"/>
    <cellStyle name="Normal 2 5 2 4 3 2" xfId="17749" xr:uid="{00000000-0005-0000-0000-000056450000}"/>
    <cellStyle name="Normal 2 5 2 4 3 2 2" xfId="17750" xr:uid="{00000000-0005-0000-0000-000057450000}"/>
    <cellStyle name="Normal 2 5 2 4 3 3" xfId="17751" xr:uid="{00000000-0005-0000-0000-000058450000}"/>
    <cellStyle name="Normal 2 5 2 4 4" xfId="17752" xr:uid="{00000000-0005-0000-0000-000059450000}"/>
    <cellStyle name="Normal 2 5 2 4 4 2" xfId="17753" xr:uid="{00000000-0005-0000-0000-00005A450000}"/>
    <cellStyle name="Normal 2 5 2 4 4 2 2" xfId="17754" xr:uid="{00000000-0005-0000-0000-00005B450000}"/>
    <cellStyle name="Normal 2 5 2 4 4 3" xfId="17755" xr:uid="{00000000-0005-0000-0000-00005C450000}"/>
    <cellStyle name="Normal 2 5 2 4 5" xfId="17756" xr:uid="{00000000-0005-0000-0000-00005D450000}"/>
    <cellStyle name="Normal 2 5 2 4 5 2" xfId="17757" xr:uid="{00000000-0005-0000-0000-00005E450000}"/>
    <cellStyle name="Normal 2 5 2 4 6" xfId="17758" xr:uid="{00000000-0005-0000-0000-00005F450000}"/>
    <cellStyle name="Normal 2 5 2 4 6 2" xfId="17759" xr:uid="{00000000-0005-0000-0000-000060450000}"/>
    <cellStyle name="Normal 2 5 2 4 7" xfId="17760" xr:uid="{00000000-0005-0000-0000-000061450000}"/>
    <cellStyle name="Normal 2 5 2 5" xfId="17761" xr:uid="{00000000-0005-0000-0000-000062450000}"/>
    <cellStyle name="Normal 2 5 2 5 2" xfId="17762" xr:uid="{00000000-0005-0000-0000-000063450000}"/>
    <cellStyle name="Normal 2 5 2 5 2 2" xfId="17763" xr:uid="{00000000-0005-0000-0000-000064450000}"/>
    <cellStyle name="Normal 2 5 2 5 2 2 2" xfId="17764" xr:uid="{00000000-0005-0000-0000-000065450000}"/>
    <cellStyle name="Normal 2 5 2 5 2 3" xfId="17765" xr:uid="{00000000-0005-0000-0000-000066450000}"/>
    <cellStyle name="Normal 2 5 2 5 3" xfId="17766" xr:uid="{00000000-0005-0000-0000-000067450000}"/>
    <cellStyle name="Normal 2 5 2 5 3 2" xfId="17767" xr:uid="{00000000-0005-0000-0000-000068450000}"/>
    <cellStyle name="Normal 2 5 2 5 3 2 2" xfId="17768" xr:uid="{00000000-0005-0000-0000-000069450000}"/>
    <cellStyle name="Normal 2 5 2 5 3 3" xfId="17769" xr:uid="{00000000-0005-0000-0000-00006A450000}"/>
    <cellStyle name="Normal 2 5 2 5 4" xfId="17770" xr:uid="{00000000-0005-0000-0000-00006B450000}"/>
    <cellStyle name="Normal 2 5 2 5 4 2" xfId="17771" xr:uid="{00000000-0005-0000-0000-00006C450000}"/>
    <cellStyle name="Normal 2 5 2 5 4 2 2" xfId="17772" xr:uid="{00000000-0005-0000-0000-00006D450000}"/>
    <cellStyle name="Normal 2 5 2 5 4 3" xfId="17773" xr:uid="{00000000-0005-0000-0000-00006E450000}"/>
    <cellStyle name="Normal 2 5 2 5 5" xfId="17774" xr:uid="{00000000-0005-0000-0000-00006F450000}"/>
    <cellStyle name="Normal 2 5 2 5 5 2" xfId="17775" xr:uid="{00000000-0005-0000-0000-000070450000}"/>
    <cellStyle name="Normal 2 5 2 5 6" xfId="17776" xr:uid="{00000000-0005-0000-0000-000071450000}"/>
    <cellStyle name="Normal 2 5 2 5 6 2" xfId="17777" xr:uid="{00000000-0005-0000-0000-000072450000}"/>
    <cellStyle name="Normal 2 5 2 5 7" xfId="17778" xr:uid="{00000000-0005-0000-0000-000073450000}"/>
    <cellStyle name="Normal 2 5 2 6" xfId="17779" xr:uid="{00000000-0005-0000-0000-000074450000}"/>
    <cellStyle name="Normal 2 5 2 6 2" xfId="17780" xr:uid="{00000000-0005-0000-0000-000075450000}"/>
    <cellStyle name="Normal 2 5 2 6 2 2" xfId="17781" xr:uid="{00000000-0005-0000-0000-000076450000}"/>
    <cellStyle name="Normal 2 5 2 6 3" xfId="17782" xr:uid="{00000000-0005-0000-0000-000077450000}"/>
    <cellStyle name="Normal 2 5 2 7" xfId="17783" xr:uid="{00000000-0005-0000-0000-000078450000}"/>
    <cellStyle name="Normal 2 5 2 7 2" xfId="17784" xr:uid="{00000000-0005-0000-0000-000079450000}"/>
    <cellStyle name="Normal 2 5 2 7 2 2" xfId="17785" xr:uid="{00000000-0005-0000-0000-00007A450000}"/>
    <cellStyle name="Normal 2 5 2 7 3" xfId="17786" xr:uid="{00000000-0005-0000-0000-00007B450000}"/>
    <cellStyle name="Normal 2 5 2 8" xfId="17787" xr:uid="{00000000-0005-0000-0000-00007C450000}"/>
    <cellStyle name="Normal 2 5 2 8 2" xfId="17788" xr:uid="{00000000-0005-0000-0000-00007D450000}"/>
    <cellStyle name="Normal 2 5 2 8 2 2" xfId="17789" xr:uid="{00000000-0005-0000-0000-00007E450000}"/>
    <cellStyle name="Normal 2 5 2 8 3" xfId="17790" xr:uid="{00000000-0005-0000-0000-00007F450000}"/>
    <cellStyle name="Normal 2 5 2 9" xfId="17791" xr:uid="{00000000-0005-0000-0000-000080450000}"/>
    <cellStyle name="Normal 2 5 2 9 2" xfId="17792" xr:uid="{00000000-0005-0000-0000-000081450000}"/>
    <cellStyle name="Normal 2 5 3" xfId="17793" xr:uid="{00000000-0005-0000-0000-000082450000}"/>
    <cellStyle name="Normal 2 5 3 10" xfId="17794" xr:uid="{00000000-0005-0000-0000-000083450000}"/>
    <cellStyle name="Normal 2 5 3 10 2" xfId="17795" xr:uid="{00000000-0005-0000-0000-000084450000}"/>
    <cellStyle name="Normal 2 5 3 11" xfId="17796" xr:uid="{00000000-0005-0000-0000-000085450000}"/>
    <cellStyle name="Normal 2 5 3 2" xfId="17797" xr:uid="{00000000-0005-0000-0000-000086450000}"/>
    <cellStyle name="Normal 2 5 3 2 2" xfId="17798" xr:uid="{00000000-0005-0000-0000-000087450000}"/>
    <cellStyle name="Normal 2 5 3 2 2 2" xfId="17799" xr:uid="{00000000-0005-0000-0000-000088450000}"/>
    <cellStyle name="Normal 2 5 3 2 2 2 2" xfId="17800" xr:uid="{00000000-0005-0000-0000-000089450000}"/>
    <cellStyle name="Normal 2 5 3 2 2 2 2 2" xfId="17801" xr:uid="{00000000-0005-0000-0000-00008A450000}"/>
    <cellStyle name="Normal 2 5 3 2 2 2 3" xfId="17802" xr:uid="{00000000-0005-0000-0000-00008B450000}"/>
    <cellStyle name="Normal 2 5 3 2 2 3" xfId="17803" xr:uid="{00000000-0005-0000-0000-00008C450000}"/>
    <cellStyle name="Normal 2 5 3 2 2 3 2" xfId="17804" xr:uid="{00000000-0005-0000-0000-00008D450000}"/>
    <cellStyle name="Normal 2 5 3 2 2 3 2 2" xfId="17805" xr:uid="{00000000-0005-0000-0000-00008E450000}"/>
    <cellStyle name="Normal 2 5 3 2 2 3 3" xfId="17806" xr:uid="{00000000-0005-0000-0000-00008F450000}"/>
    <cellStyle name="Normal 2 5 3 2 2 4" xfId="17807" xr:uid="{00000000-0005-0000-0000-000090450000}"/>
    <cellStyle name="Normal 2 5 3 2 2 4 2" xfId="17808" xr:uid="{00000000-0005-0000-0000-000091450000}"/>
    <cellStyle name="Normal 2 5 3 2 2 4 2 2" xfId="17809" xr:uid="{00000000-0005-0000-0000-000092450000}"/>
    <cellStyle name="Normal 2 5 3 2 2 4 3" xfId="17810" xr:uid="{00000000-0005-0000-0000-000093450000}"/>
    <cellStyle name="Normal 2 5 3 2 2 5" xfId="17811" xr:uid="{00000000-0005-0000-0000-000094450000}"/>
    <cellStyle name="Normal 2 5 3 2 2 5 2" xfId="17812" xr:uid="{00000000-0005-0000-0000-000095450000}"/>
    <cellStyle name="Normal 2 5 3 2 2 6" xfId="17813" xr:uid="{00000000-0005-0000-0000-000096450000}"/>
    <cellStyle name="Normal 2 5 3 2 2 6 2" xfId="17814" xr:uid="{00000000-0005-0000-0000-000097450000}"/>
    <cellStyle name="Normal 2 5 3 2 2 7" xfId="17815" xr:uid="{00000000-0005-0000-0000-000098450000}"/>
    <cellStyle name="Normal 2 5 3 2 3" xfId="17816" xr:uid="{00000000-0005-0000-0000-000099450000}"/>
    <cellStyle name="Normal 2 5 3 2 3 2" xfId="17817" xr:uid="{00000000-0005-0000-0000-00009A450000}"/>
    <cellStyle name="Normal 2 5 3 2 3 2 2" xfId="17818" xr:uid="{00000000-0005-0000-0000-00009B450000}"/>
    <cellStyle name="Normal 2 5 3 2 3 2 2 2" xfId="17819" xr:uid="{00000000-0005-0000-0000-00009C450000}"/>
    <cellStyle name="Normal 2 5 3 2 3 2 3" xfId="17820" xr:uid="{00000000-0005-0000-0000-00009D450000}"/>
    <cellStyle name="Normal 2 5 3 2 3 3" xfId="17821" xr:uid="{00000000-0005-0000-0000-00009E450000}"/>
    <cellStyle name="Normal 2 5 3 2 3 3 2" xfId="17822" xr:uid="{00000000-0005-0000-0000-00009F450000}"/>
    <cellStyle name="Normal 2 5 3 2 3 3 2 2" xfId="17823" xr:uid="{00000000-0005-0000-0000-0000A0450000}"/>
    <cellStyle name="Normal 2 5 3 2 3 3 3" xfId="17824" xr:uid="{00000000-0005-0000-0000-0000A1450000}"/>
    <cellStyle name="Normal 2 5 3 2 3 4" xfId="17825" xr:uid="{00000000-0005-0000-0000-0000A2450000}"/>
    <cellStyle name="Normal 2 5 3 2 3 4 2" xfId="17826" xr:uid="{00000000-0005-0000-0000-0000A3450000}"/>
    <cellStyle name="Normal 2 5 3 2 3 4 2 2" xfId="17827" xr:uid="{00000000-0005-0000-0000-0000A4450000}"/>
    <cellStyle name="Normal 2 5 3 2 3 4 3" xfId="17828" xr:uid="{00000000-0005-0000-0000-0000A5450000}"/>
    <cellStyle name="Normal 2 5 3 2 3 5" xfId="17829" xr:uid="{00000000-0005-0000-0000-0000A6450000}"/>
    <cellStyle name="Normal 2 5 3 2 3 5 2" xfId="17830" xr:uid="{00000000-0005-0000-0000-0000A7450000}"/>
    <cellStyle name="Normal 2 5 3 2 3 6" xfId="17831" xr:uid="{00000000-0005-0000-0000-0000A8450000}"/>
    <cellStyle name="Normal 2 5 3 2 3 6 2" xfId="17832" xr:uid="{00000000-0005-0000-0000-0000A9450000}"/>
    <cellStyle name="Normal 2 5 3 2 3 7" xfId="17833" xr:uid="{00000000-0005-0000-0000-0000AA450000}"/>
    <cellStyle name="Normal 2 5 3 2 4" xfId="17834" xr:uid="{00000000-0005-0000-0000-0000AB450000}"/>
    <cellStyle name="Normal 2 5 3 2 4 2" xfId="17835" xr:uid="{00000000-0005-0000-0000-0000AC450000}"/>
    <cellStyle name="Normal 2 5 3 2 4 2 2" xfId="17836" xr:uid="{00000000-0005-0000-0000-0000AD450000}"/>
    <cellStyle name="Normal 2 5 3 2 4 3" xfId="17837" xr:uid="{00000000-0005-0000-0000-0000AE450000}"/>
    <cellStyle name="Normal 2 5 3 2 5" xfId="17838" xr:uid="{00000000-0005-0000-0000-0000AF450000}"/>
    <cellStyle name="Normal 2 5 3 2 5 2" xfId="17839" xr:uid="{00000000-0005-0000-0000-0000B0450000}"/>
    <cellStyle name="Normal 2 5 3 2 5 2 2" xfId="17840" xr:uid="{00000000-0005-0000-0000-0000B1450000}"/>
    <cellStyle name="Normal 2 5 3 2 5 3" xfId="17841" xr:uid="{00000000-0005-0000-0000-0000B2450000}"/>
    <cellStyle name="Normal 2 5 3 2 6" xfId="17842" xr:uid="{00000000-0005-0000-0000-0000B3450000}"/>
    <cellStyle name="Normal 2 5 3 2 6 2" xfId="17843" xr:uid="{00000000-0005-0000-0000-0000B4450000}"/>
    <cellStyle name="Normal 2 5 3 2 6 2 2" xfId="17844" xr:uid="{00000000-0005-0000-0000-0000B5450000}"/>
    <cellStyle name="Normal 2 5 3 2 6 3" xfId="17845" xr:uid="{00000000-0005-0000-0000-0000B6450000}"/>
    <cellStyle name="Normal 2 5 3 2 7" xfId="17846" xr:uid="{00000000-0005-0000-0000-0000B7450000}"/>
    <cellStyle name="Normal 2 5 3 2 7 2" xfId="17847" xr:uid="{00000000-0005-0000-0000-0000B8450000}"/>
    <cellStyle name="Normal 2 5 3 2 8" xfId="17848" xr:uid="{00000000-0005-0000-0000-0000B9450000}"/>
    <cellStyle name="Normal 2 5 3 2 8 2" xfId="17849" xr:uid="{00000000-0005-0000-0000-0000BA450000}"/>
    <cellStyle name="Normal 2 5 3 2 9" xfId="17850" xr:uid="{00000000-0005-0000-0000-0000BB450000}"/>
    <cellStyle name="Normal 2 5 3 3" xfId="17851" xr:uid="{00000000-0005-0000-0000-0000BC450000}"/>
    <cellStyle name="Normal 2 5 3 3 2" xfId="17852" xr:uid="{00000000-0005-0000-0000-0000BD450000}"/>
    <cellStyle name="Normal 2 5 3 3 2 2" xfId="17853" xr:uid="{00000000-0005-0000-0000-0000BE450000}"/>
    <cellStyle name="Normal 2 5 3 3 2 2 2" xfId="17854" xr:uid="{00000000-0005-0000-0000-0000BF450000}"/>
    <cellStyle name="Normal 2 5 3 3 2 2 2 2" xfId="17855" xr:uid="{00000000-0005-0000-0000-0000C0450000}"/>
    <cellStyle name="Normal 2 5 3 3 2 2 3" xfId="17856" xr:uid="{00000000-0005-0000-0000-0000C1450000}"/>
    <cellStyle name="Normal 2 5 3 3 2 3" xfId="17857" xr:uid="{00000000-0005-0000-0000-0000C2450000}"/>
    <cellStyle name="Normal 2 5 3 3 2 3 2" xfId="17858" xr:uid="{00000000-0005-0000-0000-0000C3450000}"/>
    <cellStyle name="Normal 2 5 3 3 2 3 2 2" xfId="17859" xr:uid="{00000000-0005-0000-0000-0000C4450000}"/>
    <cellStyle name="Normal 2 5 3 3 2 3 3" xfId="17860" xr:uid="{00000000-0005-0000-0000-0000C5450000}"/>
    <cellStyle name="Normal 2 5 3 3 2 4" xfId="17861" xr:uid="{00000000-0005-0000-0000-0000C6450000}"/>
    <cellStyle name="Normal 2 5 3 3 2 4 2" xfId="17862" xr:uid="{00000000-0005-0000-0000-0000C7450000}"/>
    <cellStyle name="Normal 2 5 3 3 2 4 2 2" xfId="17863" xr:uid="{00000000-0005-0000-0000-0000C8450000}"/>
    <cellStyle name="Normal 2 5 3 3 2 4 3" xfId="17864" xr:uid="{00000000-0005-0000-0000-0000C9450000}"/>
    <cellStyle name="Normal 2 5 3 3 2 5" xfId="17865" xr:uid="{00000000-0005-0000-0000-0000CA450000}"/>
    <cellStyle name="Normal 2 5 3 3 2 5 2" xfId="17866" xr:uid="{00000000-0005-0000-0000-0000CB450000}"/>
    <cellStyle name="Normal 2 5 3 3 2 6" xfId="17867" xr:uid="{00000000-0005-0000-0000-0000CC450000}"/>
    <cellStyle name="Normal 2 5 3 3 2 6 2" xfId="17868" xr:uid="{00000000-0005-0000-0000-0000CD450000}"/>
    <cellStyle name="Normal 2 5 3 3 2 7" xfId="17869" xr:uid="{00000000-0005-0000-0000-0000CE450000}"/>
    <cellStyle name="Normal 2 5 3 3 3" xfId="17870" xr:uid="{00000000-0005-0000-0000-0000CF450000}"/>
    <cellStyle name="Normal 2 5 3 3 3 2" xfId="17871" xr:uid="{00000000-0005-0000-0000-0000D0450000}"/>
    <cellStyle name="Normal 2 5 3 3 3 2 2" xfId="17872" xr:uid="{00000000-0005-0000-0000-0000D1450000}"/>
    <cellStyle name="Normal 2 5 3 3 3 3" xfId="17873" xr:uid="{00000000-0005-0000-0000-0000D2450000}"/>
    <cellStyle name="Normal 2 5 3 3 4" xfId="17874" xr:uid="{00000000-0005-0000-0000-0000D3450000}"/>
    <cellStyle name="Normal 2 5 3 3 4 2" xfId="17875" xr:uid="{00000000-0005-0000-0000-0000D4450000}"/>
    <cellStyle name="Normal 2 5 3 3 4 2 2" xfId="17876" xr:uid="{00000000-0005-0000-0000-0000D5450000}"/>
    <cellStyle name="Normal 2 5 3 3 4 3" xfId="17877" xr:uid="{00000000-0005-0000-0000-0000D6450000}"/>
    <cellStyle name="Normal 2 5 3 3 5" xfId="17878" xr:uid="{00000000-0005-0000-0000-0000D7450000}"/>
    <cellStyle name="Normal 2 5 3 3 5 2" xfId="17879" xr:uid="{00000000-0005-0000-0000-0000D8450000}"/>
    <cellStyle name="Normal 2 5 3 3 5 2 2" xfId="17880" xr:uid="{00000000-0005-0000-0000-0000D9450000}"/>
    <cellStyle name="Normal 2 5 3 3 5 3" xfId="17881" xr:uid="{00000000-0005-0000-0000-0000DA450000}"/>
    <cellStyle name="Normal 2 5 3 3 6" xfId="17882" xr:uid="{00000000-0005-0000-0000-0000DB450000}"/>
    <cellStyle name="Normal 2 5 3 3 6 2" xfId="17883" xr:uid="{00000000-0005-0000-0000-0000DC450000}"/>
    <cellStyle name="Normal 2 5 3 3 7" xfId="17884" xr:uid="{00000000-0005-0000-0000-0000DD450000}"/>
    <cellStyle name="Normal 2 5 3 3 7 2" xfId="17885" xr:uid="{00000000-0005-0000-0000-0000DE450000}"/>
    <cellStyle name="Normal 2 5 3 3 8" xfId="17886" xr:uid="{00000000-0005-0000-0000-0000DF450000}"/>
    <cellStyle name="Normal 2 5 3 4" xfId="17887" xr:uid="{00000000-0005-0000-0000-0000E0450000}"/>
    <cellStyle name="Normal 2 5 3 4 2" xfId="17888" xr:uid="{00000000-0005-0000-0000-0000E1450000}"/>
    <cellStyle name="Normal 2 5 3 4 2 2" xfId="17889" xr:uid="{00000000-0005-0000-0000-0000E2450000}"/>
    <cellStyle name="Normal 2 5 3 4 2 2 2" xfId="17890" xr:uid="{00000000-0005-0000-0000-0000E3450000}"/>
    <cellStyle name="Normal 2 5 3 4 2 3" xfId="17891" xr:uid="{00000000-0005-0000-0000-0000E4450000}"/>
    <cellStyle name="Normal 2 5 3 4 3" xfId="17892" xr:uid="{00000000-0005-0000-0000-0000E5450000}"/>
    <cellStyle name="Normal 2 5 3 4 3 2" xfId="17893" xr:uid="{00000000-0005-0000-0000-0000E6450000}"/>
    <cellStyle name="Normal 2 5 3 4 3 2 2" xfId="17894" xr:uid="{00000000-0005-0000-0000-0000E7450000}"/>
    <cellStyle name="Normal 2 5 3 4 3 3" xfId="17895" xr:uid="{00000000-0005-0000-0000-0000E8450000}"/>
    <cellStyle name="Normal 2 5 3 4 4" xfId="17896" xr:uid="{00000000-0005-0000-0000-0000E9450000}"/>
    <cellStyle name="Normal 2 5 3 4 4 2" xfId="17897" xr:uid="{00000000-0005-0000-0000-0000EA450000}"/>
    <cellStyle name="Normal 2 5 3 4 4 2 2" xfId="17898" xr:uid="{00000000-0005-0000-0000-0000EB450000}"/>
    <cellStyle name="Normal 2 5 3 4 4 3" xfId="17899" xr:uid="{00000000-0005-0000-0000-0000EC450000}"/>
    <cellStyle name="Normal 2 5 3 4 5" xfId="17900" xr:uid="{00000000-0005-0000-0000-0000ED450000}"/>
    <cellStyle name="Normal 2 5 3 4 5 2" xfId="17901" xr:uid="{00000000-0005-0000-0000-0000EE450000}"/>
    <cellStyle name="Normal 2 5 3 4 6" xfId="17902" xr:uid="{00000000-0005-0000-0000-0000EF450000}"/>
    <cellStyle name="Normal 2 5 3 4 6 2" xfId="17903" xr:uid="{00000000-0005-0000-0000-0000F0450000}"/>
    <cellStyle name="Normal 2 5 3 4 7" xfId="17904" xr:uid="{00000000-0005-0000-0000-0000F1450000}"/>
    <cellStyle name="Normal 2 5 3 5" xfId="17905" xr:uid="{00000000-0005-0000-0000-0000F2450000}"/>
    <cellStyle name="Normal 2 5 3 5 2" xfId="17906" xr:uid="{00000000-0005-0000-0000-0000F3450000}"/>
    <cellStyle name="Normal 2 5 3 5 2 2" xfId="17907" xr:uid="{00000000-0005-0000-0000-0000F4450000}"/>
    <cellStyle name="Normal 2 5 3 5 2 2 2" xfId="17908" xr:uid="{00000000-0005-0000-0000-0000F5450000}"/>
    <cellStyle name="Normal 2 5 3 5 2 3" xfId="17909" xr:uid="{00000000-0005-0000-0000-0000F6450000}"/>
    <cellStyle name="Normal 2 5 3 5 3" xfId="17910" xr:uid="{00000000-0005-0000-0000-0000F7450000}"/>
    <cellStyle name="Normal 2 5 3 5 3 2" xfId="17911" xr:uid="{00000000-0005-0000-0000-0000F8450000}"/>
    <cellStyle name="Normal 2 5 3 5 3 2 2" xfId="17912" xr:uid="{00000000-0005-0000-0000-0000F9450000}"/>
    <cellStyle name="Normal 2 5 3 5 3 3" xfId="17913" xr:uid="{00000000-0005-0000-0000-0000FA450000}"/>
    <cellStyle name="Normal 2 5 3 5 4" xfId="17914" xr:uid="{00000000-0005-0000-0000-0000FB450000}"/>
    <cellStyle name="Normal 2 5 3 5 4 2" xfId="17915" xr:uid="{00000000-0005-0000-0000-0000FC450000}"/>
    <cellStyle name="Normal 2 5 3 5 4 2 2" xfId="17916" xr:uid="{00000000-0005-0000-0000-0000FD450000}"/>
    <cellStyle name="Normal 2 5 3 5 4 3" xfId="17917" xr:uid="{00000000-0005-0000-0000-0000FE450000}"/>
    <cellStyle name="Normal 2 5 3 5 5" xfId="17918" xr:uid="{00000000-0005-0000-0000-0000FF450000}"/>
    <cellStyle name="Normal 2 5 3 5 5 2" xfId="17919" xr:uid="{00000000-0005-0000-0000-000000460000}"/>
    <cellStyle name="Normal 2 5 3 5 6" xfId="17920" xr:uid="{00000000-0005-0000-0000-000001460000}"/>
    <cellStyle name="Normal 2 5 3 5 6 2" xfId="17921" xr:uid="{00000000-0005-0000-0000-000002460000}"/>
    <cellStyle name="Normal 2 5 3 5 7" xfId="17922" xr:uid="{00000000-0005-0000-0000-000003460000}"/>
    <cellStyle name="Normal 2 5 3 6" xfId="17923" xr:uid="{00000000-0005-0000-0000-000004460000}"/>
    <cellStyle name="Normal 2 5 3 6 2" xfId="17924" xr:uid="{00000000-0005-0000-0000-000005460000}"/>
    <cellStyle name="Normal 2 5 3 6 2 2" xfId="17925" xr:uid="{00000000-0005-0000-0000-000006460000}"/>
    <cellStyle name="Normal 2 5 3 6 3" xfId="17926" xr:uid="{00000000-0005-0000-0000-000007460000}"/>
    <cellStyle name="Normal 2 5 3 7" xfId="17927" xr:uid="{00000000-0005-0000-0000-000008460000}"/>
    <cellStyle name="Normal 2 5 3 7 2" xfId="17928" xr:uid="{00000000-0005-0000-0000-000009460000}"/>
    <cellStyle name="Normal 2 5 3 7 2 2" xfId="17929" xr:uid="{00000000-0005-0000-0000-00000A460000}"/>
    <cellStyle name="Normal 2 5 3 7 3" xfId="17930" xr:uid="{00000000-0005-0000-0000-00000B460000}"/>
    <cellStyle name="Normal 2 5 3 8" xfId="17931" xr:uid="{00000000-0005-0000-0000-00000C460000}"/>
    <cellStyle name="Normal 2 5 3 8 2" xfId="17932" xr:uid="{00000000-0005-0000-0000-00000D460000}"/>
    <cellStyle name="Normal 2 5 3 8 2 2" xfId="17933" xr:uid="{00000000-0005-0000-0000-00000E460000}"/>
    <cellStyle name="Normal 2 5 3 8 3" xfId="17934" xr:uid="{00000000-0005-0000-0000-00000F460000}"/>
    <cellStyle name="Normal 2 5 3 9" xfId="17935" xr:uid="{00000000-0005-0000-0000-000010460000}"/>
    <cellStyle name="Normal 2 5 3 9 2" xfId="17936" xr:uid="{00000000-0005-0000-0000-000011460000}"/>
    <cellStyle name="Normal 2 5 4" xfId="17937" xr:uid="{00000000-0005-0000-0000-000012460000}"/>
    <cellStyle name="Normal 2 5 4 2" xfId="17938" xr:uid="{00000000-0005-0000-0000-000013460000}"/>
    <cellStyle name="Normal 2 5 4 2 2" xfId="17939" xr:uid="{00000000-0005-0000-0000-000014460000}"/>
    <cellStyle name="Normal 2 5 4 2 2 2" xfId="17940" xr:uid="{00000000-0005-0000-0000-000015460000}"/>
    <cellStyle name="Normal 2 5 4 2 2 2 2" xfId="17941" xr:uid="{00000000-0005-0000-0000-000016460000}"/>
    <cellStyle name="Normal 2 5 4 2 2 3" xfId="17942" xr:uid="{00000000-0005-0000-0000-000017460000}"/>
    <cellStyle name="Normal 2 5 4 2 3" xfId="17943" xr:uid="{00000000-0005-0000-0000-000018460000}"/>
    <cellStyle name="Normal 2 5 4 2 3 2" xfId="17944" xr:uid="{00000000-0005-0000-0000-000019460000}"/>
    <cellStyle name="Normal 2 5 4 2 3 2 2" xfId="17945" xr:uid="{00000000-0005-0000-0000-00001A460000}"/>
    <cellStyle name="Normal 2 5 4 2 3 3" xfId="17946" xr:uid="{00000000-0005-0000-0000-00001B460000}"/>
    <cellStyle name="Normal 2 5 4 2 4" xfId="17947" xr:uid="{00000000-0005-0000-0000-00001C460000}"/>
    <cellStyle name="Normal 2 5 4 2 4 2" xfId="17948" xr:uid="{00000000-0005-0000-0000-00001D460000}"/>
    <cellStyle name="Normal 2 5 4 2 4 2 2" xfId="17949" xr:uid="{00000000-0005-0000-0000-00001E460000}"/>
    <cellStyle name="Normal 2 5 4 2 4 3" xfId="17950" xr:uid="{00000000-0005-0000-0000-00001F460000}"/>
    <cellStyle name="Normal 2 5 4 2 5" xfId="17951" xr:uid="{00000000-0005-0000-0000-000020460000}"/>
    <cellStyle name="Normal 2 5 4 2 5 2" xfId="17952" xr:uid="{00000000-0005-0000-0000-000021460000}"/>
    <cellStyle name="Normal 2 5 4 2 6" xfId="17953" xr:uid="{00000000-0005-0000-0000-000022460000}"/>
    <cellStyle name="Normal 2 5 4 2 6 2" xfId="17954" xr:uid="{00000000-0005-0000-0000-000023460000}"/>
    <cellStyle name="Normal 2 5 4 2 7" xfId="17955" xr:uid="{00000000-0005-0000-0000-000024460000}"/>
    <cellStyle name="Normal 2 5 4 3" xfId="17956" xr:uid="{00000000-0005-0000-0000-000025460000}"/>
    <cellStyle name="Normal 2 5 4 3 2" xfId="17957" xr:uid="{00000000-0005-0000-0000-000026460000}"/>
    <cellStyle name="Normal 2 5 4 3 2 2" xfId="17958" xr:uid="{00000000-0005-0000-0000-000027460000}"/>
    <cellStyle name="Normal 2 5 4 3 2 2 2" xfId="17959" xr:uid="{00000000-0005-0000-0000-000028460000}"/>
    <cellStyle name="Normal 2 5 4 3 2 3" xfId="17960" xr:uid="{00000000-0005-0000-0000-000029460000}"/>
    <cellStyle name="Normal 2 5 4 3 3" xfId="17961" xr:uid="{00000000-0005-0000-0000-00002A460000}"/>
    <cellStyle name="Normal 2 5 4 3 3 2" xfId="17962" xr:uid="{00000000-0005-0000-0000-00002B460000}"/>
    <cellStyle name="Normal 2 5 4 3 3 2 2" xfId="17963" xr:uid="{00000000-0005-0000-0000-00002C460000}"/>
    <cellStyle name="Normal 2 5 4 3 3 3" xfId="17964" xr:uid="{00000000-0005-0000-0000-00002D460000}"/>
    <cellStyle name="Normal 2 5 4 3 4" xfId="17965" xr:uid="{00000000-0005-0000-0000-00002E460000}"/>
    <cellStyle name="Normal 2 5 4 3 4 2" xfId="17966" xr:uid="{00000000-0005-0000-0000-00002F460000}"/>
    <cellStyle name="Normal 2 5 4 3 4 2 2" xfId="17967" xr:uid="{00000000-0005-0000-0000-000030460000}"/>
    <cellStyle name="Normal 2 5 4 3 4 3" xfId="17968" xr:uid="{00000000-0005-0000-0000-000031460000}"/>
    <cellStyle name="Normal 2 5 4 3 5" xfId="17969" xr:uid="{00000000-0005-0000-0000-000032460000}"/>
    <cellStyle name="Normal 2 5 4 3 5 2" xfId="17970" xr:uid="{00000000-0005-0000-0000-000033460000}"/>
    <cellStyle name="Normal 2 5 4 3 6" xfId="17971" xr:uid="{00000000-0005-0000-0000-000034460000}"/>
    <cellStyle name="Normal 2 5 4 3 6 2" xfId="17972" xr:uid="{00000000-0005-0000-0000-000035460000}"/>
    <cellStyle name="Normal 2 5 4 3 7" xfId="17973" xr:uid="{00000000-0005-0000-0000-000036460000}"/>
    <cellStyle name="Normal 2 5 4 4" xfId="17974" xr:uid="{00000000-0005-0000-0000-000037460000}"/>
    <cellStyle name="Normal 2 5 4 4 2" xfId="17975" xr:uid="{00000000-0005-0000-0000-000038460000}"/>
    <cellStyle name="Normal 2 5 4 4 2 2" xfId="17976" xr:uid="{00000000-0005-0000-0000-000039460000}"/>
    <cellStyle name="Normal 2 5 4 4 3" xfId="17977" xr:uid="{00000000-0005-0000-0000-00003A460000}"/>
    <cellStyle name="Normal 2 5 4 5" xfId="17978" xr:uid="{00000000-0005-0000-0000-00003B460000}"/>
    <cellStyle name="Normal 2 5 4 5 2" xfId="17979" xr:uid="{00000000-0005-0000-0000-00003C460000}"/>
    <cellStyle name="Normal 2 5 4 5 2 2" xfId="17980" xr:uid="{00000000-0005-0000-0000-00003D460000}"/>
    <cellStyle name="Normal 2 5 4 5 3" xfId="17981" xr:uid="{00000000-0005-0000-0000-00003E460000}"/>
    <cellStyle name="Normal 2 5 4 6" xfId="17982" xr:uid="{00000000-0005-0000-0000-00003F460000}"/>
    <cellStyle name="Normal 2 5 4 6 2" xfId="17983" xr:uid="{00000000-0005-0000-0000-000040460000}"/>
    <cellStyle name="Normal 2 5 4 6 2 2" xfId="17984" xr:uid="{00000000-0005-0000-0000-000041460000}"/>
    <cellStyle name="Normal 2 5 4 6 3" xfId="17985" xr:uid="{00000000-0005-0000-0000-000042460000}"/>
    <cellStyle name="Normal 2 5 4 7" xfId="17986" xr:uid="{00000000-0005-0000-0000-000043460000}"/>
    <cellStyle name="Normal 2 5 4 7 2" xfId="17987" xr:uid="{00000000-0005-0000-0000-000044460000}"/>
    <cellStyle name="Normal 2 5 4 8" xfId="17988" xr:uid="{00000000-0005-0000-0000-000045460000}"/>
    <cellStyle name="Normal 2 5 4 8 2" xfId="17989" xr:uid="{00000000-0005-0000-0000-000046460000}"/>
    <cellStyle name="Normal 2 5 4 9" xfId="17990" xr:uid="{00000000-0005-0000-0000-000047460000}"/>
    <cellStyle name="Normal 2 5 5" xfId="17991" xr:uid="{00000000-0005-0000-0000-000048460000}"/>
    <cellStyle name="Normal 2 5 5 2" xfId="17992" xr:uid="{00000000-0005-0000-0000-000049460000}"/>
    <cellStyle name="Normal 2 5 5 2 2" xfId="17993" xr:uid="{00000000-0005-0000-0000-00004A460000}"/>
    <cellStyle name="Normal 2 5 5 2 2 2" xfId="17994" xr:uid="{00000000-0005-0000-0000-00004B460000}"/>
    <cellStyle name="Normal 2 5 5 2 2 2 2" xfId="17995" xr:uid="{00000000-0005-0000-0000-00004C460000}"/>
    <cellStyle name="Normal 2 5 5 2 2 3" xfId="17996" xr:uid="{00000000-0005-0000-0000-00004D460000}"/>
    <cellStyle name="Normal 2 5 5 2 3" xfId="17997" xr:uid="{00000000-0005-0000-0000-00004E460000}"/>
    <cellStyle name="Normal 2 5 5 2 3 2" xfId="17998" xr:uid="{00000000-0005-0000-0000-00004F460000}"/>
    <cellStyle name="Normal 2 5 5 2 3 2 2" xfId="17999" xr:uid="{00000000-0005-0000-0000-000050460000}"/>
    <cellStyle name="Normal 2 5 5 2 3 3" xfId="18000" xr:uid="{00000000-0005-0000-0000-000051460000}"/>
    <cellStyle name="Normal 2 5 5 2 4" xfId="18001" xr:uid="{00000000-0005-0000-0000-000052460000}"/>
    <cellStyle name="Normal 2 5 5 2 4 2" xfId="18002" xr:uid="{00000000-0005-0000-0000-000053460000}"/>
    <cellStyle name="Normal 2 5 5 2 4 2 2" xfId="18003" xr:uid="{00000000-0005-0000-0000-000054460000}"/>
    <cellStyle name="Normal 2 5 5 2 4 3" xfId="18004" xr:uid="{00000000-0005-0000-0000-000055460000}"/>
    <cellStyle name="Normal 2 5 5 2 5" xfId="18005" xr:uid="{00000000-0005-0000-0000-000056460000}"/>
    <cellStyle name="Normal 2 5 5 2 5 2" xfId="18006" xr:uid="{00000000-0005-0000-0000-000057460000}"/>
    <cellStyle name="Normal 2 5 5 2 6" xfId="18007" xr:uid="{00000000-0005-0000-0000-000058460000}"/>
    <cellStyle name="Normal 2 5 5 2 6 2" xfId="18008" xr:uid="{00000000-0005-0000-0000-000059460000}"/>
    <cellStyle name="Normal 2 5 5 2 7" xfId="18009" xr:uid="{00000000-0005-0000-0000-00005A460000}"/>
    <cellStyle name="Normal 2 5 5 3" xfId="18010" xr:uid="{00000000-0005-0000-0000-00005B460000}"/>
    <cellStyle name="Normal 2 5 5 3 2" xfId="18011" xr:uid="{00000000-0005-0000-0000-00005C460000}"/>
    <cellStyle name="Normal 2 5 5 3 2 2" xfId="18012" xr:uid="{00000000-0005-0000-0000-00005D460000}"/>
    <cellStyle name="Normal 2 5 5 3 3" xfId="18013" xr:uid="{00000000-0005-0000-0000-00005E460000}"/>
    <cellStyle name="Normal 2 5 5 4" xfId="18014" xr:uid="{00000000-0005-0000-0000-00005F460000}"/>
    <cellStyle name="Normal 2 5 5 4 2" xfId="18015" xr:uid="{00000000-0005-0000-0000-000060460000}"/>
    <cellStyle name="Normal 2 5 5 4 2 2" xfId="18016" xr:uid="{00000000-0005-0000-0000-000061460000}"/>
    <cellStyle name="Normal 2 5 5 4 3" xfId="18017" xr:uid="{00000000-0005-0000-0000-000062460000}"/>
    <cellStyle name="Normal 2 5 5 5" xfId="18018" xr:uid="{00000000-0005-0000-0000-000063460000}"/>
    <cellStyle name="Normal 2 5 5 5 2" xfId="18019" xr:uid="{00000000-0005-0000-0000-000064460000}"/>
    <cellStyle name="Normal 2 5 5 5 2 2" xfId="18020" xr:uid="{00000000-0005-0000-0000-000065460000}"/>
    <cellStyle name="Normal 2 5 5 5 3" xfId="18021" xr:uid="{00000000-0005-0000-0000-000066460000}"/>
    <cellStyle name="Normal 2 5 5 6" xfId="18022" xr:uid="{00000000-0005-0000-0000-000067460000}"/>
    <cellStyle name="Normal 2 5 5 6 2" xfId="18023" xr:uid="{00000000-0005-0000-0000-000068460000}"/>
    <cellStyle name="Normal 2 5 5 7" xfId="18024" xr:uid="{00000000-0005-0000-0000-000069460000}"/>
    <cellStyle name="Normal 2 5 5 7 2" xfId="18025" xr:uid="{00000000-0005-0000-0000-00006A460000}"/>
    <cellStyle name="Normal 2 5 5 8" xfId="18026" xr:uid="{00000000-0005-0000-0000-00006B460000}"/>
    <cellStyle name="Normal 2 5 6" xfId="18027" xr:uid="{00000000-0005-0000-0000-00006C460000}"/>
    <cellStyle name="Normal 2 5 6 2" xfId="18028" xr:uid="{00000000-0005-0000-0000-00006D460000}"/>
    <cellStyle name="Normal 2 5 6 2 2" xfId="18029" xr:uid="{00000000-0005-0000-0000-00006E460000}"/>
    <cellStyle name="Normal 2 5 6 2 2 2" xfId="18030" xr:uid="{00000000-0005-0000-0000-00006F460000}"/>
    <cellStyle name="Normal 2 5 6 2 3" xfId="18031" xr:uid="{00000000-0005-0000-0000-000070460000}"/>
    <cellStyle name="Normal 2 5 6 3" xfId="18032" xr:uid="{00000000-0005-0000-0000-000071460000}"/>
    <cellStyle name="Normal 2 5 6 3 2" xfId="18033" xr:uid="{00000000-0005-0000-0000-000072460000}"/>
    <cellStyle name="Normal 2 5 6 3 2 2" xfId="18034" xr:uid="{00000000-0005-0000-0000-000073460000}"/>
    <cellStyle name="Normal 2 5 6 3 3" xfId="18035" xr:uid="{00000000-0005-0000-0000-000074460000}"/>
    <cellStyle name="Normal 2 5 6 4" xfId="18036" xr:uid="{00000000-0005-0000-0000-000075460000}"/>
    <cellStyle name="Normal 2 5 6 4 2" xfId="18037" xr:uid="{00000000-0005-0000-0000-000076460000}"/>
    <cellStyle name="Normal 2 5 6 4 2 2" xfId="18038" xr:uid="{00000000-0005-0000-0000-000077460000}"/>
    <cellStyle name="Normal 2 5 6 4 3" xfId="18039" xr:uid="{00000000-0005-0000-0000-000078460000}"/>
    <cellStyle name="Normal 2 5 6 5" xfId="18040" xr:uid="{00000000-0005-0000-0000-000079460000}"/>
    <cellStyle name="Normal 2 5 6 5 2" xfId="18041" xr:uid="{00000000-0005-0000-0000-00007A460000}"/>
    <cellStyle name="Normal 2 5 6 6" xfId="18042" xr:uid="{00000000-0005-0000-0000-00007B460000}"/>
    <cellStyle name="Normal 2 5 6 6 2" xfId="18043" xr:uid="{00000000-0005-0000-0000-00007C460000}"/>
    <cellStyle name="Normal 2 5 6 7" xfId="18044" xr:uid="{00000000-0005-0000-0000-00007D460000}"/>
    <cellStyle name="Normal 2 5 7" xfId="18045" xr:uid="{00000000-0005-0000-0000-00007E460000}"/>
    <cellStyle name="Normal 2 5 7 2" xfId="18046" xr:uid="{00000000-0005-0000-0000-00007F460000}"/>
    <cellStyle name="Normal 2 5 7 2 2" xfId="18047" xr:uid="{00000000-0005-0000-0000-000080460000}"/>
    <cellStyle name="Normal 2 5 7 2 2 2" xfId="18048" xr:uid="{00000000-0005-0000-0000-000081460000}"/>
    <cellStyle name="Normal 2 5 7 2 3" xfId="18049" xr:uid="{00000000-0005-0000-0000-000082460000}"/>
    <cellStyle name="Normal 2 5 7 3" xfId="18050" xr:uid="{00000000-0005-0000-0000-000083460000}"/>
    <cellStyle name="Normal 2 5 7 3 2" xfId="18051" xr:uid="{00000000-0005-0000-0000-000084460000}"/>
    <cellStyle name="Normal 2 5 7 3 2 2" xfId="18052" xr:uid="{00000000-0005-0000-0000-000085460000}"/>
    <cellStyle name="Normal 2 5 7 3 3" xfId="18053" xr:uid="{00000000-0005-0000-0000-000086460000}"/>
    <cellStyle name="Normal 2 5 7 4" xfId="18054" xr:uid="{00000000-0005-0000-0000-000087460000}"/>
    <cellStyle name="Normal 2 5 7 4 2" xfId="18055" xr:uid="{00000000-0005-0000-0000-000088460000}"/>
    <cellStyle name="Normal 2 5 7 4 2 2" xfId="18056" xr:uid="{00000000-0005-0000-0000-000089460000}"/>
    <cellStyle name="Normal 2 5 7 4 3" xfId="18057" xr:uid="{00000000-0005-0000-0000-00008A460000}"/>
    <cellStyle name="Normal 2 5 7 5" xfId="18058" xr:uid="{00000000-0005-0000-0000-00008B460000}"/>
    <cellStyle name="Normal 2 5 7 5 2" xfId="18059" xr:uid="{00000000-0005-0000-0000-00008C460000}"/>
    <cellStyle name="Normal 2 5 7 6" xfId="18060" xr:uid="{00000000-0005-0000-0000-00008D460000}"/>
    <cellStyle name="Normal 2 5 7 6 2" xfId="18061" xr:uid="{00000000-0005-0000-0000-00008E460000}"/>
    <cellStyle name="Normal 2 5 7 7" xfId="18062" xr:uid="{00000000-0005-0000-0000-00008F460000}"/>
    <cellStyle name="Normal 2 5 8" xfId="18063" xr:uid="{00000000-0005-0000-0000-000090460000}"/>
    <cellStyle name="Normal 2 5 8 2" xfId="18064" xr:uid="{00000000-0005-0000-0000-000091460000}"/>
    <cellStyle name="Normal 2 5 8 2 2" xfId="18065" xr:uid="{00000000-0005-0000-0000-000092460000}"/>
    <cellStyle name="Normal 2 5 8 3" xfId="18066" xr:uid="{00000000-0005-0000-0000-000093460000}"/>
    <cellStyle name="Normal 2 5 9" xfId="18067" xr:uid="{00000000-0005-0000-0000-000094460000}"/>
    <cellStyle name="Normal 2 5 9 2" xfId="18068" xr:uid="{00000000-0005-0000-0000-000095460000}"/>
    <cellStyle name="Normal 2 5 9 2 2" xfId="18069" xr:uid="{00000000-0005-0000-0000-000096460000}"/>
    <cellStyle name="Normal 2 5 9 3" xfId="18070" xr:uid="{00000000-0005-0000-0000-000097460000}"/>
    <cellStyle name="Normal 2 5_Confidential Information" xfId="18071" xr:uid="{00000000-0005-0000-0000-000098460000}"/>
    <cellStyle name="Normal 2 6" xfId="18072" xr:uid="{00000000-0005-0000-0000-000099460000}"/>
    <cellStyle name="Normal 2 6 10" xfId="18073" xr:uid="{00000000-0005-0000-0000-00009A460000}"/>
    <cellStyle name="Normal 2 6 10 2" xfId="18074" xr:uid="{00000000-0005-0000-0000-00009B460000}"/>
    <cellStyle name="Normal 2 6 10 2 2" xfId="18075" xr:uid="{00000000-0005-0000-0000-00009C460000}"/>
    <cellStyle name="Normal 2 6 10 3" xfId="18076" xr:uid="{00000000-0005-0000-0000-00009D460000}"/>
    <cellStyle name="Normal 2 6 11" xfId="18077" xr:uid="{00000000-0005-0000-0000-00009E460000}"/>
    <cellStyle name="Normal 2 6 11 2" xfId="18078" xr:uid="{00000000-0005-0000-0000-00009F460000}"/>
    <cellStyle name="Normal 2 6 12" xfId="18079" xr:uid="{00000000-0005-0000-0000-0000A0460000}"/>
    <cellStyle name="Normal 2 6 12 2" xfId="18080" xr:uid="{00000000-0005-0000-0000-0000A1460000}"/>
    <cellStyle name="Normal 2 6 13" xfId="18081" xr:uid="{00000000-0005-0000-0000-0000A2460000}"/>
    <cellStyle name="Normal 2 6 2" xfId="18082" xr:uid="{00000000-0005-0000-0000-0000A3460000}"/>
    <cellStyle name="Normal 2 6 2 10" xfId="18083" xr:uid="{00000000-0005-0000-0000-0000A4460000}"/>
    <cellStyle name="Normal 2 6 2 10 2" xfId="18084" xr:uid="{00000000-0005-0000-0000-0000A5460000}"/>
    <cellStyle name="Normal 2 6 2 11" xfId="18085" xr:uid="{00000000-0005-0000-0000-0000A6460000}"/>
    <cellStyle name="Normal 2 6 2 2" xfId="18086" xr:uid="{00000000-0005-0000-0000-0000A7460000}"/>
    <cellStyle name="Normal 2 6 2 2 2" xfId="18087" xr:uid="{00000000-0005-0000-0000-0000A8460000}"/>
    <cellStyle name="Normal 2 6 2 2 2 2" xfId="18088" xr:uid="{00000000-0005-0000-0000-0000A9460000}"/>
    <cellStyle name="Normal 2 6 2 2 2 2 2" xfId="18089" xr:uid="{00000000-0005-0000-0000-0000AA460000}"/>
    <cellStyle name="Normal 2 6 2 2 2 2 2 2" xfId="18090" xr:uid="{00000000-0005-0000-0000-0000AB460000}"/>
    <cellStyle name="Normal 2 6 2 2 2 2 3" xfId="18091" xr:uid="{00000000-0005-0000-0000-0000AC460000}"/>
    <cellStyle name="Normal 2 6 2 2 2 3" xfId="18092" xr:uid="{00000000-0005-0000-0000-0000AD460000}"/>
    <cellStyle name="Normal 2 6 2 2 2 3 2" xfId="18093" xr:uid="{00000000-0005-0000-0000-0000AE460000}"/>
    <cellStyle name="Normal 2 6 2 2 2 3 2 2" xfId="18094" xr:uid="{00000000-0005-0000-0000-0000AF460000}"/>
    <cellStyle name="Normal 2 6 2 2 2 3 3" xfId="18095" xr:uid="{00000000-0005-0000-0000-0000B0460000}"/>
    <cellStyle name="Normal 2 6 2 2 2 4" xfId="18096" xr:uid="{00000000-0005-0000-0000-0000B1460000}"/>
    <cellStyle name="Normal 2 6 2 2 2 4 2" xfId="18097" xr:uid="{00000000-0005-0000-0000-0000B2460000}"/>
    <cellStyle name="Normal 2 6 2 2 2 4 2 2" xfId="18098" xr:uid="{00000000-0005-0000-0000-0000B3460000}"/>
    <cellStyle name="Normal 2 6 2 2 2 4 3" xfId="18099" xr:uid="{00000000-0005-0000-0000-0000B4460000}"/>
    <cellStyle name="Normal 2 6 2 2 2 5" xfId="18100" xr:uid="{00000000-0005-0000-0000-0000B5460000}"/>
    <cellStyle name="Normal 2 6 2 2 2 5 2" xfId="18101" xr:uid="{00000000-0005-0000-0000-0000B6460000}"/>
    <cellStyle name="Normal 2 6 2 2 2 6" xfId="18102" xr:uid="{00000000-0005-0000-0000-0000B7460000}"/>
    <cellStyle name="Normal 2 6 2 2 2 6 2" xfId="18103" xr:uid="{00000000-0005-0000-0000-0000B8460000}"/>
    <cellStyle name="Normal 2 6 2 2 2 7" xfId="18104" xr:uid="{00000000-0005-0000-0000-0000B9460000}"/>
    <cellStyle name="Normal 2 6 2 2 3" xfId="18105" xr:uid="{00000000-0005-0000-0000-0000BA460000}"/>
    <cellStyle name="Normal 2 6 2 2 3 2" xfId="18106" xr:uid="{00000000-0005-0000-0000-0000BB460000}"/>
    <cellStyle name="Normal 2 6 2 2 3 2 2" xfId="18107" xr:uid="{00000000-0005-0000-0000-0000BC460000}"/>
    <cellStyle name="Normal 2 6 2 2 3 2 2 2" xfId="18108" xr:uid="{00000000-0005-0000-0000-0000BD460000}"/>
    <cellStyle name="Normal 2 6 2 2 3 2 3" xfId="18109" xr:uid="{00000000-0005-0000-0000-0000BE460000}"/>
    <cellStyle name="Normal 2 6 2 2 3 3" xfId="18110" xr:uid="{00000000-0005-0000-0000-0000BF460000}"/>
    <cellStyle name="Normal 2 6 2 2 3 3 2" xfId="18111" xr:uid="{00000000-0005-0000-0000-0000C0460000}"/>
    <cellStyle name="Normal 2 6 2 2 3 3 2 2" xfId="18112" xr:uid="{00000000-0005-0000-0000-0000C1460000}"/>
    <cellStyle name="Normal 2 6 2 2 3 3 3" xfId="18113" xr:uid="{00000000-0005-0000-0000-0000C2460000}"/>
    <cellStyle name="Normal 2 6 2 2 3 4" xfId="18114" xr:uid="{00000000-0005-0000-0000-0000C3460000}"/>
    <cellStyle name="Normal 2 6 2 2 3 4 2" xfId="18115" xr:uid="{00000000-0005-0000-0000-0000C4460000}"/>
    <cellStyle name="Normal 2 6 2 2 3 4 2 2" xfId="18116" xr:uid="{00000000-0005-0000-0000-0000C5460000}"/>
    <cellStyle name="Normal 2 6 2 2 3 4 3" xfId="18117" xr:uid="{00000000-0005-0000-0000-0000C6460000}"/>
    <cellStyle name="Normal 2 6 2 2 3 5" xfId="18118" xr:uid="{00000000-0005-0000-0000-0000C7460000}"/>
    <cellStyle name="Normal 2 6 2 2 3 5 2" xfId="18119" xr:uid="{00000000-0005-0000-0000-0000C8460000}"/>
    <cellStyle name="Normal 2 6 2 2 3 6" xfId="18120" xr:uid="{00000000-0005-0000-0000-0000C9460000}"/>
    <cellStyle name="Normal 2 6 2 2 3 6 2" xfId="18121" xr:uid="{00000000-0005-0000-0000-0000CA460000}"/>
    <cellStyle name="Normal 2 6 2 2 3 7" xfId="18122" xr:uid="{00000000-0005-0000-0000-0000CB460000}"/>
    <cellStyle name="Normal 2 6 2 2 4" xfId="18123" xr:uid="{00000000-0005-0000-0000-0000CC460000}"/>
    <cellStyle name="Normal 2 6 2 2 4 2" xfId="18124" xr:uid="{00000000-0005-0000-0000-0000CD460000}"/>
    <cellStyle name="Normal 2 6 2 2 4 2 2" xfId="18125" xr:uid="{00000000-0005-0000-0000-0000CE460000}"/>
    <cellStyle name="Normal 2 6 2 2 4 3" xfId="18126" xr:uid="{00000000-0005-0000-0000-0000CF460000}"/>
    <cellStyle name="Normal 2 6 2 2 5" xfId="18127" xr:uid="{00000000-0005-0000-0000-0000D0460000}"/>
    <cellStyle name="Normal 2 6 2 2 5 2" xfId="18128" xr:uid="{00000000-0005-0000-0000-0000D1460000}"/>
    <cellStyle name="Normal 2 6 2 2 5 2 2" xfId="18129" xr:uid="{00000000-0005-0000-0000-0000D2460000}"/>
    <cellStyle name="Normal 2 6 2 2 5 3" xfId="18130" xr:uid="{00000000-0005-0000-0000-0000D3460000}"/>
    <cellStyle name="Normal 2 6 2 2 6" xfId="18131" xr:uid="{00000000-0005-0000-0000-0000D4460000}"/>
    <cellStyle name="Normal 2 6 2 2 6 2" xfId="18132" xr:uid="{00000000-0005-0000-0000-0000D5460000}"/>
    <cellStyle name="Normal 2 6 2 2 6 2 2" xfId="18133" xr:uid="{00000000-0005-0000-0000-0000D6460000}"/>
    <cellStyle name="Normal 2 6 2 2 6 3" xfId="18134" xr:uid="{00000000-0005-0000-0000-0000D7460000}"/>
    <cellStyle name="Normal 2 6 2 2 7" xfId="18135" xr:uid="{00000000-0005-0000-0000-0000D8460000}"/>
    <cellStyle name="Normal 2 6 2 2 7 2" xfId="18136" xr:uid="{00000000-0005-0000-0000-0000D9460000}"/>
    <cellStyle name="Normal 2 6 2 2 8" xfId="18137" xr:uid="{00000000-0005-0000-0000-0000DA460000}"/>
    <cellStyle name="Normal 2 6 2 2 8 2" xfId="18138" xr:uid="{00000000-0005-0000-0000-0000DB460000}"/>
    <cellStyle name="Normal 2 6 2 2 9" xfId="18139" xr:uid="{00000000-0005-0000-0000-0000DC460000}"/>
    <cellStyle name="Normal 2 6 2 3" xfId="18140" xr:uid="{00000000-0005-0000-0000-0000DD460000}"/>
    <cellStyle name="Normal 2 6 2 3 2" xfId="18141" xr:uid="{00000000-0005-0000-0000-0000DE460000}"/>
    <cellStyle name="Normal 2 6 2 3 2 2" xfId="18142" xr:uid="{00000000-0005-0000-0000-0000DF460000}"/>
    <cellStyle name="Normal 2 6 2 3 2 2 2" xfId="18143" xr:uid="{00000000-0005-0000-0000-0000E0460000}"/>
    <cellStyle name="Normal 2 6 2 3 2 2 2 2" xfId="18144" xr:uid="{00000000-0005-0000-0000-0000E1460000}"/>
    <cellStyle name="Normal 2 6 2 3 2 2 3" xfId="18145" xr:uid="{00000000-0005-0000-0000-0000E2460000}"/>
    <cellStyle name="Normal 2 6 2 3 2 3" xfId="18146" xr:uid="{00000000-0005-0000-0000-0000E3460000}"/>
    <cellStyle name="Normal 2 6 2 3 2 3 2" xfId="18147" xr:uid="{00000000-0005-0000-0000-0000E4460000}"/>
    <cellStyle name="Normal 2 6 2 3 2 3 2 2" xfId="18148" xr:uid="{00000000-0005-0000-0000-0000E5460000}"/>
    <cellStyle name="Normal 2 6 2 3 2 3 3" xfId="18149" xr:uid="{00000000-0005-0000-0000-0000E6460000}"/>
    <cellStyle name="Normal 2 6 2 3 2 4" xfId="18150" xr:uid="{00000000-0005-0000-0000-0000E7460000}"/>
    <cellStyle name="Normal 2 6 2 3 2 4 2" xfId="18151" xr:uid="{00000000-0005-0000-0000-0000E8460000}"/>
    <cellStyle name="Normal 2 6 2 3 2 4 2 2" xfId="18152" xr:uid="{00000000-0005-0000-0000-0000E9460000}"/>
    <cellStyle name="Normal 2 6 2 3 2 4 3" xfId="18153" xr:uid="{00000000-0005-0000-0000-0000EA460000}"/>
    <cellStyle name="Normal 2 6 2 3 2 5" xfId="18154" xr:uid="{00000000-0005-0000-0000-0000EB460000}"/>
    <cellStyle name="Normal 2 6 2 3 2 5 2" xfId="18155" xr:uid="{00000000-0005-0000-0000-0000EC460000}"/>
    <cellStyle name="Normal 2 6 2 3 2 6" xfId="18156" xr:uid="{00000000-0005-0000-0000-0000ED460000}"/>
    <cellStyle name="Normal 2 6 2 3 2 6 2" xfId="18157" xr:uid="{00000000-0005-0000-0000-0000EE460000}"/>
    <cellStyle name="Normal 2 6 2 3 2 7" xfId="18158" xr:uid="{00000000-0005-0000-0000-0000EF460000}"/>
    <cellStyle name="Normal 2 6 2 3 3" xfId="18159" xr:uid="{00000000-0005-0000-0000-0000F0460000}"/>
    <cellStyle name="Normal 2 6 2 3 3 2" xfId="18160" xr:uid="{00000000-0005-0000-0000-0000F1460000}"/>
    <cellStyle name="Normal 2 6 2 3 3 2 2" xfId="18161" xr:uid="{00000000-0005-0000-0000-0000F2460000}"/>
    <cellStyle name="Normal 2 6 2 3 3 3" xfId="18162" xr:uid="{00000000-0005-0000-0000-0000F3460000}"/>
    <cellStyle name="Normal 2 6 2 3 4" xfId="18163" xr:uid="{00000000-0005-0000-0000-0000F4460000}"/>
    <cellStyle name="Normal 2 6 2 3 4 2" xfId="18164" xr:uid="{00000000-0005-0000-0000-0000F5460000}"/>
    <cellStyle name="Normal 2 6 2 3 4 2 2" xfId="18165" xr:uid="{00000000-0005-0000-0000-0000F6460000}"/>
    <cellStyle name="Normal 2 6 2 3 4 3" xfId="18166" xr:uid="{00000000-0005-0000-0000-0000F7460000}"/>
    <cellStyle name="Normal 2 6 2 3 5" xfId="18167" xr:uid="{00000000-0005-0000-0000-0000F8460000}"/>
    <cellStyle name="Normal 2 6 2 3 5 2" xfId="18168" xr:uid="{00000000-0005-0000-0000-0000F9460000}"/>
    <cellStyle name="Normal 2 6 2 3 5 2 2" xfId="18169" xr:uid="{00000000-0005-0000-0000-0000FA460000}"/>
    <cellStyle name="Normal 2 6 2 3 5 3" xfId="18170" xr:uid="{00000000-0005-0000-0000-0000FB460000}"/>
    <cellStyle name="Normal 2 6 2 3 6" xfId="18171" xr:uid="{00000000-0005-0000-0000-0000FC460000}"/>
    <cellStyle name="Normal 2 6 2 3 6 2" xfId="18172" xr:uid="{00000000-0005-0000-0000-0000FD460000}"/>
    <cellStyle name="Normal 2 6 2 3 7" xfId="18173" xr:uid="{00000000-0005-0000-0000-0000FE460000}"/>
    <cellStyle name="Normal 2 6 2 3 7 2" xfId="18174" xr:uid="{00000000-0005-0000-0000-0000FF460000}"/>
    <cellStyle name="Normal 2 6 2 3 8" xfId="18175" xr:uid="{00000000-0005-0000-0000-000000470000}"/>
    <cellStyle name="Normal 2 6 2 4" xfId="18176" xr:uid="{00000000-0005-0000-0000-000001470000}"/>
    <cellStyle name="Normal 2 6 2 4 2" xfId="18177" xr:uid="{00000000-0005-0000-0000-000002470000}"/>
    <cellStyle name="Normal 2 6 2 4 2 2" xfId="18178" xr:uid="{00000000-0005-0000-0000-000003470000}"/>
    <cellStyle name="Normal 2 6 2 4 2 2 2" xfId="18179" xr:uid="{00000000-0005-0000-0000-000004470000}"/>
    <cellStyle name="Normal 2 6 2 4 2 3" xfId="18180" xr:uid="{00000000-0005-0000-0000-000005470000}"/>
    <cellStyle name="Normal 2 6 2 4 3" xfId="18181" xr:uid="{00000000-0005-0000-0000-000006470000}"/>
    <cellStyle name="Normal 2 6 2 4 3 2" xfId="18182" xr:uid="{00000000-0005-0000-0000-000007470000}"/>
    <cellStyle name="Normal 2 6 2 4 3 2 2" xfId="18183" xr:uid="{00000000-0005-0000-0000-000008470000}"/>
    <cellStyle name="Normal 2 6 2 4 3 3" xfId="18184" xr:uid="{00000000-0005-0000-0000-000009470000}"/>
    <cellStyle name="Normal 2 6 2 4 4" xfId="18185" xr:uid="{00000000-0005-0000-0000-00000A470000}"/>
    <cellStyle name="Normal 2 6 2 4 4 2" xfId="18186" xr:uid="{00000000-0005-0000-0000-00000B470000}"/>
    <cellStyle name="Normal 2 6 2 4 4 2 2" xfId="18187" xr:uid="{00000000-0005-0000-0000-00000C470000}"/>
    <cellStyle name="Normal 2 6 2 4 4 3" xfId="18188" xr:uid="{00000000-0005-0000-0000-00000D470000}"/>
    <cellStyle name="Normal 2 6 2 4 5" xfId="18189" xr:uid="{00000000-0005-0000-0000-00000E470000}"/>
    <cellStyle name="Normal 2 6 2 4 5 2" xfId="18190" xr:uid="{00000000-0005-0000-0000-00000F470000}"/>
    <cellStyle name="Normal 2 6 2 4 6" xfId="18191" xr:uid="{00000000-0005-0000-0000-000010470000}"/>
    <cellStyle name="Normal 2 6 2 4 6 2" xfId="18192" xr:uid="{00000000-0005-0000-0000-000011470000}"/>
    <cellStyle name="Normal 2 6 2 4 7" xfId="18193" xr:uid="{00000000-0005-0000-0000-000012470000}"/>
    <cellStyle name="Normal 2 6 2 5" xfId="18194" xr:uid="{00000000-0005-0000-0000-000013470000}"/>
    <cellStyle name="Normal 2 6 2 5 2" xfId="18195" xr:uid="{00000000-0005-0000-0000-000014470000}"/>
    <cellStyle name="Normal 2 6 2 5 2 2" xfId="18196" xr:uid="{00000000-0005-0000-0000-000015470000}"/>
    <cellStyle name="Normal 2 6 2 5 2 2 2" xfId="18197" xr:uid="{00000000-0005-0000-0000-000016470000}"/>
    <cellStyle name="Normal 2 6 2 5 2 3" xfId="18198" xr:uid="{00000000-0005-0000-0000-000017470000}"/>
    <cellStyle name="Normal 2 6 2 5 3" xfId="18199" xr:uid="{00000000-0005-0000-0000-000018470000}"/>
    <cellStyle name="Normal 2 6 2 5 3 2" xfId="18200" xr:uid="{00000000-0005-0000-0000-000019470000}"/>
    <cellStyle name="Normal 2 6 2 5 3 2 2" xfId="18201" xr:uid="{00000000-0005-0000-0000-00001A470000}"/>
    <cellStyle name="Normal 2 6 2 5 3 3" xfId="18202" xr:uid="{00000000-0005-0000-0000-00001B470000}"/>
    <cellStyle name="Normal 2 6 2 5 4" xfId="18203" xr:uid="{00000000-0005-0000-0000-00001C470000}"/>
    <cellStyle name="Normal 2 6 2 5 4 2" xfId="18204" xr:uid="{00000000-0005-0000-0000-00001D470000}"/>
    <cellStyle name="Normal 2 6 2 5 4 2 2" xfId="18205" xr:uid="{00000000-0005-0000-0000-00001E470000}"/>
    <cellStyle name="Normal 2 6 2 5 4 3" xfId="18206" xr:uid="{00000000-0005-0000-0000-00001F470000}"/>
    <cellStyle name="Normal 2 6 2 5 5" xfId="18207" xr:uid="{00000000-0005-0000-0000-000020470000}"/>
    <cellStyle name="Normal 2 6 2 5 5 2" xfId="18208" xr:uid="{00000000-0005-0000-0000-000021470000}"/>
    <cellStyle name="Normal 2 6 2 5 6" xfId="18209" xr:uid="{00000000-0005-0000-0000-000022470000}"/>
    <cellStyle name="Normal 2 6 2 5 6 2" xfId="18210" xr:uid="{00000000-0005-0000-0000-000023470000}"/>
    <cellStyle name="Normal 2 6 2 5 7" xfId="18211" xr:uid="{00000000-0005-0000-0000-000024470000}"/>
    <cellStyle name="Normal 2 6 2 6" xfId="18212" xr:uid="{00000000-0005-0000-0000-000025470000}"/>
    <cellStyle name="Normal 2 6 2 6 2" xfId="18213" xr:uid="{00000000-0005-0000-0000-000026470000}"/>
    <cellStyle name="Normal 2 6 2 6 2 2" xfId="18214" xr:uid="{00000000-0005-0000-0000-000027470000}"/>
    <cellStyle name="Normal 2 6 2 6 3" xfId="18215" xr:uid="{00000000-0005-0000-0000-000028470000}"/>
    <cellStyle name="Normal 2 6 2 7" xfId="18216" xr:uid="{00000000-0005-0000-0000-000029470000}"/>
    <cellStyle name="Normal 2 6 2 7 2" xfId="18217" xr:uid="{00000000-0005-0000-0000-00002A470000}"/>
    <cellStyle name="Normal 2 6 2 7 2 2" xfId="18218" xr:uid="{00000000-0005-0000-0000-00002B470000}"/>
    <cellStyle name="Normal 2 6 2 7 3" xfId="18219" xr:uid="{00000000-0005-0000-0000-00002C470000}"/>
    <cellStyle name="Normal 2 6 2 8" xfId="18220" xr:uid="{00000000-0005-0000-0000-00002D470000}"/>
    <cellStyle name="Normal 2 6 2 8 2" xfId="18221" xr:uid="{00000000-0005-0000-0000-00002E470000}"/>
    <cellStyle name="Normal 2 6 2 8 2 2" xfId="18222" xr:uid="{00000000-0005-0000-0000-00002F470000}"/>
    <cellStyle name="Normal 2 6 2 8 3" xfId="18223" xr:uid="{00000000-0005-0000-0000-000030470000}"/>
    <cellStyle name="Normal 2 6 2 9" xfId="18224" xr:uid="{00000000-0005-0000-0000-000031470000}"/>
    <cellStyle name="Normal 2 6 2 9 2" xfId="18225" xr:uid="{00000000-0005-0000-0000-000032470000}"/>
    <cellStyle name="Normal 2 6 3" xfId="18226" xr:uid="{00000000-0005-0000-0000-000033470000}"/>
    <cellStyle name="Normal 2 6 3 10" xfId="18227" xr:uid="{00000000-0005-0000-0000-000034470000}"/>
    <cellStyle name="Normal 2 6 3 10 2" xfId="18228" xr:uid="{00000000-0005-0000-0000-000035470000}"/>
    <cellStyle name="Normal 2 6 3 11" xfId="18229" xr:uid="{00000000-0005-0000-0000-000036470000}"/>
    <cellStyle name="Normal 2 6 3 2" xfId="18230" xr:uid="{00000000-0005-0000-0000-000037470000}"/>
    <cellStyle name="Normal 2 6 3 2 2" xfId="18231" xr:uid="{00000000-0005-0000-0000-000038470000}"/>
    <cellStyle name="Normal 2 6 3 2 2 2" xfId="18232" xr:uid="{00000000-0005-0000-0000-000039470000}"/>
    <cellStyle name="Normal 2 6 3 2 2 2 2" xfId="18233" xr:uid="{00000000-0005-0000-0000-00003A470000}"/>
    <cellStyle name="Normal 2 6 3 2 2 2 2 2" xfId="18234" xr:uid="{00000000-0005-0000-0000-00003B470000}"/>
    <cellStyle name="Normal 2 6 3 2 2 2 3" xfId="18235" xr:uid="{00000000-0005-0000-0000-00003C470000}"/>
    <cellStyle name="Normal 2 6 3 2 2 3" xfId="18236" xr:uid="{00000000-0005-0000-0000-00003D470000}"/>
    <cellStyle name="Normal 2 6 3 2 2 3 2" xfId="18237" xr:uid="{00000000-0005-0000-0000-00003E470000}"/>
    <cellStyle name="Normal 2 6 3 2 2 3 2 2" xfId="18238" xr:uid="{00000000-0005-0000-0000-00003F470000}"/>
    <cellStyle name="Normal 2 6 3 2 2 3 3" xfId="18239" xr:uid="{00000000-0005-0000-0000-000040470000}"/>
    <cellStyle name="Normal 2 6 3 2 2 4" xfId="18240" xr:uid="{00000000-0005-0000-0000-000041470000}"/>
    <cellStyle name="Normal 2 6 3 2 2 4 2" xfId="18241" xr:uid="{00000000-0005-0000-0000-000042470000}"/>
    <cellStyle name="Normal 2 6 3 2 2 4 2 2" xfId="18242" xr:uid="{00000000-0005-0000-0000-000043470000}"/>
    <cellStyle name="Normal 2 6 3 2 2 4 3" xfId="18243" xr:uid="{00000000-0005-0000-0000-000044470000}"/>
    <cellStyle name="Normal 2 6 3 2 2 5" xfId="18244" xr:uid="{00000000-0005-0000-0000-000045470000}"/>
    <cellStyle name="Normal 2 6 3 2 2 5 2" xfId="18245" xr:uid="{00000000-0005-0000-0000-000046470000}"/>
    <cellStyle name="Normal 2 6 3 2 2 6" xfId="18246" xr:uid="{00000000-0005-0000-0000-000047470000}"/>
    <cellStyle name="Normal 2 6 3 2 2 6 2" xfId="18247" xr:uid="{00000000-0005-0000-0000-000048470000}"/>
    <cellStyle name="Normal 2 6 3 2 2 7" xfId="18248" xr:uid="{00000000-0005-0000-0000-000049470000}"/>
    <cellStyle name="Normal 2 6 3 2 3" xfId="18249" xr:uid="{00000000-0005-0000-0000-00004A470000}"/>
    <cellStyle name="Normal 2 6 3 2 3 2" xfId="18250" xr:uid="{00000000-0005-0000-0000-00004B470000}"/>
    <cellStyle name="Normal 2 6 3 2 3 2 2" xfId="18251" xr:uid="{00000000-0005-0000-0000-00004C470000}"/>
    <cellStyle name="Normal 2 6 3 2 3 2 2 2" xfId="18252" xr:uid="{00000000-0005-0000-0000-00004D470000}"/>
    <cellStyle name="Normal 2 6 3 2 3 2 3" xfId="18253" xr:uid="{00000000-0005-0000-0000-00004E470000}"/>
    <cellStyle name="Normal 2 6 3 2 3 3" xfId="18254" xr:uid="{00000000-0005-0000-0000-00004F470000}"/>
    <cellStyle name="Normal 2 6 3 2 3 3 2" xfId="18255" xr:uid="{00000000-0005-0000-0000-000050470000}"/>
    <cellStyle name="Normal 2 6 3 2 3 3 2 2" xfId="18256" xr:uid="{00000000-0005-0000-0000-000051470000}"/>
    <cellStyle name="Normal 2 6 3 2 3 3 3" xfId="18257" xr:uid="{00000000-0005-0000-0000-000052470000}"/>
    <cellStyle name="Normal 2 6 3 2 3 4" xfId="18258" xr:uid="{00000000-0005-0000-0000-000053470000}"/>
    <cellStyle name="Normal 2 6 3 2 3 4 2" xfId="18259" xr:uid="{00000000-0005-0000-0000-000054470000}"/>
    <cellStyle name="Normal 2 6 3 2 3 4 2 2" xfId="18260" xr:uid="{00000000-0005-0000-0000-000055470000}"/>
    <cellStyle name="Normal 2 6 3 2 3 4 3" xfId="18261" xr:uid="{00000000-0005-0000-0000-000056470000}"/>
    <cellStyle name="Normal 2 6 3 2 3 5" xfId="18262" xr:uid="{00000000-0005-0000-0000-000057470000}"/>
    <cellStyle name="Normal 2 6 3 2 3 5 2" xfId="18263" xr:uid="{00000000-0005-0000-0000-000058470000}"/>
    <cellStyle name="Normal 2 6 3 2 3 6" xfId="18264" xr:uid="{00000000-0005-0000-0000-000059470000}"/>
    <cellStyle name="Normal 2 6 3 2 3 6 2" xfId="18265" xr:uid="{00000000-0005-0000-0000-00005A470000}"/>
    <cellStyle name="Normal 2 6 3 2 3 7" xfId="18266" xr:uid="{00000000-0005-0000-0000-00005B470000}"/>
    <cellStyle name="Normal 2 6 3 2 4" xfId="18267" xr:uid="{00000000-0005-0000-0000-00005C470000}"/>
    <cellStyle name="Normal 2 6 3 2 4 2" xfId="18268" xr:uid="{00000000-0005-0000-0000-00005D470000}"/>
    <cellStyle name="Normal 2 6 3 2 4 2 2" xfId="18269" xr:uid="{00000000-0005-0000-0000-00005E470000}"/>
    <cellStyle name="Normal 2 6 3 2 4 3" xfId="18270" xr:uid="{00000000-0005-0000-0000-00005F470000}"/>
    <cellStyle name="Normal 2 6 3 2 5" xfId="18271" xr:uid="{00000000-0005-0000-0000-000060470000}"/>
    <cellStyle name="Normal 2 6 3 2 5 2" xfId="18272" xr:uid="{00000000-0005-0000-0000-000061470000}"/>
    <cellStyle name="Normal 2 6 3 2 5 2 2" xfId="18273" xr:uid="{00000000-0005-0000-0000-000062470000}"/>
    <cellStyle name="Normal 2 6 3 2 5 3" xfId="18274" xr:uid="{00000000-0005-0000-0000-000063470000}"/>
    <cellStyle name="Normal 2 6 3 2 6" xfId="18275" xr:uid="{00000000-0005-0000-0000-000064470000}"/>
    <cellStyle name="Normal 2 6 3 2 6 2" xfId="18276" xr:uid="{00000000-0005-0000-0000-000065470000}"/>
    <cellStyle name="Normal 2 6 3 2 6 2 2" xfId="18277" xr:uid="{00000000-0005-0000-0000-000066470000}"/>
    <cellStyle name="Normal 2 6 3 2 6 3" xfId="18278" xr:uid="{00000000-0005-0000-0000-000067470000}"/>
    <cellStyle name="Normal 2 6 3 2 7" xfId="18279" xr:uid="{00000000-0005-0000-0000-000068470000}"/>
    <cellStyle name="Normal 2 6 3 2 7 2" xfId="18280" xr:uid="{00000000-0005-0000-0000-000069470000}"/>
    <cellStyle name="Normal 2 6 3 2 8" xfId="18281" xr:uid="{00000000-0005-0000-0000-00006A470000}"/>
    <cellStyle name="Normal 2 6 3 2 8 2" xfId="18282" xr:uid="{00000000-0005-0000-0000-00006B470000}"/>
    <cellStyle name="Normal 2 6 3 2 9" xfId="18283" xr:uid="{00000000-0005-0000-0000-00006C470000}"/>
    <cellStyle name="Normal 2 6 3 3" xfId="18284" xr:uid="{00000000-0005-0000-0000-00006D470000}"/>
    <cellStyle name="Normal 2 6 3 3 2" xfId="18285" xr:uid="{00000000-0005-0000-0000-00006E470000}"/>
    <cellStyle name="Normal 2 6 3 3 2 2" xfId="18286" xr:uid="{00000000-0005-0000-0000-00006F470000}"/>
    <cellStyle name="Normal 2 6 3 3 2 2 2" xfId="18287" xr:uid="{00000000-0005-0000-0000-000070470000}"/>
    <cellStyle name="Normal 2 6 3 3 2 2 2 2" xfId="18288" xr:uid="{00000000-0005-0000-0000-000071470000}"/>
    <cellStyle name="Normal 2 6 3 3 2 2 3" xfId="18289" xr:uid="{00000000-0005-0000-0000-000072470000}"/>
    <cellStyle name="Normal 2 6 3 3 2 3" xfId="18290" xr:uid="{00000000-0005-0000-0000-000073470000}"/>
    <cellStyle name="Normal 2 6 3 3 2 3 2" xfId="18291" xr:uid="{00000000-0005-0000-0000-000074470000}"/>
    <cellStyle name="Normal 2 6 3 3 2 3 2 2" xfId="18292" xr:uid="{00000000-0005-0000-0000-000075470000}"/>
    <cellStyle name="Normal 2 6 3 3 2 3 3" xfId="18293" xr:uid="{00000000-0005-0000-0000-000076470000}"/>
    <cellStyle name="Normal 2 6 3 3 2 4" xfId="18294" xr:uid="{00000000-0005-0000-0000-000077470000}"/>
    <cellStyle name="Normal 2 6 3 3 2 4 2" xfId="18295" xr:uid="{00000000-0005-0000-0000-000078470000}"/>
    <cellStyle name="Normal 2 6 3 3 2 4 2 2" xfId="18296" xr:uid="{00000000-0005-0000-0000-000079470000}"/>
    <cellStyle name="Normal 2 6 3 3 2 4 3" xfId="18297" xr:uid="{00000000-0005-0000-0000-00007A470000}"/>
    <cellStyle name="Normal 2 6 3 3 2 5" xfId="18298" xr:uid="{00000000-0005-0000-0000-00007B470000}"/>
    <cellStyle name="Normal 2 6 3 3 2 5 2" xfId="18299" xr:uid="{00000000-0005-0000-0000-00007C470000}"/>
    <cellStyle name="Normal 2 6 3 3 2 6" xfId="18300" xr:uid="{00000000-0005-0000-0000-00007D470000}"/>
    <cellStyle name="Normal 2 6 3 3 2 6 2" xfId="18301" xr:uid="{00000000-0005-0000-0000-00007E470000}"/>
    <cellStyle name="Normal 2 6 3 3 2 7" xfId="18302" xr:uid="{00000000-0005-0000-0000-00007F470000}"/>
    <cellStyle name="Normal 2 6 3 3 3" xfId="18303" xr:uid="{00000000-0005-0000-0000-000080470000}"/>
    <cellStyle name="Normal 2 6 3 3 3 2" xfId="18304" xr:uid="{00000000-0005-0000-0000-000081470000}"/>
    <cellStyle name="Normal 2 6 3 3 3 2 2" xfId="18305" xr:uid="{00000000-0005-0000-0000-000082470000}"/>
    <cellStyle name="Normal 2 6 3 3 3 3" xfId="18306" xr:uid="{00000000-0005-0000-0000-000083470000}"/>
    <cellStyle name="Normal 2 6 3 3 4" xfId="18307" xr:uid="{00000000-0005-0000-0000-000084470000}"/>
    <cellStyle name="Normal 2 6 3 3 4 2" xfId="18308" xr:uid="{00000000-0005-0000-0000-000085470000}"/>
    <cellStyle name="Normal 2 6 3 3 4 2 2" xfId="18309" xr:uid="{00000000-0005-0000-0000-000086470000}"/>
    <cellStyle name="Normal 2 6 3 3 4 3" xfId="18310" xr:uid="{00000000-0005-0000-0000-000087470000}"/>
    <cellStyle name="Normal 2 6 3 3 5" xfId="18311" xr:uid="{00000000-0005-0000-0000-000088470000}"/>
    <cellStyle name="Normal 2 6 3 3 5 2" xfId="18312" xr:uid="{00000000-0005-0000-0000-000089470000}"/>
    <cellStyle name="Normal 2 6 3 3 5 2 2" xfId="18313" xr:uid="{00000000-0005-0000-0000-00008A470000}"/>
    <cellStyle name="Normal 2 6 3 3 5 3" xfId="18314" xr:uid="{00000000-0005-0000-0000-00008B470000}"/>
    <cellStyle name="Normal 2 6 3 3 6" xfId="18315" xr:uid="{00000000-0005-0000-0000-00008C470000}"/>
    <cellStyle name="Normal 2 6 3 3 6 2" xfId="18316" xr:uid="{00000000-0005-0000-0000-00008D470000}"/>
    <cellStyle name="Normal 2 6 3 3 7" xfId="18317" xr:uid="{00000000-0005-0000-0000-00008E470000}"/>
    <cellStyle name="Normal 2 6 3 3 7 2" xfId="18318" xr:uid="{00000000-0005-0000-0000-00008F470000}"/>
    <cellStyle name="Normal 2 6 3 3 8" xfId="18319" xr:uid="{00000000-0005-0000-0000-000090470000}"/>
    <cellStyle name="Normal 2 6 3 4" xfId="18320" xr:uid="{00000000-0005-0000-0000-000091470000}"/>
    <cellStyle name="Normal 2 6 3 4 2" xfId="18321" xr:uid="{00000000-0005-0000-0000-000092470000}"/>
    <cellStyle name="Normal 2 6 3 4 2 2" xfId="18322" xr:uid="{00000000-0005-0000-0000-000093470000}"/>
    <cellStyle name="Normal 2 6 3 4 2 2 2" xfId="18323" xr:uid="{00000000-0005-0000-0000-000094470000}"/>
    <cellStyle name="Normal 2 6 3 4 2 3" xfId="18324" xr:uid="{00000000-0005-0000-0000-000095470000}"/>
    <cellStyle name="Normal 2 6 3 4 3" xfId="18325" xr:uid="{00000000-0005-0000-0000-000096470000}"/>
    <cellStyle name="Normal 2 6 3 4 3 2" xfId="18326" xr:uid="{00000000-0005-0000-0000-000097470000}"/>
    <cellStyle name="Normal 2 6 3 4 3 2 2" xfId="18327" xr:uid="{00000000-0005-0000-0000-000098470000}"/>
    <cellStyle name="Normal 2 6 3 4 3 3" xfId="18328" xr:uid="{00000000-0005-0000-0000-000099470000}"/>
    <cellStyle name="Normal 2 6 3 4 4" xfId="18329" xr:uid="{00000000-0005-0000-0000-00009A470000}"/>
    <cellStyle name="Normal 2 6 3 4 4 2" xfId="18330" xr:uid="{00000000-0005-0000-0000-00009B470000}"/>
    <cellStyle name="Normal 2 6 3 4 4 2 2" xfId="18331" xr:uid="{00000000-0005-0000-0000-00009C470000}"/>
    <cellStyle name="Normal 2 6 3 4 4 3" xfId="18332" xr:uid="{00000000-0005-0000-0000-00009D470000}"/>
    <cellStyle name="Normal 2 6 3 4 5" xfId="18333" xr:uid="{00000000-0005-0000-0000-00009E470000}"/>
    <cellStyle name="Normal 2 6 3 4 5 2" xfId="18334" xr:uid="{00000000-0005-0000-0000-00009F470000}"/>
    <cellStyle name="Normal 2 6 3 4 6" xfId="18335" xr:uid="{00000000-0005-0000-0000-0000A0470000}"/>
    <cellStyle name="Normal 2 6 3 4 6 2" xfId="18336" xr:uid="{00000000-0005-0000-0000-0000A1470000}"/>
    <cellStyle name="Normal 2 6 3 4 7" xfId="18337" xr:uid="{00000000-0005-0000-0000-0000A2470000}"/>
    <cellStyle name="Normal 2 6 3 5" xfId="18338" xr:uid="{00000000-0005-0000-0000-0000A3470000}"/>
    <cellStyle name="Normal 2 6 3 5 2" xfId="18339" xr:uid="{00000000-0005-0000-0000-0000A4470000}"/>
    <cellStyle name="Normal 2 6 3 5 2 2" xfId="18340" xr:uid="{00000000-0005-0000-0000-0000A5470000}"/>
    <cellStyle name="Normal 2 6 3 5 2 2 2" xfId="18341" xr:uid="{00000000-0005-0000-0000-0000A6470000}"/>
    <cellStyle name="Normal 2 6 3 5 2 3" xfId="18342" xr:uid="{00000000-0005-0000-0000-0000A7470000}"/>
    <cellStyle name="Normal 2 6 3 5 3" xfId="18343" xr:uid="{00000000-0005-0000-0000-0000A8470000}"/>
    <cellStyle name="Normal 2 6 3 5 3 2" xfId="18344" xr:uid="{00000000-0005-0000-0000-0000A9470000}"/>
    <cellStyle name="Normal 2 6 3 5 3 2 2" xfId="18345" xr:uid="{00000000-0005-0000-0000-0000AA470000}"/>
    <cellStyle name="Normal 2 6 3 5 3 3" xfId="18346" xr:uid="{00000000-0005-0000-0000-0000AB470000}"/>
    <cellStyle name="Normal 2 6 3 5 4" xfId="18347" xr:uid="{00000000-0005-0000-0000-0000AC470000}"/>
    <cellStyle name="Normal 2 6 3 5 4 2" xfId="18348" xr:uid="{00000000-0005-0000-0000-0000AD470000}"/>
    <cellStyle name="Normal 2 6 3 5 4 2 2" xfId="18349" xr:uid="{00000000-0005-0000-0000-0000AE470000}"/>
    <cellStyle name="Normal 2 6 3 5 4 3" xfId="18350" xr:uid="{00000000-0005-0000-0000-0000AF470000}"/>
    <cellStyle name="Normal 2 6 3 5 5" xfId="18351" xr:uid="{00000000-0005-0000-0000-0000B0470000}"/>
    <cellStyle name="Normal 2 6 3 5 5 2" xfId="18352" xr:uid="{00000000-0005-0000-0000-0000B1470000}"/>
    <cellStyle name="Normal 2 6 3 5 6" xfId="18353" xr:uid="{00000000-0005-0000-0000-0000B2470000}"/>
    <cellStyle name="Normal 2 6 3 5 6 2" xfId="18354" xr:uid="{00000000-0005-0000-0000-0000B3470000}"/>
    <cellStyle name="Normal 2 6 3 5 7" xfId="18355" xr:uid="{00000000-0005-0000-0000-0000B4470000}"/>
    <cellStyle name="Normal 2 6 3 6" xfId="18356" xr:uid="{00000000-0005-0000-0000-0000B5470000}"/>
    <cellStyle name="Normal 2 6 3 6 2" xfId="18357" xr:uid="{00000000-0005-0000-0000-0000B6470000}"/>
    <cellStyle name="Normal 2 6 3 6 2 2" xfId="18358" xr:uid="{00000000-0005-0000-0000-0000B7470000}"/>
    <cellStyle name="Normal 2 6 3 6 3" xfId="18359" xr:uid="{00000000-0005-0000-0000-0000B8470000}"/>
    <cellStyle name="Normal 2 6 3 7" xfId="18360" xr:uid="{00000000-0005-0000-0000-0000B9470000}"/>
    <cellStyle name="Normal 2 6 3 7 2" xfId="18361" xr:uid="{00000000-0005-0000-0000-0000BA470000}"/>
    <cellStyle name="Normal 2 6 3 7 2 2" xfId="18362" xr:uid="{00000000-0005-0000-0000-0000BB470000}"/>
    <cellStyle name="Normal 2 6 3 7 3" xfId="18363" xr:uid="{00000000-0005-0000-0000-0000BC470000}"/>
    <cellStyle name="Normal 2 6 3 8" xfId="18364" xr:uid="{00000000-0005-0000-0000-0000BD470000}"/>
    <cellStyle name="Normal 2 6 3 8 2" xfId="18365" xr:uid="{00000000-0005-0000-0000-0000BE470000}"/>
    <cellStyle name="Normal 2 6 3 8 2 2" xfId="18366" xr:uid="{00000000-0005-0000-0000-0000BF470000}"/>
    <cellStyle name="Normal 2 6 3 8 3" xfId="18367" xr:uid="{00000000-0005-0000-0000-0000C0470000}"/>
    <cellStyle name="Normal 2 6 3 9" xfId="18368" xr:uid="{00000000-0005-0000-0000-0000C1470000}"/>
    <cellStyle name="Normal 2 6 3 9 2" xfId="18369" xr:uid="{00000000-0005-0000-0000-0000C2470000}"/>
    <cellStyle name="Normal 2 6 4" xfId="18370" xr:uid="{00000000-0005-0000-0000-0000C3470000}"/>
    <cellStyle name="Normal 2 6 4 2" xfId="18371" xr:uid="{00000000-0005-0000-0000-0000C4470000}"/>
    <cellStyle name="Normal 2 6 4 2 2" xfId="18372" xr:uid="{00000000-0005-0000-0000-0000C5470000}"/>
    <cellStyle name="Normal 2 6 4 2 2 2" xfId="18373" xr:uid="{00000000-0005-0000-0000-0000C6470000}"/>
    <cellStyle name="Normal 2 6 4 2 2 2 2" xfId="18374" xr:uid="{00000000-0005-0000-0000-0000C7470000}"/>
    <cellStyle name="Normal 2 6 4 2 2 3" xfId="18375" xr:uid="{00000000-0005-0000-0000-0000C8470000}"/>
    <cellStyle name="Normal 2 6 4 2 3" xfId="18376" xr:uid="{00000000-0005-0000-0000-0000C9470000}"/>
    <cellStyle name="Normal 2 6 4 2 3 2" xfId="18377" xr:uid="{00000000-0005-0000-0000-0000CA470000}"/>
    <cellStyle name="Normal 2 6 4 2 3 2 2" xfId="18378" xr:uid="{00000000-0005-0000-0000-0000CB470000}"/>
    <cellStyle name="Normal 2 6 4 2 3 3" xfId="18379" xr:uid="{00000000-0005-0000-0000-0000CC470000}"/>
    <cellStyle name="Normal 2 6 4 2 4" xfId="18380" xr:uid="{00000000-0005-0000-0000-0000CD470000}"/>
    <cellStyle name="Normal 2 6 4 2 4 2" xfId="18381" xr:uid="{00000000-0005-0000-0000-0000CE470000}"/>
    <cellStyle name="Normal 2 6 4 2 4 2 2" xfId="18382" xr:uid="{00000000-0005-0000-0000-0000CF470000}"/>
    <cellStyle name="Normal 2 6 4 2 4 3" xfId="18383" xr:uid="{00000000-0005-0000-0000-0000D0470000}"/>
    <cellStyle name="Normal 2 6 4 2 5" xfId="18384" xr:uid="{00000000-0005-0000-0000-0000D1470000}"/>
    <cellStyle name="Normal 2 6 4 2 5 2" xfId="18385" xr:uid="{00000000-0005-0000-0000-0000D2470000}"/>
    <cellStyle name="Normal 2 6 4 2 6" xfId="18386" xr:uid="{00000000-0005-0000-0000-0000D3470000}"/>
    <cellStyle name="Normal 2 6 4 2 6 2" xfId="18387" xr:uid="{00000000-0005-0000-0000-0000D4470000}"/>
    <cellStyle name="Normal 2 6 4 2 7" xfId="18388" xr:uid="{00000000-0005-0000-0000-0000D5470000}"/>
    <cellStyle name="Normal 2 6 4 3" xfId="18389" xr:uid="{00000000-0005-0000-0000-0000D6470000}"/>
    <cellStyle name="Normal 2 6 4 3 2" xfId="18390" xr:uid="{00000000-0005-0000-0000-0000D7470000}"/>
    <cellStyle name="Normal 2 6 4 3 2 2" xfId="18391" xr:uid="{00000000-0005-0000-0000-0000D8470000}"/>
    <cellStyle name="Normal 2 6 4 3 2 2 2" xfId="18392" xr:uid="{00000000-0005-0000-0000-0000D9470000}"/>
    <cellStyle name="Normal 2 6 4 3 2 3" xfId="18393" xr:uid="{00000000-0005-0000-0000-0000DA470000}"/>
    <cellStyle name="Normal 2 6 4 3 3" xfId="18394" xr:uid="{00000000-0005-0000-0000-0000DB470000}"/>
    <cellStyle name="Normal 2 6 4 3 3 2" xfId="18395" xr:uid="{00000000-0005-0000-0000-0000DC470000}"/>
    <cellStyle name="Normal 2 6 4 3 3 2 2" xfId="18396" xr:uid="{00000000-0005-0000-0000-0000DD470000}"/>
    <cellStyle name="Normal 2 6 4 3 3 3" xfId="18397" xr:uid="{00000000-0005-0000-0000-0000DE470000}"/>
    <cellStyle name="Normal 2 6 4 3 4" xfId="18398" xr:uid="{00000000-0005-0000-0000-0000DF470000}"/>
    <cellStyle name="Normal 2 6 4 3 4 2" xfId="18399" xr:uid="{00000000-0005-0000-0000-0000E0470000}"/>
    <cellStyle name="Normal 2 6 4 3 4 2 2" xfId="18400" xr:uid="{00000000-0005-0000-0000-0000E1470000}"/>
    <cellStyle name="Normal 2 6 4 3 4 3" xfId="18401" xr:uid="{00000000-0005-0000-0000-0000E2470000}"/>
    <cellStyle name="Normal 2 6 4 3 5" xfId="18402" xr:uid="{00000000-0005-0000-0000-0000E3470000}"/>
    <cellStyle name="Normal 2 6 4 3 5 2" xfId="18403" xr:uid="{00000000-0005-0000-0000-0000E4470000}"/>
    <cellStyle name="Normal 2 6 4 3 6" xfId="18404" xr:uid="{00000000-0005-0000-0000-0000E5470000}"/>
    <cellStyle name="Normal 2 6 4 3 6 2" xfId="18405" xr:uid="{00000000-0005-0000-0000-0000E6470000}"/>
    <cellStyle name="Normal 2 6 4 3 7" xfId="18406" xr:uid="{00000000-0005-0000-0000-0000E7470000}"/>
    <cellStyle name="Normal 2 6 4 4" xfId="18407" xr:uid="{00000000-0005-0000-0000-0000E8470000}"/>
    <cellStyle name="Normal 2 6 4 4 2" xfId="18408" xr:uid="{00000000-0005-0000-0000-0000E9470000}"/>
    <cellStyle name="Normal 2 6 4 4 2 2" xfId="18409" xr:uid="{00000000-0005-0000-0000-0000EA470000}"/>
    <cellStyle name="Normal 2 6 4 4 3" xfId="18410" xr:uid="{00000000-0005-0000-0000-0000EB470000}"/>
    <cellStyle name="Normal 2 6 4 5" xfId="18411" xr:uid="{00000000-0005-0000-0000-0000EC470000}"/>
    <cellStyle name="Normal 2 6 4 5 2" xfId="18412" xr:uid="{00000000-0005-0000-0000-0000ED470000}"/>
    <cellStyle name="Normal 2 6 4 5 2 2" xfId="18413" xr:uid="{00000000-0005-0000-0000-0000EE470000}"/>
    <cellStyle name="Normal 2 6 4 5 3" xfId="18414" xr:uid="{00000000-0005-0000-0000-0000EF470000}"/>
    <cellStyle name="Normal 2 6 4 6" xfId="18415" xr:uid="{00000000-0005-0000-0000-0000F0470000}"/>
    <cellStyle name="Normal 2 6 4 6 2" xfId="18416" xr:uid="{00000000-0005-0000-0000-0000F1470000}"/>
    <cellStyle name="Normal 2 6 4 6 2 2" xfId="18417" xr:uid="{00000000-0005-0000-0000-0000F2470000}"/>
    <cellStyle name="Normal 2 6 4 6 3" xfId="18418" xr:uid="{00000000-0005-0000-0000-0000F3470000}"/>
    <cellStyle name="Normal 2 6 4 7" xfId="18419" xr:uid="{00000000-0005-0000-0000-0000F4470000}"/>
    <cellStyle name="Normal 2 6 4 7 2" xfId="18420" xr:uid="{00000000-0005-0000-0000-0000F5470000}"/>
    <cellStyle name="Normal 2 6 4 8" xfId="18421" xr:uid="{00000000-0005-0000-0000-0000F6470000}"/>
    <cellStyle name="Normal 2 6 4 8 2" xfId="18422" xr:uid="{00000000-0005-0000-0000-0000F7470000}"/>
    <cellStyle name="Normal 2 6 4 9" xfId="18423" xr:uid="{00000000-0005-0000-0000-0000F8470000}"/>
    <cellStyle name="Normal 2 6 5" xfId="18424" xr:uid="{00000000-0005-0000-0000-0000F9470000}"/>
    <cellStyle name="Normal 2 6 5 2" xfId="18425" xr:uid="{00000000-0005-0000-0000-0000FA470000}"/>
    <cellStyle name="Normal 2 6 5 2 2" xfId="18426" xr:uid="{00000000-0005-0000-0000-0000FB470000}"/>
    <cellStyle name="Normal 2 6 5 2 2 2" xfId="18427" xr:uid="{00000000-0005-0000-0000-0000FC470000}"/>
    <cellStyle name="Normal 2 6 5 2 2 2 2" xfId="18428" xr:uid="{00000000-0005-0000-0000-0000FD470000}"/>
    <cellStyle name="Normal 2 6 5 2 2 3" xfId="18429" xr:uid="{00000000-0005-0000-0000-0000FE470000}"/>
    <cellStyle name="Normal 2 6 5 2 3" xfId="18430" xr:uid="{00000000-0005-0000-0000-0000FF470000}"/>
    <cellStyle name="Normal 2 6 5 2 3 2" xfId="18431" xr:uid="{00000000-0005-0000-0000-000000480000}"/>
    <cellStyle name="Normal 2 6 5 2 3 2 2" xfId="18432" xr:uid="{00000000-0005-0000-0000-000001480000}"/>
    <cellStyle name="Normal 2 6 5 2 3 3" xfId="18433" xr:uid="{00000000-0005-0000-0000-000002480000}"/>
    <cellStyle name="Normal 2 6 5 2 4" xfId="18434" xr:uid="{00000000-0005-0000-0000-000003480000}"/>
    <cellStyle name="Normal 2 6 5 2 4 2" xfId="18435" xr:uid="{00000000-0005-0000-0000-000004480000}"/>
    <cellStyle name="Normal 2 6 5 2 4 2 2" xfId="18436" xr:uid="{00000000-0005-0000-0000-000005480000}"/>
    <cellStyle name="Normal 2 6 5 2 4 3" xfId="18437" xr:uid="{00000000-0005-0000-0000-000006480000}"/>
    <cellStyle name="Normal 2 6 5 2 5" xfId="18438" xr:uid="{00000000-0005-0000-0000-000007480000}"/>
    <cellStyle name="Normal 2 6 5 2 5 2" xfId="18439" xr:uid="{00000000-0005-0000-0000-000008480000}"/>
    <cellStyle name="Normal 2 6 5 2 6" xfId="18440" xr:uid="{00000000-0005-0000-0000-000009480000}"/>
    <cellStyle name="Normal 2 6 5 2 6 2" xfId="18441" xr:uid="{00000000-0005-0000-0000-00000A480000}"/>
    <cellStyle name="Normal 2 6 5 2 7" xfId="18442" xr:uid="{00000000-0005-0000-0000-00000B480000}"/>
    <cellStyle name="Normal 2 6 5 3" xfId="18443" xr:uid="{00000000-0005-0000-0000-00000C480000}"/>
    <cellStyle name="Normal 2 6 5 3 2" xfId="18444" xr:uid="{00000000-0005-0000-0000-00000D480000}"/>
    <cellStyle name="Normal 2 6 5 3 2 2" xfId="18445" xr:uid="{00000000-0005-0000-0000-00000E480000}"/>
    <cellStyle name="Normal 2 6 5 3 3" xfId="18446" xr:uid="{00000000-0005-0000-0000-00000F480000}"/>
    <cellStyle name="Normal 2 6 5 4" xfId="18447" xr:uid="{00000000-0005-0000-0000-000010480000}"/>
    <cellStyle name="Normal 2 6 5 4 2" xfId="18448" xr:uid="{00000000-0005-0000-0000-000011480000}"/>
    <cellStyle name="Normal 2 6 5 4 2 2" xfId="18449" xr:uid="{00000000-0005-0000-0000-000012480000}"/>
    <cellStyle name="Normal 2 6 5 4 3" xfId="18450" xr:uid="{00000000-0005-0000-0000-000013480000}"/>
    <cellStyle name="Normal 2 6 5 5" xfId="18451" xr:uid="{00000000-0005-0000-0000-000014480000}"/>
    <cellStyle name="Normal 2 6 5 5 2" xfId="18452" xr:uid="{00000000-0005-0000-0000-000015480000}"/>
    <cellStyle name="Normal 2 6 5 5 2 2" xfId="18453" xr:uid="{00000000-0005-0000-0000-000016480000}"/>
    <cellStyle name="Normal 2 6 5 5 3" xfId="18454" xr:uid="{00000000-0005-0000-0000-000017480000}"/>
    <cellStyle name="Normal 2 6 5 6" xfId="18455" xr:uid="{00000000-0005-0000-0000-000018480000}"/>
    <cellStyle name="Normal 2 6 5 6 2" xfId="18456" xr:uid="{00000000-0005-0000-0000-000019480000}"/>
    <cellStyle name="Normal 2 6 5 7" xfId="18457" xr:uid="{00000000-0005-0000-0000-00001A480000}"/>
    <cellStyle name="Normal 2 6 5 7 2" xfId="18458" xr:uid="{00000000-0005-0000-0000-00001B480000}"/>
    <cellStyle name="Normal 2 6 5 8" xfId="18459" xr:uid="{00000000-0005-0000-0000-00001C480000}"/>
    <cellStyle name="Normal 2 6 6" xfId="18460" xr:uid="{00000000-0005-0000-0000-00001D480000}"/>
    <cellStyle name="Normal 2 6 6 2" xfId="18461" xr:uid="{00000000-0005-0000-0000-00001E480000}"/>
    <cellStyle name="Normal 2 6 6 2 2" xfId="18462" xr:uid="{00000000-0005-0000-0000-00001F480000}"/>
    <cellStyle name="Normal 2 6 6 2 2 2" xfId="18463" xr:uid="{00000000-0005-0000-0000-000020480000}"/>
    <cellStyle name="Normal 2 6 6 2 3" xfId="18464" xr:uid="{00000000-0005-0000-0000-000021480000}"/>
    <cellStyle name="Normal 2 6 6 3" xfId="18465" xr:uid="{00000000-0005-0000-0000-000022480000}"/>
    <cellStyle name="Normal 2 6 6 3 2" xfId="18466" xr:uid="{00000000-0005-0000-0000-000023480000}"/>
    <cellStyle name="Normal 2 6 6 3 2 2" xfId="18467" xr:uid="{00000000-0005-0000-0000-000024480000}"/>
    <cellStyle name="Normal 2 6 6 3 3" xfId="18468" xr:uid="{00000000-0005-0000-0000-000025480000}"/>
    <cellStyle name="Normal 2 6 6 4" xfId="18469" xr:uid="{00000000-0005-0000-0000-000026480000}"/>
    <cellStyle name="Normal 2 6 6 4 2" xfId="18470" xr:uid="{00000000-0005-0000-0000-000027480000}"/>
    <cellStyle name="Normal 2 6 6 4 2 2" xfId="18471" xr:uid="{00000000-0005-0000-0000-000028480000}"/>
    <cellStyle name="Normal 2 6 6 4 3" xfId="18472" xr:uid="{00000000-0005-0000-0000-000029480000}"/>
    <cellStyle name="Normal 2 6 6 5" xfId="18473" xr:uid="{00000000-0005-0000-0000-00002A480000}"/>
    <cellStyle name="Normal 2 6 6 5 2" xfId="18474" xr:uid="{00000000-0005-0000-0000-00002B480000}"/>
    <cellStyle name="Normal 2 6 6 6" xfId="18475" xr:uid="{00000000-0005-0000-0000-00002C480000}"/>
    <cellStyle name="Normal 2 6 6 6 2" xfId="18476" xr:uid="{00000000-0005-0000-0000-00002D480000}"/>
    <cellStyle name="Normal 2 6 6 7" xfId="18477" xr:uid="{00000000-0005-0000-0000-00002E480000}"/>
    <cellStyle name="Normal 2 6 7" xfId="18478" xr:uid="{00000000-0005-0000-0000-00002F480000}"/>
    <cellStyle name="Normal 2 6 7 2" xfId="18479" xr:uid="{00000000-0005-0000-0000-000030480000}"/>
    <cellStyle name="Normal 2 6 7 2 2" xfId="18480" xr:uid="{00000000-0005-0000-0000-000031480000}"/>
    <cellStyle name="Normal 2 6 7 2 2 2" xfId="18481" xr:uid="{00000000-0005-0000-0000-000032480000}"/>
    <cellStyle name="Normal 2 6 7 2 3" xfId="18482" xr:uid="{00000000-0005-0000-0000-000033480000}"/>
    <cellStyle name="Normal 2 6 7 3" xfId="18483" xr:uid="{00000000-0005-0000-0000-000034480000}"/>
    <cellStyle name="Normal 2 6 7 3 2" xfId="18484" xr:uid="{00000000-0005-0000-0000-000035480000}"/>
    <cellStyle name="Normal 2 6 7 3 2 2" xfId="18485" xr:uid="{00000000-0005-0000-0000-000036480000}"/>
    <cellStyle name="Normal 2 6 7 3 3" xfId="18486" xr:uid="{00000000-0005-0000-0000-000037480000}"/>
    <cellStyle name="Normal 2 6 7 4" xfId="18487" xr:uid="{00000000-0005-0000-0000-000038480000}"/>
    <cellStyle name="Normal 2 6 7 4 2" xfId="18488" xr:uid="{00000000-0005-0000-0000-000039480000}"/>
    <cellStyle name="Normal 2 6 7 4 2 2" xfId="18489" xr:uid="{00000000-0005-0000-0000-00003A480000}"/>
    <cellStyle name="Normal 2 6 7 4 3" xfId="18490" xr:uid="{00000000-0005-0000-0000-00003B480000}"/>
    <cellStyle name="Normal 2 6 7 5" xfId="18491" xr:uid="{00000000-0005-0000-0000-00003C480000}"/>
    <cellStyle name="Normal 2 6 7 5 2" xfId="18492" xr:uid="{00000000-0005-0000-0000-00003D480000}"/>
    <cellStyle name="Normal 2 6 7 6" xfId="18493" xr:uid="{00000000-0005-0000-0000-00003E480000}"/>
    <cellStyle name="Normal 2 6 7 6 2" xfId="18494" xr:uid="{00000000-0005-0000-0000-00003F480000}"/>
    <cellStyle name="Normal 2 6 7 7" xfId="18495" xr:uid="{00000000-0005-0000-0000-000040480000}"/>
    <cellStyle name="Normal 2 6 8" xfId="18496" xr:uid="{00000000-0005-0000-0000-000041480000}"/>
    <cellStyle name="Normal 2 6 8 2" xfId="18497" xr:uid="{00000000-0005-0000-0000-000042480000}"/>
    <cellStyle name="Normal 2 6 8 2 2" xfId="18498" xr:uid="{00000000-0005-0000-0000-000043480000}"/>
    <cellStyle name="Normal 2 6 8 3" xfId="18499" xr:uid="{00000000-0005-0000-0000-000044480000}"/>
    <cellStyle name="Normal 2 6 9" xfId="18500" xr:uid="{00000000-0005-0000-0000-000045480000}"/>
    <cellStyle name="Normal 2 6 9 2" xfId="18501" xr:uid="{00000000-0005-0000-0000-000046480000}"/>
    <cellStyle name="Normal 2 6 9 2 2" xfId="18502" xr:uid="{00000000-0005-0000-0000-000047480000}"/>
    <cellStyle name="Normal 2 6 9 3" xfId="18503" xr:uid="{00000000-0005-0000-0000-000048480000}"/>
    <cellStyle name="Normal 2 6_Confidential Information" xfId="18504" xr:uid="{00000000-0005-0000-0000-000049480000}"/>
    <cellStyle name="Normal 2 7" xfId="18505" xr:uid="{00000000-0005-0000-0000-00004A480000}"/>
    <cellStyle name="Normal 2 7 10" xfId="18506" xr:uid="{00000000-0005-0000-0000-00004B480000}"/>
    <cellStyle name="Normal 2 7 11" xfId="18507" xr:uid="{00000000-0005-0000-0000-00004C480000}"/>
    <cellStyle name="Normal 2 7 2" xfId="18508" xr:uid="{00000000-0005-0000-0000-00004D480000}"/>
    <cellStyle name="Normal 2 7 2 2" xfId="18509" xr:uid="{00000000-0005-0000-0000-00004E480000}"/>
    <cellStyle name="Normal 2 7 2 2 2" xfId="18510" xr:uid="{00000000-0005-0000-0000-00004F480000}"/>
    <cellStyle name="Normal 2 7 2 2 2 2" xfId="18511" xr:uid="{00000000-0005-0000-0000-000050480000}"/>
    <cellStyle name="Normal 2 7 2 2 3" xfId="18512" xr:uid="{00000000-0005-0000-0000-000051480000}"/>
    <cellStyle name="Normal 2 7 2 3" xfId="18513" xr:uid="{00000000-0005-0000-0000-000052480000}"/>
    <cellStyle name="Normal 2 7 2 3 2" xfId="18514" xr:uid="{00000000-0005-0000-0000-000053480000}"/>
    <cellStyle name="Normal 2 7 2 3 2 2" xfId="18515" xr:uid="{00000000-0005-0000-0000-000054480000}"/>
    <cellStyle name="Normal 2 7 2 3 3" xfId="18516" xr:uid="{00000000-0005-0000-0000-000055480000}"/>
    <cellStyle name="Normal 2 7 2 4" xfId="18517" xr:uid="{00000000-0005-0000-0000-000056480000}"/>
    <cellStyle name="Normal 2 7 2 4 2" xfId="18518" xr:uid="{00000000-0005-0000-0000-000057480000}"/>
    <cellStyle name="Normal 2 7 2 4 2 2" xfId="18519" xr:uid="{00000000-0005-0000-0000-000058480000}"/>
    <cellStyle name="Normal 2 7 2 4 3" xfId="18520" xr:uid="{00000000-0005-0000-0000-000059480000}"/>
    <cellStyle name="Normal 2 7 2 5" xfId="18521" xr:uid="{00000000-0005-0000-0000-00005A480000}"/>
    <cellStyle name="Normal 2 7 2 5 2" xfId="18522" xr:uid="{00000000-0005-0000-0000-00005B480000}"/>
    <cellStyle name="Normal 2 7 2 6" xfId="18523" xr:uid="{00000000-0005-0000-0000-00005C480000}"/>
    <cellStyle name="Normal 2 7 2 6 2" xfId="18524" xr:uid="{00000000-0005-0000-0000-00005D480000}"/>
    <cellStyle name="Normal 2 7 2 7" xfId="18525" xr:uid="{00000000-0005-0000-0000-00005E480000}"/>
    <cellStyle name="Normal 2 7 3" xfId="18526" xr:uid="{00000000-0005-0000-0000-00005F480000}"/>
    <cellStyle name="Normal 2 7 3 2" xfId="18527" xr:uid="{00000000-0005-0000-0000-000060480000}"/>
    <cellStyle name="Normal 2 7 3 2 2" xfId="18528" xr:uid="{00000000-0005-0000-0000-000061480000}"/>
    <cellStyle name="Normal 2 7 3 2 2 2" xfId="18529" xr:uid="{00000000-0005-0000-0000-000062480000}"/>
    <cellStyle name="Normal 2 7 3 2 3" xfId="18530" xr:uid="{00000000-0005-0000-0000-000063480000}"/>
    <cellStyle name="Normal 2 7 3 3" xfId="18531" xr:uid="{00000000-0005-0000-0000-000064480000}"/>
    <cellStyle name="Normal 2 7 3 3 2" xfId="18532" xr:uid="{00000000-0005-0000-0000-000065480000}"/>
    <cellStyle name="Normal 2 7 3 3 2 2" xfId="18533" xr:uid="{00000000-0005-0000-0000-000066480000}"/>
    <cellStyle name="Normal 2 7 3 3 3" xfId="18534" xr:uid="{00000000-0005-0000-0000-000067480000}"/>
    <cellStyle name="Normal 2 7 3 4" xfId="18535" xr:uid="{00000000-0005-0000-0000-000068480000}"/>
    <cellStyle name="Normal 2 7 3 4 2" xfId="18536" xr:uid="{00000000-0005-0000-0000-000069480000}"/>
    <cellStyle name="Normal 2 7 3 4 2 2" xfId="18537" xr:uid="{00000000-0005-0000-0000-00006A480000}"/>
    <cellStyle name="Normal 2 7 3 4 3" xfId="18538" xr:uid="{00000000-0005-0000-0000-00006B480000}"/>
    <cellStyle name="Normal 2 7 3 5" xfId="18539" xr:uid="{00000000-0005-0000-0000-00006C480000}"/>
    <cellStyle name="Normal 2 7 3 5 2" xfId="18540" xr:uid="{00000000-0005-0000-0000-00006D480000}"/>
    <cellStyle name="Normal 2 7 3 6" xfId="18541" xr:uid="{00000000-0005-0000-0000-00006E480000}"/>
    <cellStyle name="Normal 2 7 3 6 2" xfId="18542" xr:uid="{00000000-0005-0000-0000-00006F480000}"/>
    <cellStyle name="Normal 2 7 3 7" xfId="18543" xr:uid="{00000000-0005-0000-0000-000070480000}"/>
    <cellStyle name="Normal 2 7 4" xfId="18544" xr:uid="{00000000-0005-0000-0000-000071480000}"/>
    <cellStyle name="Normal 2 7 4 2" xfId="18545" xr:uid="{00000000-0005-0000-0000-000072480000}"/>
    <cellStyle name="Normal 2 7 4 2 2" xfId="18546" xr:uid="{00000000-0005-0000-0000-000073480000}"/>
    <cellStyle name="Normal 2 7 4 3" xfId="18547" xr:uid="{00000000-0005-0000-0000-000074480000}"/>
    <cellStyle name="Normal 2 7 5" xfId="18548" xr:uid="{00000000-0005-0000-0000-000075480000}"/>
    <cellStyle name="Normal 2 7 5 2" xfId="18549" xr:uid="{00000000-0005-0000-0000-000076480000}"/>
    <cellStyle name="Normal 2 7 5 2 2" xfId="18550" xr:uid="{00000000-0005-0000-0000-000077480000}"/>
    <cellStyle name="Normal 2 7 5 3" xfId="18551" xr:uid="{00000000-0005-0000-0000-000078480000}"/>
    <cellStyle name="Normal 2 7 6" xfId="18552" xr:uid="{00000000-0005-0000-0000-000079480000}"/>
    <cellStyle name="Normal 2 7 6 2" xfId="18553" xr:uid="{00000000-0005-0000-0000-00007A480000}"/>
    <cellStyle name="Normal 2 7 6 2 2" xfId="18554" xr:uid="{00000000-0005-0000-0000-00007B480000}"/>
    <cellStyle name="Normal 2 7 6 3" xfId="18555" xr:uid="{00000000-0005-0000-0000-00007C480000}"/>
    <cellStyle name="Normal 2 7 7" xfId="18556" xr:uid="{00000000-0005-0000-0000-00007D480000}"/>
    <cellStyle name="Normal 2 7 7 2" xfId="18557" xr:uid="{00000000-0005-0000-0000-00007E480000}"/>
    <cellStyle name="Normal 2 7 8" xfId="18558" xr:uid="{00000000-0005-0000-0000-00007F480000}"/>
    <cellStyle name="Normal 2 7 8 2" xfId="18559" xr:uid="{00000000-0005-0000-0000-000080480000}"/>
    <cellStyle name="Normal 2 7 9" xfId="18560" xr:uid="{00000000-0005-0000-0000-000081480000}"/>
    <cellStyle name="Normal 2 8" xfId="18561" xr:uid="{00000000-0005-0000-0000-000082480000}"/>
    <cellStyle name="Normal 2 8 2" xfId="18562" xr:uid="{00000000-0005-0000-0000-000083480000}"/>
    <cellStyle name="Normal 2 8 2 2" xfId="18563" xr:uid="{00000000-0005-0000-0000-000084480000}"/>
    <cellStyle name="Normal 2 8 2 2 2" xfId="18564" xr:uid="{00000000-0005-0000-0000-000085480000}"/>
    <cellStyle name="Normal 2 8 2 2 2 2" xfId="18565" xr:uid="{00000000-0005-0000-0000-000086480000}"/>
    <cellStyle name="Normal 2 8 2 2 3" xfId="18566" xr:uid="{00000000-0005-0000-0000-000087480000}"/>
    <cellStyle name="Normal 2 8 2 3" xfId="18567" xr:uid="{00000000-0005-0000-0000-000088480000}"/>
    <cellStyle name="Normal 2 8 2 3 2" xfId="18568" xr:uid="{00000000-0005-0000-0000-000089480000}"/>
    <cellStyle name="Normal 2 8 2 3 2 2" xfId="18569" xr:uid="{00000000-0005-0000-0000-00008A480000}"/>
    <cellStyle name="Normal 2 8 2 3 3" xfId="18570" xr:uid="{00000000-0005-0000-0000-00008B480000}"/>
    <cellStyle name="Normal 2 8 2 4" xfId="18571" xr:uid="{00000000-0005-0000-0000-00008C480000}"/>
    <cellStyle name="Normal 2 8 2 4 2" xfId="18572" xr:uid="{00000000-0005-0000-0000-00008D480000}"/>
    <cellStyle name="Normal 2 8 2 4 2 2" xfId="18573" xr:uid="{00000000-0005-0000-0000-00008E480000}"/>
    <cellStyle name="Normal 2 8 2 4 3" xfId="18574" xr:uid="{00000000-0005-0000-0000-00008F480000}"/>
    <cellStyle name="Normal 2 8 2 5" xfId="18575" xr:uid="{00000000-0005-0000-0000-000090480000}"/>
    <cellStyle name="Normal 2 8 2 5 2" xfId="18576" xr:uid="{00000000-0005-0000-0000-000091480000}"/>
    <cellStyle name="Normal 2 8 2 6" xfId="18577" xr:uid="{00000000-0005-0000-0000-000092480000}"/>
    <cellStyle name="Normal 2 8 2 6 2" xfId="18578" xr:uid="{00000000-0005-0000-0000-000093480000}"/>
    <cellStyle name="Normal 2 8 2 7" xfId="18579" xr:uid="{00000000-0005-0000-0000-000094480000}"/>
    <cellStyle name="Normal 2 8 3" xfId="18580" xr:uid="{00000000-0005-0000-0000-000095480000}"/>
    <cellStyle name="Normal 2 8 3 2" xfId="18581" xr:uid="{00000000-0005-0000-0000-000096480000}"/>
    <cellStyle name="Normal 2 8 3 2 2" xfId="18582" xr:uid="{00000000-0005-0000-0000-000097480000}"/>
    <cellStyle name="Normal 2 8 3 2 2 2" xfId="18583" xr:uid="{00000000-0005-0000-0000-000098480000}"/>
    <cellStyle name="Normal 2 8 3 2 3" xfId="18584" xr:uid="{00000000-0005-0000-0000-000099480000}"/>
    <cellStyle name="Normal 2 8 3 3" xfId="18585" xr:uid="{00000000-0005-0000-0000-00009A480000}"/>
    <cellStyle name="Normal 2 8 3 3 2" xfId="18586" xr:uid="{00000000-0005-0000-0000-00009B480000}"/>
    <cellStyle name="Normal 2 8 3 3 2 2" xfId="18587" xr:uid="{00000000-0005-0000-0000-00009C480000}"/>
    <cellStyle name="Normal 2 8 3 3 3" xfId="18588" xr:uid="{00000000-0005-0000-0000-00009D480000}"/>
    <cellStyle name="Normal 2 8 3 4" xfId="18589" xr:uid="{00000000-0005-0000-0000-00009E480000}"/>
    <cellStyle name="Normal 2 8 3 4 2" xfId="18590" xr:uid="{00000000-0005-0000-0000-00009F480000}"/>
    <cellStyle name="Normal 2 8 3 4 2 2" xfId="18591" xr:uid="{00000000-0005-0000-0000-0000A0480000}"/>
    <cellStyle name="Normal 2 8 3 4 3" xfId="18592" xr:uid="{00000000-0005-0000-0000-0000A1480000}"/>
    <cellStyle name="Normal 2 8 3 5" xfId="18593" xr:uid="{00000000-0005-0000-0000-0000A2480000}"/>
    <cellStyle name="Normal 2 8 3 5 2" xfId="18594" xr:uid="{00000000-0005-0000-0000-0000A3480000}"/>
    <cellStyle name="Normal 2 8 3 6" xfId="18595" xr:uid="{00000000-0005-0000-0000-0000A4480000}"/>
    <cellStyle name="Normal 2 8 3 6 2" xfId="18596" xr:uid="{00000000-0005-0000-0000-0000A5480000}"/>
    <cellStyle name="Normal 2 8 3 7" xfId="18597" xr:uid="{00000000-0005-0000-0000-0000A6480000}"/>
    <cellStyle name="Normal 2 8 4" xfId="18598" xr:uid="{00000000-0005-0000-0000-0000A7480000}"/>
    <cellStyle name="Normal 2 8 4 2" xfId="18599" xr:uid="{00000000-0005-0000-0000-0000A8480000}"/>
    <cellStyle name="Normal 2 8 4 2 2" xfId="18600" xr:uid="{00000000-0005-0000-0000-0000A9480000}"/>
    <cellStyle name="Normal 2 8 4 3" xfId="18601" xr:uid="{00000000-0005-0000-0000-0000AA480000}"/>
    <cellStyle name="Normal 2 8 5" xfId="18602" xr:uid="{00000000-0005-0000-0000-0000AB480000}"/>
    <cellStyle name="Normal 2 8 5 2" xfId="18603" xr:uid="{00000000-0005-0000-0000-0000AC480000}"/>
    <cellStyle name="Normal 2 8 5 2 2" xfId="18604" xr:uid="{00000000-0005-0000-0000-0000AD480000}"/>
    <cellStyle name="Normal 2 8 5 3" xfId="18605" xr:uid="{00000000-0005-0000-0000-0000AE480000}"/>
    <cellStyle name="Normal 2 8 6" xfId="18606" xr:uid="{00000000-0005-0000-0000-0000AF480000}"/>
    <cellStyle name="Normal 2 8 6 2" xfId="18607" xr:uid="{00000000-0005-0000-0000-0000B0480000}"/>
    <cellStyle name="Normal 2 8 6 2 2" xfId="18608" xr:uid="{00000000-0005-0000-0000-0000B1480000}"/>
    <cellStyle name="Normal 2 8 6 3" xfId="18609" xr:uid="{00000000-0005-0000-0000-0000B2480000}"/>
    <cellStyle name="Normal 2 8 7" xfId="18610" xr:uid="{00000000-0005-0000-0000-0000B3480000}"/>
    <cellStyle name="Normal 2 8 7 2" xfId="18611" xr:uid="{00000000-0005-0000-0000-0000B4480000}"/>
    <cellStyle name="Normal 2 8 8" xfId="18612" xr:uid="{00000000-0005-0000-0000-0000B5480000}"/>
    <cellStyle name="Normal 2 8 8 2" xfId="18613" xr:uid="{00000000-0005-0000-0000-0000B6480000}"/>
    <cellStyle name="Normal 2 8 9" xfId="18614" xr:uid="{00000000-0005-0000-0000-0000B7480000}"/>
    <cellStyle name="Normal 2 9" xfId="18615" xr:uid="{00000000-0005-0000-0000-0000B8480000}"/>
    <cellStyle name="Normal 2 9 2" xfId="18616" xr:uid="{00000000-0005-0000-0000-0000B9480000}"/>
    <cellStyle name="Normal 2 9 2 2" xfId="18617" xr:uid="{00000000-0005-0000-0000-0000BA480000}"/>
    <cellStyle name="Normal 2 9 2 2 2" xfId="18618" xr:uid="{00000000-0005-0000-0000-0000BB480000}"/>
    <cellStyle name="Normal 2 9 2 2 2 2" xfId="18619" xr:uid="{00000000-0005-0000-0000-0000BC480000}"/>
    <cellStyle name="Normal 2 9 2 2 3" xfId="18620" xr:uid="{00000000-0005-0000-0000-0000BD480000}"/>
    <cellStyle name="Normal 2 9 2 3" xfId="18621" xr:uid="{00000000-0005-0000-0000-0000BE480000}"/>
    <cellStyle name="Normal 2 9 2 3 2" xfId="18622" xr:uid="{00000000-0005-0000-0000-0000BF480000}"/>
    <cellStyle name="Normal 2 9 2 3 2 2" xfId="18623" xr:uid="{00000000-0005-0000-0000-0000C0480000}"/>
    <cellStyle name="Normal 2 9 2 3 3" xfId="18624" xr:uid="{00000000-0005-0000-0000-0000C1480000}"/>
    <cellStyle name="Normal 2 9 2 4" xfId="18625" xr:uid="{00000000-0005-0000-0000-0000C2480000}"/>
    <cellStyle name="Normal 2 9 2 4 2" xfId="18626" xr:uid="{00000000-0005-0000-0000-0000C3480000}"/>
    <cellStyle name="Normal 2 9 2 4 2 2" xfId="18627" xr:uid="{00000000-0005-0000-0000-0000C4480000}"/>
    <cellStyle name="Normal 2 9 2 4 3" xfId="18628" xr:uid="{00000000-0005-0000-0000-0000C5480000}"/>
    <cellStyle name="Normal 2 9 2 5" xfId="18629" xr:uid="{00000000-0005-0000-0000-0000C6480000}"/>
    <cellStyle name="Normal 2 9 2 5 2" xfId="18630" xr:uid="{00000000-0005-0000-0000-0000C7480000}"/>
    <cellStyle name="Normal 2 9 2 6" xfId="18631" xr:uid="{00000000-0005-0000-0000-0000C8480000}"/>
    <cellStyle name="Normal 2 9 2 6 2" xfId="18632" xr:uid="{00000000-0005-0000-0000-0000C9480000}"/>
    <cellStyle name="Normal 2 9 2 7" xfId="18633" xr:uid="{00000000-0005-0000-0000-0000CA480000}"/>
    <cellStyle name="Normal 2 9 3" xfId="18634" xr:uid="{00000000-0005-0000-0000-0000CB480000}"/>
    <cellStyle name="Normal 2 9 3 2" xfId="18635" xr:uid="{00000000-0005-0000-0000-0000CC480000}"/>
    <cellStyle name="Normal 2 9 3 2 2" xfId="18636" xr:uid="{00000000-0005-0000-0000-0000CD480000}"/>
    <cellStyle name="Normal 2 9 3 3" xfId="18637" xr:uid="{00000000-0005-0000-0000-0000CE480000}"/>
    <cellStyle name="Normal 2 9 4" xfId="18638" xr:uid="{00000000-0005-0000-0000-0000CF480000}"/>
    <cellStyle name="Normal 2 9 4 2" xfId="18639" xr:uid="{00000000-0005-0000-0000-0000D0480000}"/>
    <cellStyle name="Normal 2 9 4 2 2" xfId="18640" xr:uid="{00000000-0005-0000-0000-0000D1480000}"/>
    <cellStyle name="Normal 2 9 4 3" xfId="18641" xr:uid="{00000000-0005-0000-0000-0000D2480000}"/>
    <cellStyle name="Normal 2 9 5" xfId="18642" xr:uid="{00000000-0005-0000-0000-0000D3480000}"/>
    <cellStyle name="Normal 2 9 5 2" xfId="18643" xr:uid="{00000000-0005-0000-0000-0000D4480000}"/>
    <cellStyle name="Normal 2 9 5 2 2" xfId="18644" xr:uid="{00000000-0005-0000-0000-0000D5480000}"/>
    <cellStyle name="Normal 2 9 5 3" xfId="18645" xr:uid="{00000000-0005-0000-0000-0000D6480000}"/>
    <cellStyle name="Normal 2 9 6" xfId="18646" xr:uid="{00000000-0005-0000-0000-0000D7480000}"/>
    <cellStyle name="Normal 2 9 6 2" xfId="18647" xr:uid="{00000000-0005-0000-0000-0000D8480000}"/>
    <cellStyle name="Normal 2 9 7" xfId="18648" xr:uid="{00000000-0005-0000-0000-0000D9480000}"/>
    <cellStyle name="Normal 2 9 7 2" xfId="18649" xr:uid="{00000000-0005-0000-0000-0000DA480000}"/>
    <cellStyle name="Normal 2 9 8" xfId="18650" xr:uid="{00000000-0005-0000-0000-0000DB480000}"/>
    <cellStyle name="Normal 2_Confidential Information" xfId="18651" xr:uid="{00000000-0005-0000-0000-0000DC480000}"/>
    <cellStyle name="Normal 20" xfId="18652" xr:uid="{00000000-0005-0000-0000-0000DD480000}"/>
    <cellStyle name="Normal 20 10" xfId="18653" xr:uid="{00000000-0005-0000-0000-0000DE480000}"/>
    <cellStyle name="Normal 20 10 2" xfId="18654" xr:uid="{00000000-0005-0000-0000-0000DF480000}"/>
    <cellStyle name="Normal 20 10 2 2" xfId="18655" xr:uid="{00000000-0005-0000-0000-0000E0480000}"/>
    <cellStyle name="Normal 20 10 3" xfId="18656" xr:uid="{00000000-0005-0000-0000-0000E1480000}"/>
    <cellStyle name="Normal 20 11" xfId="18657" xr:uid="{00000000-0005-0000-0000-0000E2480000}"/>
    <cellStyle name="Normal 20 11 2" xfId="18658" xr:uid="{00000000-0005-0000-0000-0000E3480000}"/>
    <cellStyle name="Normal 20 11 2 2" xfId="18659" xr:uid="{00000000-0005-0000-0000-0000E4480000}"/>
    <cellStyle name="Normal 20 11 3" xfId="18660" xr:uid="{00000000-0005-0000-0000-0000E5480000}"/>
    <cellStyle name="Normal 20 12" xfId="18661" xr:uid="{00000000-0005-0000-0000-0000E6480000}"/>
    <cellStyle name="Normal 20 12 2" xfId="18662" xr:uid="{00000000-0005-0000-0000-0000E7480000}"/>
    <cellStyle name="Normal 20 12 2 2" xfId="18663" xr:uid="{00000000-0005-0000-0000-0000E8480000}"/>
    <cellStyle name="Normal 20 12 3" xfId="18664" xr:uid="{00000000-0005-0000-0000-0000E9480000}"/>
    <cellStyle name="Normal 20 13" xfId="18665" xr:uid="{00000000-0005-0000-0000-0000EA480000}"/>
    <cellStyle name="Normal 20 13 2" xfId="18666" xr:uid="{00000000-0005-0000-0000-0000EB480000}"/>
    <cellStyle name="Normal 20 14" xfId="18667" xr:uid="{00000000-0005-0000-0000-0000EC480000}"/>
    <cellStyle name="Normal 20 14 2" xfId="18668" xr:uid="{00000000-0005-0000-0000-0000ED480000}"/>
    <cellStyle name="Normal 20 15" xfId="18669" xr:uid="{00000000-0005-0000-0000-0000EE480000}"/>
    <cellStyle name="Normal 20 2" xfId="18670" xr:uid="{00000000-0005-0000-0000-0000EF480000}"/>
    <cellStyle name="Normal 20 2 10" xfId="18671" xr:uid="{00000000-0005-0000-0000-0000F0480000}"/>
    <cellStyle name="Normal 20 2 10 2" xfId="18672" xr:uid="{00000000-0005-0000-0000-0000F1480000}"/>
    <cellStyle name="Normal 20 2 10 2 2" xfId="18673" xr:uid="{00000000-0005-0000-0000-0000F2480000}"/>
    <cellStyle name="Normal 20 2 10 3" xfId="18674" xr:uid="{00000000-0005-0000-0000-0000F3480000}"/>
    <cellStyle name="Normal 20 2 11" xfId="18675" xr:uid="{00000000-0005-0000-0000-0000F4480000}"/>
    <cellStyle name="Normal 20 2 11 2" xfId="18676" xr:uid="{00000000-0005-0000-0000-0000F5480000}"/>
    <cellStyle name="Normal 20 2 12" xfId="18677" xr:uid="{00000000-0005-0000-0000-0000F6480000}"/>
    <cellStyle name="Normal 20 2 12 2" xfId="18678" xr:uid="{00000000-0005-0000-0000-0000F7480000}"/>
    <cellStyle name="Normal 20 2 13" xfId="18679" xr:uid="{00000000-0005-0000-0000-0000F8480000}"/>
    <cellStyle name="Normal 20 2 2" xfId="18680" xr:uid="{00000000-0005-0000-0000-0000F9480000}"/>
    <cellStyle name="Normal 20 2 2 10" xfId="18681" xr:uid="{00000000-0005-0000-0000-0000FA480000}"/>
    <cellStyle name="Normal 20 2 2 10 2" xfId="18682" xr:uid="{00000000-0005-0000-0000-0000FB480000}"/>
    <cellStyle name="Normal 20 2 2 11" xfId="18683" xr:uid="{00000000-0005-0000-0000-0000FC480000}"/>
    <cellStyle name="Normal 20 2 2 2" xfId="18684" xr:uid="{00000000-0005-0000-0000-0000FD480000}"/>
    <cellStyle name="Normal 20 2 2 2 2" xfId="18685" xr:uid="{00000000-0005-0000-0000-0000FE480000}"/>
    <cellStyle name="Normal 20 2 2 2 2 2" xfId="18686" xr:uid="{00000000-0005-0000-0000-0000FF480000}"/>
    <cellStyle name="Normal 20 2 2 2 2 2 2" xfId="18687" xr:uid="{00000000-0005-0000-0000-000000490000}"/>
    <cellStyle name="Normal 20 2 2 2 2 2 2 2" xfId="18688" xr:uid="{00000000-0005-0000-0000-000001490000}"/>
    <cellStyle name="Normal 20 2 2 2 2 2 3" xfId="18689" xr:uid="{00000000-0005-0000-0000-000002490000}"/>
    <cellStyle name="Normal 20 2 2 2 2 3" xfId="18690" xr:uid="{00000000-0005-0000-0000-000003490000}"/>
    <cellStyle name="Normal 20 2 2 2 2 3 2" xfId="18691" xr:uid="{00000000-0005-0000-0000-000004490000}"/>
    <cellStyle name="Normal 20 2 2 2 2 3 2 2" xfId="18692" xr:uid="{00000000-0005-0000-0000-000005490000}"/>
    <cellStyle name="Normal 20 2 2 2 2 3 3" xfId="18693" xr:uid="{00000000-0005-0000-0000-000006490000}"/>
    <cellStyle name="Normal 20 2 2 2 2 4" xfId="18694" xr:uid="{00000000-0005-0000-0000-000007490000}"/>
    <cellStyle name="Normal 20 2 2 2 2 4 2" xfId="18695" xr:uid="{00000000-0005-0000-0000-000008490000}"/>
    <cellStyle name="Normal 20 2 2 2 2 4 2 2" xfId="18696" xr:uid="{00000000-0005-0000-0000-000009490000}"/>
    <cellStyle name="Normal 20 2 2 2 2 4 3" xfId="18697" xr:uid="{00000000-0005-0000-0000-00000A490000}"/>
    <cellStyle name="Normal 20 2 2 2 2 5" xfId="18698" xr:uid="{00000000-0005-0000-0000-00000B490000}"/>
    <cellStyle name="Normal 20 2 2 2 2 5 2" xfId="18699" xr:uid="{00000000-0005-0000-0000-00000C490000}"/>
    <cellStyle name="Normal 20 2 2 2 2 6" xfId="18700" xr:uid="{00000000-0005-0000-0000-00000D490000}"/>
    <cellStyle name="Normal 20 2 2 2 2 6 2" xfId="18701" xr:uid="{00000000-0005-0000-0000-00000E490000}"/>
    <cellStyle name="Normal 20 2 2 2 2 7" xfId="18702" xr:uid="{00000000-0005-0000-0000-00000F490000}"/>
    <cellStyle name="Normal 20 2 2 2 3" xfId="18703" xr:uid="{00000000-0005-0000-0000-000010490000}"/>
    <cellStyle name="Normal 20 2 2 2 3 2" xfId="18704" xr:uid="{00000000-0005-0000-0000-000011490000}"/>
    <cellStyle name="Normal 20 2 2 2 3 2 2" xfId="18705" xr:uid="{00000000-0005-0000-0000-000012490000}"/>
    <cellStyle name="Normal 20 2 2 2 3 2 2 2" xfId="18706" xr:uid="{00000000-0005-0000-0000-000013490000}"/>
    <cellStyle name="Normal 20 2 2 2 3 2 3" xfId="18707" xr:uid="{00000000-0005-0000-0000-000014490000}"/>
    <cellStyle name="Normal 20 2 2 2 3 3" xfId="18708" xr:uid="{00000000-0005-0000-0000-000015490000}"/>
    <cellStyle name="Normal 20 2 2 2 3 3 2" xfId="18709" xr:uid="{00000000-0005-0000-0000-000016490000}"/>
    <cellStyle name="Normal 20 2 2 2 3 3 2 2" xfId="18710" xr:uid="{00000000-0005-0000-0000-000017490000}"/>
    <cellStyle name="Normal 20 2 2 2 3 3 3" xfId="18711" xr:uid="{00000000-0005-0000-0000-000018490000}"/>
    <cellStyle name="Normal 20 2 2 2 3 4" xfId="18712" xr:uid="{00000000-0005-0000-0000-000019490000}"/>
    <cellStyle name="Normal 20 2 2 2 3 4 2" xfId="18713" xr:uid="{00000000-0005-0000-0000-00001A490000}"/>
    <cellStyle name="Normal 20 2 2 2 3 4 2 2" xfId="18714" xr:uid="{00000000-0005-0000-0000-00001B490000}"/>
    <cellStyle name="Normal 20 2 2 2 3 4 3" xfId="18715" xr:uid="{00000000-0005-0000-0000-00001C490000}"/>
    <cellStyle name="Normal 20 2 2 2 3 5" xfId="18716" xr:uid="{00000000-0005-0000-0000-00001D490000}"/>
    <cellStyle name="Normal 20 2 2 2 3 5 2" xfId="18717" xr:uid="{00000000-0005-0000-0000-00001E490000}"/>
    <cellStyle name="Normal 20 2 2 2 3 6" xfId="18718" xr:uid="{00000000-0005-0000-0000-00001F490000}"/>
    <cellStyle name="Normal 20 2 2 2 3 6 2" xfId="18719" xr:uid="{00000000-0005-0000-0000-000020490000}"/>
    <cellStyle name="Normal 20 2 2 2 3 7" xfId="18720" xr:uid="{00000000-0005-0000-0000-000021490000}"/>
    <cellStyle name="Normal 20 2 2 2 4" xfId="18721" xr:uid="{00000000-0005-0000-0000-000022490000}"/>
    <cellStyle name="Normal 20 2 2 2 4 2" xfId="18722" xr:uid="{00000000-0005-0000-0000-000023490000}"/>
    <cellStyle name="Normal 20 2 2 2 4 2 2" xfId="18723" xr:uid="{00000000-0005-0000-0000-000024490000}"/>
    <cellStyle name="Normal 20 2 2 2 4 3" xfId="18724" xr:uid="{00000000-0005-0000-0000-000025490000}"/>
    <cellStyle name="Normal 20 2 2 2 5" xfId="18725" xr:uid="{00000000-0005-0000-0000-000026490000}"/>
    <cellStyle name="Normal 20 2 2 2 5 2" xfId="18726" xr:uid="{00000000-0005-0000-0000-000027490000}"/>
    <cellStyle name="Normal 20 2 2 2 5 2 2" xfId="18727" xr:uid="{00000000-0005-0000-0000-000028490000}"/>
    <cellStyle name="Normal 20 2 2 2 5 3" xfId="18728" xr:uid="{00000000-0005-0000-0000-000029490000}"/>
    <cellStyle name="Normal 20 2 2 2 6" xfId="18729" xr:uid="{00000000-0005-0000-0000-00002A490000}"/>
    <cellStyle name="Normal 20 2 2 2 6 2" xfId="18730" xr:uid="{00000000-0005-0000-0000-00002B490000}"/>
    <cellStyle name="Normal 20 2 2 2 6 2 2" xfId="18731" xr:uid="{00000000-0005-0000-0000-00002C490000}"/>
    <cellStyle name="Normal 20 2 2 2 6 3" xfId="18732" xr:uid="{00000000-0005-0000-0000-00002D490000}"/>
    <cellStyle name="Normal 20 2 2 2 7" xfId="18733" xr:uid="{00000000-0005-0000-0000-00002E490000}"/>
    <cellStyle name="Normal 20 2 2 2 7 2" xfId="18734" xr:uid="{00000000-0005-0000-0000-00002F490000}"/>
    <cellStyle name="Normal 20 2 2 2 8" xfId="18735" xr:uid="{00000000-0005-0000-0000-000030490000}"/>
    <cellStyle name="Normal 20 2 2 2 8 2" xfId="18736" xr:uid="{00000000-0005-0000-0000-000031490000}"/>
    <cellStyle name="Normal 20 2 2 2 9" xfId="18737" xr:uid="{00000000-0005-0000-0000-000032490000}"/>
    <cellStyle name="Normal 20 2 2 3" xfId="18738" xr:uid="{00000000-0005-0000-0000-000033490000}"/>
    <cellStyle name="Normal 20 2 2 3 2" xfId="18739" xr:uid="{00000000-0005-0000-0000-000034490000}"/>
    <cellStyle name="Normal 20 2 2 3 2 2" xfId="18740" xr:uid="{00000000-0005-0000-0000-000035490000}"/>
    <cellStyle name="Normal 20 2 2 3 2 2 2" xfId="18741" xr:uid="{00000000-0005-0000-0000-000036490000}"/>
    <cellStyle name="Normal 20 2 2 3 2 2 2 2" xfId="18742" xr:uid="{00000000-0005-0000-0000-000037490000}"/>
    <cellStyle name="Normal 20 2 2 3 2 2 3" xfId="18743" xr:uid="{00000000-0005-0000-0000-000038490000}"/>
    <cellStyle name="Normal 20 2 2 3 2 3" xfId="18744" xr:uid="{00000000-0005-0000-0000-000039490000}"/>
    <cellStyle name="Normal 20 2 2 3 2 3 2" xfId="18745" xr:uid="{00000000-0005-0000-0000-00003A490000}"/>
    <cellStyle name="Normal 20 2 2 3 2 3 2 2" xfId="18746" xr:uid="{00000000-0005-0000-0000-00003B490000}"/>
    <cellStyle name="Normal 20 2 2 3 2 3 3" xfId="18747" xr:uid="{00000000-0005-0000-0000-00003C490000}"/>
    <cellStyle name="Normal 20 2 2 3 2 4" xfId="18748" xr:uid="{00000000-0005-0000-0000-00003D490000}"/>
    <cellStyle name="Normal 20 2 2 3 2 4 2" xfId="18749" xr:uid="{00000000-0005-0000-0000-00003E490000}"/>
    <cellStyle name="Normal 20 2 2 3 2 4 2 2" xfId="18750" xr:uid="{00000000-0005-0000-0000-00003F490000}"/>
    <cellStyle name="Normal 20 2 2 3 2 4 3" xfId="18751" xr:uid="{00000000-0005-0000-0000-000040490000}"/>
    <cellStyle name="Normal 20 2 2 3 2 5" xfId="18752" xr:uid="{00000000-0005-0000-0000-000041490000}"/>
    <cellStyle name="Normal 20 2 2 3 2 5 2" xfId="18753" xr:uid="{00000000-0005-0000-0000-000042490000}"/>
    <cellStyle name="Normal 20 2 2 3 2 6" xfId="18754" xr:uid="{00000000-0005-0000-0000-000043490000}"/>
    <cellStyle name="Normal 20 2 2 3 2 6 2" xfId="18755" xr:uid="{00000000-0005-0000-0000-000044490000}"/>
    <cellStyle name="Normal 20 2 2 3 2 7" xfId="18756" xr:uid="{00000000-0005-0000-0000-000045490000}"/>
    <cellStyle name="Normal 20 2 2 3 3" xfId="18757" xr:uid="{00000000-0005-0000-0000-000046490000}"/>
    <cellStyle name="Normal 20 2 2 3 3 2" xfId="18758" xr:uid="{00000000-0005-0000-0000-000047490000}"/>
    <cellStyle name="Normal 20 2 2 3 3 2 2" xfId="18759" xr:uid="{00000000-0005-0000-0000-000048490000}"/>
    <cellStyle name="Normal 20 2 2 3 3 3" xfId="18760" xr:uid="{00000000-0005-0000-0000-000049490000}"/>
    <cellStyle name="Normal 20 2 2 3 4" xfId="18761" xr:uid="{00000000-0005-0000-0000-00004A490000}"/>
    <cellStyle name="Normal 20 2 2 3 4 2" xfId="18762" xr:uid="{00000000-0005-0000-0000-00004B490000}"/>
    <cellStyle name="Normal 20 2 2 3 4 2 2" xfId="18763" xr:uid="{00000000-0005-0000-0000-00004C490000}"/>
    <cellStyle name="Normal 20 2 2 3 4 3" xfId="18764" xr:uid="{00000000-0005-0000-0000-00004D490000}"/>
    <cellStyle name="Normal 20 2 2 3 5" xfId="18765" xr:uid="{00000000-0005-0000-0000-00004E490000}"/>
    <cellStyle name="Normal 20 2 2 3 5 2" xfId="18766" xr:uid="{00000000-0005-0000-0000-00004F490000}"/>
    <cellStyle name="Normal 20 2 2 3 5 2 2" xfId="18767" xr:uid="{00000000-0005-0000-0000-000050490000}"/>
    <cellStyle name="Normal 20 2 2 3 5 3" xfId="18768" xr:uid="{00000000-0005-0000-0000-000051490000}"/>
    <cellStyle name="Normal 20 2 2 3 6" xfId="18769" xr:uid="{00000000-0005-0000-0000-000052490000}"/>
    <cellStyle name="Normal 20 2 2 3 6 2" xfId="18770" xr:uid="{00000000-0005-0000-0000-000053490000}"/>
    <cellStyle name="Normal 20 2 2 3 7" xfId="18771" xr:uid="{00000000-0005-0000-0000-000054490000}"/>
    <cellStyle name="Normal 20 2 2 3 7 2" xfId="18772" xr:uid="{00000000-0005-0000-0000-000055490000}"/>
    <cellStyle name="Normal 20 2 2 3 8" xfId="18773" xr:uid="{00000000-0005-0000-0000-000056490000}"/>
    <cellStyle name="Normal 20 2 2 4" xfId="18774" xr:uid="{00000000-0005-0000-0000-000057490000}"/>
    <cellStyle name="Normal 20 2 2 4 2" xfId="18775" xr:uid="{00000000-0005-0000-0000-000058490000}"/>
    <cellStyle name="Normal 20 2 2 4 2 2" xfId="18776" xr:uid="{00000000-0005-0000-0000-000059490000}"/>
    <cellStyle name="Normal 20 2 2 4 2 2 2" xfId="18777" xr:uid="{00000000-0005-0000-0000-00005A490000}"/>
    <cellStyle name="Normal 20 2 2 4 2 3" xfId="18778" xr:uid="{00000000-0005-0000-0000-00005B490000}"/>
    <cellStyle name="Normal 20 2 2 4 3" xfId="18779" xr:uid="{00000000-0005-0000-0000-00005C490000}"/>
    <cellStyle name="Normal 20 2 2 4 3 2" xfId="18780" xr:uid="{00000000-0005-0000-0000-00005D490000}"/>
    <cellStyle name="Normal 20 2 2 4 3 2 2" xfId="18781" xr:uid="{00000000-0005-0000-0000-00005E490000}"/>
    <cellStyle name="Normal 20 2 2 4 3 3" xfId="18782" xr:uid="{00000000-0005-0000-0000-00005F490000}"/>
    <cellStyle name="Normal 20 2 2 4 4" xfId="18783" xr:uid="{00000000-0005-0000-0000-000060490000}"/>
    <cellStyle name="Normal 20 2 2 4 4 2" xfId="18784" xr:uid="{00000000-0005-0000-0000-000061490000}"/>
    <cellStyle name="Normal 20 2 2 4 4 2 2" xfId="18785" xr:uid="{00000000-0005-0000-0000-000062490000}"/>
    <cellStyle name="Normal 20 2 2 4 4 3" xfId="18786" xr:uid="{00000000-0005-0000-0000-000063490000}"/>
    <cellStyle name="Normal 20 2 2 4 5" xfId="18787" xr:uid="{00000000-0005-0000-0000-000064490000}"/>
    <cellStyle name="Normal 20 2 2 4 5 2" xfId="18788" xr:uid="{00000000-0005-0000-0000-000065490000}"/>
    <cellStyle name="Normal 20 2 2 4 6" xfId="18789" xr:uid="{00000000-0005-0000-0000-000066490000}"/>
    <cellStyle name="Normal 20 2 2 4 6 2" xfId="18790" xr:uid="{00000000-0005-0000-0000-000067490000}"/>
    <cellStyle name="Normal 20 2 2 4 7" xfId="18791" xr:uid="{00000000-0005-0000-0000-000068490000}"/>
    <cellStyle name="Normal 20 2 2 5" xfId="18792" xr:uid="{00000000-0005-0000-0000-000069490000}"/>
    <cellStyle name="Normal 20 2 2 5 2" xfId="18793" xr:uid="{00000000-0005-0000-0000-00006A490000}"/>
    <cellStyle name="Normal 20 2 2 5 2 2" xfId="18794" xr:uid="{00000000-0005-0000-0000-00006B490000}"/>
    <cellStyle name="Normal 20 2 2 5 2 2 2" xfId="18795" xr:uid="{00000000-0005-0000-0000-00006C490000}"/>
    <cellStyle name="Normal 20 2 2 5 2 3" xfId="18796" xr:uid="{00000000-0005-0000-0000-00006D490000}"/>
    <cellStyle name="Normal 20 2 2 5 3" xfId="18797" xr:uid="{00000000-0005-0000-0000-00006E490000}"/>
    <cellStyle name="Normal 20 2 2 5 3 2" xfId="18798" xr:uid="{00000000-0005-0000-0000-00006F490000}"/>
    <cellStyle name="Normal 20 2 2 5 3 2 2" xfId="18799" xr:uid="{00000000-0005-0000-0000-000070490000}"/>
    <cellStyle name="Normal 20 2 2 5 3 3" xfId="18800" xr:uid="{00000000-0005-0000-0000-000071490000}"/>
    <cellStyle name="Normal 20 2 2 5 4" xfId="18801" xr:uid="{00000000-0005-0000-0000-000072490000}"/>
    <cellStyle name="Normal 20 2 2 5 4 2" xfId="18802" xr:uid="{00000000-0005-0000-0000-000073490000}"/>
    <cellStyle name="Normal 20 2 2 5 4 2 2" xfId="18803" xr:uid="{00000000-0005-0000-0000-000074490000}"/>
    <cellStyle name="Normal 20 2 2 5 4 3" xfId="18804" xr:uid="{00000000-0005-0000-0000-000075490000}"/>
    <cellStyle name="Normal 20 2 2 5 5" xfId="18805" xr:uid="{00000000-0005-0000-0000-000076490000}"/>
    <cellStyle name="Normal 20 2 2 5 5 2" xfId="18806" xr:uid="{00000000-0005-0000-0000-000077490000}"/>
    <cellStyle name="Normal 20 2 2 5 6" xfId="18807" xr:uid="{00000000-0005-0000-0000-000078490000}"/>
    <cellStyle name="Normal 20 2 2 5 6 2" xfId="18808" xr:uid="{00000000-0005-0000-0000-000079490000}"/>
    <cellStyle name="Normal 20 2 2 5 7" xfId="18809" xr:uid="{00000000-0005-0000-0000-00007A490000}"/>
    <cellStyle name="Normal 20 2 2 6" xfId="18810" xr:uid="{00000000-0005-0000-0000-00007B490000}"/>
    <cellStyle name="Normal 20 2 2 6 2" xfId="18811" xr:uid="{00000000-0005-0000-0000-00007C490000}"/>
    <cellStyle name="Normal 20 2 2 6 2 2" xfId="18812" xr:uid="{00000000-0005-0000-0000-00007D490000}"/>
    <cellStyle name="Normal 20 2 2 6 3" xfId="18813" xr:uid="{00000000-0005-0000-0000-00007E490000}"/>
    <cellStyle name="Normal 20 2 2 7" xfId="18814" xr:uid="{00000000-0005-0000-0000-00007F490000}"/>
    <cellStyle name="Normal 20 2 2 7 2" xfId="18815" xr:uid="{00000000-0005-0000-0000-000080490000}"/>
    <cellStyle name="Normal 20 2 2 7 2 2" xfId="18816" xr:uid="{00000000-0005-0000-0000-000081490000}"/>
    <cellStyle name="Normal 20 2 2 7 3" xfId="18817" xr:uid="{00000000-0005-0000-0000-000082490000}"/>
    <cellStyle name="Normal 20 2 2 8" xfId="18818" xr:uid="{00000000-0005-0000-0000-000083490000}"/>
    <cellStyle name="Normal 20 2 2 8 2" xfId="18819" xr:uid="{00000000-0005-0000-0000-000084490000}"/>
    <cellStyle name="Normal 20 2 2 8 2 2" xfId="18820" xr:uid="{00000000-0005-0000-0000-000085490000}"/>
    <cellStyle name="Normal 20 2 2 8 3" xfId="18821" xr:uid="{00000000-0005-0000-0000-000086490000}"/>
    <cellStyle name="Normal 20 2 2 9" xfId="18822" xr:uid="{00000000-0005-0000-0000-000087490000}"/>
    <cellStyle name="Normal 20 2 2 9 2" xfId="18823" xr:uid="{00000000-0005-0000-0000-000088490000}"/>
    <cellStyle name="Normal 20 2 3" xfId="18824" xr:uid="{00000000-0005-0000-0000-000089490000}"/>
    <cellStyle name="Normal 20 2 3 10" xfId="18825" xr:uid="{00000000-0005-0000-0000-00008A490000}"/>
    <cellStyle name="Normal 20 2 3 10 2" xfId="18826" xr:uid="{00000000-0005-0000-0000-00008B490000}"/>
    <cellStyle name="Normal 20 2 3 11" xfId="18827" xr:uid="{00000000-0005-0000-0000-00008C490000}"/>
    <cellStyle name="Normal 20 2 3 2" xfId="18828" xr:uid="{00000000-0005-0000-0000-00008D490000}"/>
    <cellStyle name="Normal 20 2 3 2 2" xfId="18829" xr:uid="{00000000-0005-0000-0000-00008E490000}"/>
    <cellStyle name="Normal 20 2 3 2 2 2" xfId="18830" xr:uid="{00000000-0005-0000-0000-00008F490000}"/>
    <cellStyle name="Normal 20 2 3 2 2 2 2" xfId="18831" xr:uid="{00000000-0005-0000-0000-000090490000}"/>
    <cellStyle name="Normal 20 2 3 2 2 2 2 2" xfId="18832" xr:uid="{00000000-0005-0000-0000-000091490000}"/>
    <cellStyle name="Normal 20 2 3 2 2 2 3" xfId="18833" xr:uid="{00000000-0005-0000-0000-000092490000}"/>
    <cellStyle name="Normal 20 2 3 2 2 3" xfId="18834" xr:uid="{00000000-0005-0000-0000-000093490000}"/>
    <cellStyle name="Normal 20 2 3 2 2 3 2" xfId="18835" xr:uid="{00000000-0005-0000-0000-000094490000}"/>
    <cellStyle name="Normal 20 2 3 2 2 3 2 2" xfId="18836" xr:uid="{00000000-0005-0000-0000-000095490000}"/>
    <cellStyle name="Normal 20 2 3 2 2 3 3" xfId="18837" xr:uid="{00000000-0005-0000-0000-000096490000}"/>
    <cellStyle name="Normal 20 2 3 2 2 4" xfId="18838" xr:uid="{00000000-0005-0000-0000-000097490000}"/>
    <cellStyle name="Normal 20 2 3 2 2 4 2" xfId="18839" xr:uid="{00000000-0005-0000-0000-000098490000}"/>
    <cellStyle name="Normal 20 2 3 2 2 4 2 2" xfId="18840" xr:uid="{00000000-0005-0000-0000-000099490000}"/>
    <cellStyle name="Normal 20 2 3 2 2 4 3" xfId="18841" xr:uid="{00000000-0005-0000-0000-00009A490000}"/>
    <cellStyle name="Normal 20 2 3 2 2 5" xfId="18842" xr:uid="{00000000-0005-0000-0000-00009B490000}"/>
    <cellStyle name="Normal 20 2 3 2 2 5 2" xfId="18843" xr:uid="{00000000-0005-0000-0000-00009C490000}"/>
    <cellStyle name="Normal 20 2 3 2 2 6" xfId="18844" xr:uid="{00000000-0005-0000-0000-00009D490000}"/>
    <cellStyle name="Normal 20 2 3 2 2 6 2" xfId="18845" xr:uid="{00000000-0005-0000-0000-00009E490000}"/>
    <cellStyle name="Normal 20 2 3 2 2 7" xfId="18846" xr:uid="{00000000-0005-0000-0000-00009F490000}"/>
    <cellStyle name="Normal 20 2 3 2 3" xfId="18847" xr:uid="{00000000-0005-0000-0000-0000A0490000}"/>
    <cellStyle name="Normal 20 2 3 2 3 2" xfId="18848" xr:uid="{00000000-0005-0000-0000-0000A1490000}"/>
    <cellStyle name="Normal 20 2 3 2 3 2 2" xfId="18849" xr:uid="{00000000-0005-0000-0000-0000A2490000}"/>
    <cellStyle name="Normal 20 2 3 2 3 2 2 2" xfId="18850" xr:uid="{00000000-0005-0000-0000-0000A3490000}"/>
    <cellStyle name="Normal 20 2 3 2 3 2 3" xfId="18851" xr:uid="{00000000-0005-0000-0000-0000A4490000}"/>
    <cellStyle name="Normal 20 2 3 2 3 3" xfId="18852" xr:uid="{00000000-0005-0000-0000-0000A5490000}"/>
    <cellStyle name="Normal 20 2 3 2 3 3 2" xfId="18853" xr:uid="{00000000-0005-0000-0000-0000A6490000}"/>
    <cellStyle name="Normal 20 2 3 2 3 3 2 2" xfId="18854" xr:uid="{00000000-0005-0000-0000-0000A7490000}"/>
    <cellStyle name="Normal 20 2 3 2 3 3 3" xfId="18855" xr:uid="{00000000-0005-0000-0000-0000A8490000}"/>
    <cellStyle name="Normal 20 2 3 2 3 4" xfId="18856" xr:uid="{00000000-0005-0000-0000-0000A9490000}"/>
    <cellStyle name="Normal 20 2 3 2 3 4 2" xfId="18857" xr:uid="{00000000-0005-0000-0000-0000AA490000}"/>
    <cellStyle name="Normal 20 2 3 2 3 4 2 2" xfId="18858" xr:uid="{00000000-0005-0000-0000-0000AB490000}"/>
    <cellStyle name="Normal 20 2 3 2 3 4 3" xfId="18859" xr:uid="{00000000-0005-0000-0000-0000AC490000}"/>
    <cellStyle name="Normal 20 2 3 2 3 5" xfId="18860" xr:uid="{00000000-0005-0000-0000-0000AD490000}"/>
    <cellStyle name="Normal 20 2 3 2 3 5 2" xfId="18861" xr:uid="{00000000-0005-0000-0000-0000AE490000}"/>
    <cellStyle name="Normal 20 2 3 2 3 6" xfId="18862" xr:uid="{00000000-0005-0000-0000-0000AF490000}"/>
    <cellStyle name="Normal 20 2 3 2 3 6 2" xfId="18863" xr:uid="{00000000-0005-0000-0000-0000B0490000}"/>
    <cellStyle name="Normal 20 2 3 2 3 7" xfId="18864" xr:uid="{00000000-0005-0000-0000-0000B1490000}"/>
    <cellStyle name="Normal 20 2 3 2 4" xfId="18865" xr:uid="{00000000-0005-0000-0000-0000B2490000}"/>
    <cellStyle name="Normal 20 2 3 2 4 2" xfId="18866" xr:uid="{00000000-0005-0000-0000-0000B3490000}"/>
    <cellStyle name="Normal 20 2 3 2 4 2 2" xfId="18867" xr:uid="{00000000-0005-0000-0000-0000B4490000}"/>
    <cellStyle name="Normal 20 2 3 2 4 3" xfId="18868" xr:uid="{00000000-0005-0000-0000-0000B5490000}"/>
    <cellStyle name="Normal 20 2 3 2 5" xfId="18869" xr:uid="{00000000-0005-0000-0000-0000B6490000}"/>
    <cellStyle name="Normal 20 2 3 2 5 2" xfId="18870" xr:uid="{00000000-0005-0000-0000-0000B7490000}"/>
    <cellStyle name="Normal 20 2 3 2 5 2 2" xfId="18871" xr:uid="{00000000-0005-0000-0000-0000B8490000}"/>
    <cellStyle name="Normal 20 2 3 2 5 3" xfId="18872" xr:uid="{00000000-0005-0000-0000-0000B9490000}"/>
    <cellStyle name="Normal 20 2 3 2 6" xfId="18873" xr:uid="{00000000-0005-0000-0000-0000BA490000}"/>
    <cellStyle name="Normal 20 2 3 2 6 2" xfId="18874" xr:uid="{00000000-0005-0000-0000-0000BB490000}"/>
    <cellStyle name="Normal 20 2 3 2 6 2 2" xfId="18875" xr:uid="{00000000-0005-0000-0000-0000BC490000}"/>
    <cellStyle name="Normal 20 2 3 2 6 3" xfId="18876" xr:uid="{00000000-0005-0000-0000-0000BD490000}"/>
    <cellStyle name="Normal 20 2 3 2 7" xfId="18877" xr:uid="{00000000-0005-0000-0000-0000BE490000}"/>
    <cellStyle name="Normal 20 2 3 2 7 2" xfId="18878" xr:uid="{00000000-0005-0000-0000-0000BF490000}"/>
    <cellStyle name="Normal 20 2 3 2 8" xfId="18879" xr:uid="{00000000-0005-0000-0000-0000C0490000}"/>
    <cellStyle name="Normal 20 2 3 2 8 2" xfId="18880" xr:uid="{00000000-0005-0000-0000-0000C1490000}"/>
    <cellStyle name="Normal 20 2 3 2 9" xfId="18881" xr:uid="{00000000-0005-0000-0000-0000C2490000}"/>
    <cellStyle name="Normal 20 2 3 3" xfId="18882" xr:uid="{00000000-0005-0000-0000-0000C3490000}"/>
    <cellStyle name="Normal 20 2 3 3 2" xfId="18883" xr:uid="{00000000-0005-0000-0000-0000C4490000}"/>
    <cellStyle name="Normal 20 2 3 3 2 2" xfId="18884" xr:uid="{00000000-0005-0000-0000-0000C5490000}"/>
    <cellStyle name="Normal 20 2 3 3 2 2 2" xfId="18885" xr:uid="{00000000-0005-0000-0000-0000C6490000}"/>
    <cellStyle name="Normal 20 2 3 3 2 2 2 2" xfId="18886" xr:uid="{00000000-0005-0000-0000-0000C7490000}"/>
    <cellStyle name="Normal 20 2 3 3 2 2 3" xfId="18887" xr:uid="{00000000-0005-0000-0000-0000C8490000}"/>
    <cellStyle name="Normal 20 2 3 3 2 3" xfId="18888" xr:uid="{00000000-0005-0000-0000-0000C9490000}"/>
    <cellStyle name="Normal 20 2 3 3 2 3 2" xfId="18889" xr:uid="{00000000-0005-0000-0000-0000CA490000}"/>
    <cellStyle name="Normal 20 2 3 3 2 3 2 2" xfId="18890" xr:uid="{00000000-0005-0000-0000-0000CB490000}"/>
    <cellStyle name="Normal 20 2 3 3 2 3 3" xfId="18891" xr:uid="{00000000-0005-0000-0000-0000CC490000}"/>
    <cellStyle name="Normal 20 2 3 3 2 4" xfId="18892" xr:uid="{00000000-0005-0000-0000-0000CD490000}"/>
    <cellStyle name="Normal 20 2 3 3 2 4 2" xfId="18893" xr:uid="{00000000-0005-0000-0000-0000CE490000}"/>
    <cellStyle name="Normal 20 2 3 3 2 4 2 2" xfId="18894" xr:uid="{00000000-0005-0000-0000-0000CF490000}"/>
    <cellStyle name="Normal 20 2 3 3 2 4 3" xfId="18895" xr:uid="{00000000-0005-0000-0000-0000D0490000}"/>
    <cellStyle name="Normal 20 2 3 3 2 5" xfId="18896" xr:uid="{00000000-0005-0000-0000-0000D1490000}"/>
    <cellStyle name="Normal 20 2 3 3 2 5 2" xfId="18897" xr:uid="{00000000-0005-0000-0000-0000D2490000}"/>
    <cellStyle name="Normal 20 2 3 3 2 6" xfId="18898" xr:uid="{00000000-0005-0000-0000-0000D3490000}"/>
    <cellStyle name="Normal 20 2 3 3 2 6 2" xfId="18899" xr:uid="{00000000-0005-0000-0000-0000D4490000}"/>
    <cellStyle name="Normal 20 2 3 3 2 7" xfId="18900" xr:uid="{00000000-0005-0000-0000-0000D5490000}"/>
    <cellStyle name="Normal 20 2 3 3 3" xfId="18901" xr:uid="{00000000-0005-0000-0000-0000D6490000}"/>
    <cellStyle name="Normal 20 2 3 3 3 2" xfId="18902" xr:uid="{00000000-0005-0000-0000-0000D7490000}"/>
    <cellStyle name="Normal 20 2 3 3 3 2 2" xfId="18903" xr:uid="{00000000-0005-0000-0000-0000D8490000}"/>
    <cellStyle name="Normal 20 2 3 3 3 3" xfId="18904" xr:uid="{00000000-0005-0000-0000-0000D9490000}"/>
    <cellStyle name="Normal 20 2 3 3 4" xfId="18905" xr:uid="{00000000-0005-0000-0000-0000DA490000}"/>
    <cellStyle name="Normal 20 2 3 3 4 2" xfId="18906" xr:uid="{00000000-0005-0000-0000-0000DB490000}"/>
    <cellStyle name="Normal 20 2 3 3 4 2 2" xfId="18907" xr:uid="{00000000-0005-0000-0000-0000DC490000}"/>
    <cellStyle name="Normal 20 2 3 3 4 3" xfId="18908" xr:uid="{00000000-0005-0000-0000-0000DD490000}"/>
    <cellStyle name="Normal 20 2 3 3 5" xfId="18909" xr:uid="{00000000-0005-0000-0000-0000DE490000}"/>
    <cellStyle name="Normal 20 2 3 3 5 2" xfId="18910" xr:uid="{00000000-0005-0000-0000-0000DF490000}"/>
    <cellStyle name="Normal 20 2 3 3 5 2 2" xfId="18911" xr:uid="{00000000-0005-0000-0000-0000E0490000}"/>
    <cellStyle name="Normal 20 2 3 3 5 3" xfId="18912" xr:uid="{00000000-0005-0000-0000-0000E1490000}"/>
    <cellStyle name="Normal 20 2 3 3 6" xfId="18913" xr:uid="{00000000-0005-0000-0000-0000E2490000}"/>
    <cellStyle name="Normal 20 2 3 3 6 2" xfId="18914" xr:uid="{00000000-0005-0000-0000-0000E3490000}"/>
    <cellStyle name="Normal 20 2 3 3 7" xfId="18915" xr:uid="{00000000-0005-0000-0000-0000E4490000}"/>
    <cellStyle name="Normal 20 2 3 3 7 2" xfId="18916" xr:uid="{00000000-0005-0000-0000-0000E5490000}"/>
    <cellStyle name="Normal 20 2 3 3 8" xfId="18917" xr:uid="{00000000-0005-0000-0000-0000E6490000}"/>
    <cellStyle name="Normal 20 2 3 4" xfId="18918" xr:uid="{00000000-0005-0000-0000-0000E7490000}"/>
    <cellStyle name="Normal 20 2 3 4 2" xfId="18919" xr:uid="{00000000-0005-0000-0000-0000E8490000}"/>
    <cellStyle name="Normal 20 2 3 4 2 2" xfId="18920" xr:uid="{00000000-0005-0000-0000-0000E9490000}"/>
    <cellStyle name="Normal 20 2 3 4 2 2 2" xfId="18921" xr:uid="{00000000-0005-0000-0000-0000EA490000}"/>
    <cellStyle name="Normal 20 2 3 4 2 3" xfId="18922" xr:uid="{00000000-0005-0000-0000-0000EB490000}"/>
    <cellStyle name="Normal 20 2 3 4 3" xfId="18923" xr:uid="{00000000-0005-0000-0000-0000EC490000}"/>
    <cellStyle name="Normal 20 2 3 4 3 2" xfId="18924" xr:uid="{00000000-0005-0000-0000-0000ED490000}"/>
    <cellStyle name="Normal 20 2 3 4 3 2 2" xfId="18925" xr:uid="{00000000-0005-0000-0000-0000EE490000}"/>
    <cellStyle name="Normal 20 2 3 4 3 3" xfId="18926" xr:uid="{00000000-0005-0000-0000-0000EF490000}"/>
    <cellStyle name="Normal 20 2 3 4 4" xfId="18927" xr:uid="{00000000-0005-0000-0000-0000F0490000}"/>
    <cellStyle name="Normal 20 2 3 4 4 2" xfId="18928" xr:uid="{00000000-0005-0000-0000-0000F1490000}"/>
    <cellStyle name="Normal 20 2 3 4 4 2 2" xfId="18929" xr:uid="{00000000-0005-0000-0000-0000F2490000}"/>
    <cellStyle name="Normal 20 2 3 4 4 3" xfId="18930" xr:uid="{00000000-0005-0000-0000-0000F3490000}"/>
    <cellStyle name="Normal 20 2 3 4 5" xfId="18931" xr:uid="{00000000-0005-0000-0000-0000F4490000}"/>
    <cellStyle name="Normal 20 2 3 4 5 2" xfId="18932" xr:uid="{00000000-0005-0000-0000-0000F5490000}"/>
    <cellStyle name="Normal 20 2 3 4 6" xfId="18933" xr:uid="{00000000-0005-0000-0000-0000F6490000}"/>
    <cellStyle name="Normal 20 2 3 4 6 2" xfId="18934" xr:uid="{00000000-0005-0000-0000-0000F7490000}"/>
    <cellStyle name="Normal 20 2 3 4 7" xfId="18935" xr:uid="{00000000-0005-0000-0000-0000F8490000}"/>
    <cellStyle name="Normal 20 2 3 5" xfId="18936" xr:uid="{00000000-0005-0000-0000-0000F9490000}"/>
    <cellStyle name="Normal 20 2 3 5 2" xfId="18937" xr:uid="{00000000-0005-0000-0000-0000FA490000}"/>
    <cellStyle name="Normal 20 2 3 5 2 2" xfId="18938" xr:uid="{00000000-0005-0000-0000-0000FB490000}"/>
    <cellStyle name="Normal 20 2 3 5 2 2 2" xfId="18939" xr:uid="{00000000-0005-0000-0000-0000FC490000}"/>
    <cellStyle name="Normal 20 2 3 5 2 3" xfId="18940" xr:uid="{00000000-0005-0000-0000-0000FD490000}"/>
    <cellStyle name="Normal 20 2 3 5 3" xfId="18941" xr:uid="{00000000-0005-0000-0000-0000FE490000}"/>
    <cellStyle name="Normal 20 2 3 5 3 2" xfId="18942" xr:uid="{00000000-0005-0000-0000-0000FF490000}"/>
    <cellStyle name="Normal 20 2 3 5 3 2 2" xfId="18943" xr:uid="{00000000-0005-0000-0000-0000004A0000}"/>
    <cellStyle name="Normal 20 2 3 5 3 3" xfId="18944" xr:uid="{00000000-0005-0000-0000-0000014A0000}"/>
    <cellStyle name="Normal 20 2 3 5 4" xfId="18945" xr:uid="{00000000-0005-0000-0000-0000024A0000}"/>
    <cellStyle name="Normal 20 2 3 5 4 2" xfId="18946" xr:uid="{00000000-0005-0000-0000-0000034A0000}"/>
    <cellStyle name="Normal 20 2 3 5 4 2 2" xfId="18947" xr:uid="{00000000-0005-0000-0000-0000044A0000}"/>
    <cellStyle name="Normal 20 2 3 5 4 3" xfId="18948" xr:uid="{00000000-0005-0000-0000-0000054A0000}"/>
    <cellStyle name="Normal 20 2 3 5 5" xfId="18949" xr:uid="{00000000-0005-0000-0000-0000064A0000}"/>
    <cellStyle name="Normal 20 2 3 5 5 2" xfId="18950" xr:uid="{00000000-0005-0000-0000-0000074A0000}"/>
    <cellStyle name="Normal 20 2 3 5 6" xfId="18951" xr:uid="{00000000-0005-0000-0000-0000084A0000}"/>
    <cellStyle name="Normal 20 2 3 5 6 2" xfId="18952" xr:uid="{00000000-0005-0000-0000-0000094A0000}"/>
    <cellStyle name="Normal 20 2 3 5 7" xfId="18953" xr:uid="{00000000-0005-0000-0000-00000A4A0000}"/>
    <cellStyle name="Normal 20 2 3 6" xfId="18954" xr:uid="{00000000-0005-0000-0000-00000B4A0000}"/>
    <cellStyle name="Normal 20 2 3 6 2" xfId="18955" xr:uid="{00000000-0005-0000-0000-00000C4A0000}"/>
    <cellStyle name="Normal 20 2 3 6 2 2" xfId="18956" xr:uid="{00000000-0005-0000-0000-00000D4A0000}"/>
    <cellStyle name="Normal 20 2 3 6 3" xfId="18957" xr:uid="{00000000-0005-0000-0000-00000E4A0000}"/>
    <cellStyle name="Normal 20 2 3 7" xfId="18958" xr:uid="{00000000-0005-0000-0000-00000F4A0000}"/>
    <cellStyle name="Normal 20 2 3 7 2" xfId="18959" xr:uid="{00000000-0005-0000-0000-0000104A0000}"/>
    <cellStyle name="Normal 20 2 3 7 2 2" xfId="18960" xr:uid="{00000000-0005-0000-0000-0000114A0000}"/>
    <cellStyle name="Normal 20 2 3 7 3" xfId="18961" xr:uid="{00000000-0005-0000-0000-0000124A0000}"/>
    <cellStyle name="Normal 20 2 3 8" xfId="18962" xr:uid="{00000000-0005-0000-0000-0000134A0000}"/>
    <cellStyle name="Normal 20 2 3 8 2" xfId="18963" xr:uid="{00000000-0005-0000-0000-0000144A0000}"/>
    <cellStyle name="Normal 20 2 3 8 2 2" xfId="18964" xr:uid="{00000000-0005-0000-0000-0000154A0000}"/>
    <cellStyle name="Normal 20 2 3 8 3" xfId="18965" xr:uid="{00000000-0005-0000-0000-0000164A0000}"/>
    <cellStyle name="Normal 20 2 3 9" xfId="18966" xr:uid="{00000000-0005-0000-0000-0000174A0000}"/>
    <cellStyle name="Normal 20 2 3 9 2" xfId="18967" xr:uid="{00000000-0005-0000-0000-0000184A0000}"/>
    <cellStyle name="Normal 20 2 4" xfId="18968" xr:uid="{00000000-0005-0000-0000-0000194A0000}"/>
    <cellStyle name="Normal 20 2 4 2" xfId="18969" xr:uid="{00000000-0005-0000-0000-00001A4A0000}"/>
    <cellStyle name="Normal 20 2 4 2 2" xfId="18970" xr:uid="{00000000-0005-0000-0000-00001B4A0000}"/>
    <cellStyle name="Normal 20 2 4 2 2 2" xfId="18971" xr:uid="{00000000-0005-0000-0000-00001C4A0000}"/>
    <cellStyle name="Normal 20 2 4 2 2 2 2" xfId="18972" xr:uid="{00000000-0005-0000-0000-00001D4A0000}"/>
    <cellStyle name="Normal 20 2 4 2 2 3" xfId="18973" xr:uid="{00000000-0005-0000-0000-00001E4A0000}"/>
    <cellStyle name="Normal 20 2 4 2 3" xfId="18974" xr:uid="{00000000-0005-0000-0000-00001F4A0000}"/>
    <cellStyle name="Normal 20 2 4 2 3 2" xfId="18975" xr:uid="{00000000-0005-0000-0000-0000204A0000}"/>
    <cellStyle name="Normal 20 2 4 2 3 2 2" xfId="18976" xr:uid="{00000000-0005-0000-0000-0000214A0000}"/>
    <cellStyle name="Normal 20 2 4 2 3 3" xfId="18977" xr:uid="{00000000-0005-0000-0000-0000224A0000}"/>
    <cellStyle name="Normal 20 2 4 2 4" xfId="18978" xr:uid="{00000000-0005-0000-0000-0000234A0000}"/>
    <cellStyle name="Normal 20 2 4 2 4 2" xfId="18979" xr:uid="{00000000-0005-0000-0000-0000244A0000}"/>
    <cellStyle name="Normal 20 2 4 2 4 2 2" xfId="18980" xr:uid="{00000000-0005-0000-0000-0000254A0000}"/>
    <cellStyle name="Normal 20 2 4 2 4 3" xfId="18981" xr:uid="{00000000-0005-0000-0000-0000264A0000}"/>
    <cellStyle name="Normal 20 2 4 2 5" xfId="18982" xr:uid="{00000000-0005-0000-0000-0000274A0000}"/>
    <cellStyle name="Normal 20 2 4 2 5 2" xfId="18983" xr:uid="{00000000-0005-0000-0000-0000284A0000}"/>
    <cellStyle name="Normal 20 2 4 2 6" xfId="18984" xr:uid="{00000000-0005-0000-0000-0000294A0000}"/>
    <cellStyle name="Normal 20 2 4 2 6 2" xfId="18985" xr:uid="{00000000-0005-0000-0000-00002A4A0000}"/>
    <cellStyle name="Normal 20 2 4 2 7" xfId="18986" xr:uid="{00000000-0005-0000-0000-00002B4A0000}"/>
    <cellStyle name="Normal 20 2 4 3" xfId="18987" xr:uid="{00000000-0005-0000-0000-00002C4A0000}"/>
    <cellStyle name="Normal 20 2 4 3 2" xfId="18988" xr:uid="{00000000-0005-0000-0000-00002D4A0000}"/>
    <cellStyle name="Normal 20 2 4 3 2 2" xfId="18989" xr:uid="{00000000-0005-0000-0000-00002E4A0000}"/>
    <cellStyle name="Normal 20 2 4 3 2 2 2" xfId="18990" xr:uid="{00000000-0005-0000-0000-00002F4A0000}"/>
    <cellStyle name="Normal 20 2 4 3 2 3" xfId="18991" xr:uid="{00000000-0005-0000-0000-0000304A0000}"/>
    <cellStyle name="Normal 20 2 4 3 3" xfId="18992" xr:uid="{00000000-0005-0000-0000-0000314A0000}"/>
    <cellStyle name="Normal 20 2 4 3 3 2" xfId="18993" xr:uid="{00000000-0005-0000-0000-0000324A0000}"/>
    <cellStyle name="Normal 20 2 4 3 3 2 2" xfId="18994" xr:uid="{00000000-0005-0000-0000-0000334A0000}"/>
    <cellStyle name="Normal 20 2 4 3 3 3" xfId="18995" xr:uid="{00000000-0005-0000-0000-0000344A0000}"/>
    <cellStyle name="Normal 20 2 4 3 4" xfId="18996" xr:uid="{00000000-0005-0000-0000-0000354A0000}"/>
    <cellStyle name="Normal 20 2 4 3 4 2" xfId="18997" xr:uid="{00000000-0005-0000-0000-0000364A0000}"/>
    <cellStyle name="Normal 20 2 4 3 4 2 2" xfId="18998" xr:uid="{00000000-0005-0000-0000-0000374A0000}"/>
    <cellStyle name="Normal 20 2 4 3 4 3" xfId="18999" xr:uid="{00000000-0005-0000-0000-0000384A0000}"/>
    <cellStyle name="Normal 20 2 4 3 5" xfId="19000" xr:uid="{00000000-0005-0000-0000-0000394A0000}"/>
    <cellStyle name="Normal 20 2 4 3 5 2" xfId="19001" xr:uid="{00000000-0005-0000-0000-00003A4A0000}"/>
    <cellStyle name="Normal 20 2 4 3 6" xfId="19002" xr:uid="{00000000-0005-0000-0000-00003B4A0000}"/>
    <cellStyle name="Normal 20 2 4 3 6 2" xfId="19003" xr:uid="{00000000-0005-0000-0000-00003C4A0000}"/>
    <cellStyle name="Normal 20 2 4 3 7" xfId="19004" xr:uid="{00000000-0005-0000-0000-00003D4A0000}"/>
    <cellStyle name="Normal 20 2 4 4" xfId="19005" xr:uid="{00000000-0005-0000-0000-00003E4A0000}"/>
    <cellStyle name="Normal 20 2 4 4 2" xfId="19006" xr:uid="{00000000-0005-0000-0000-00003F4A0000}"/>
    <cellStyle name="Normal 20 2 4 4 2 2" xfId="19007" xr:uid="{00000000-0005-0000-0000-0000404A0000}"/>
    <cellStyle name="Normal 20 2 4 4 3" xfId="19008" xr:uid="{00000000-0005-0000-0000-0000414A0000}"/>
    <cellStyle name="Normal 20 2 4 5" xfId="19009" xr:uid="{00000000-0005-0000-0000-0000424A0000}"/>
    <cellStyle name="Normal 20 2 4 5 2" xfId="19010" xr:uid="{00000000-0005-0000-0000-0000434A0000}"/>
    <cellStyle name="Normal 20 2 4 5 2 2" xfId="19011" xr:uid="{00000000-0005-0000-0000-0000444A0000}"/>
    <cellStyle name="Normal 20 2 4 5 3" xfId="19012" xr:uid="{00000000-0005-0000-0000-0000454A0000}"/>
    <cellStyle name="Normal 20 2 4 6" xfId="19013" xr:uid="{00000000-0005-0000-0000-0000464A0000}"/>
    <cellStyle name="Normal 20 2 4 6 2" xfId="19014" xr:uid="{00000000-0005-0000-0000-0000474A0000}"/>
    <cellStyle name="Normal 20 2 4 6 2 2" xfId="19015" xr:uid="{00000000-0005-0000-0000-0000484A0000}"/>
    <cellStyle name="Normal 20 2 4 6 3" xfId="19016" xr:uid="{00000000-0005-0000-0000-0000494A0000}"/>
    <cellStyle name="Normal 20 2 4 7" xfId="19017" xr:uid="{00000000-0005-0000-0000-00004A4A0000}"/>
    <cellStyle name="Normal 20 2 4 7 2" xfId="19018" xr:uid="{00000000-0005-0000-0000-00004B4A0000}"/>
    <cellStyle name="Normal 20 2 4 8" xfId="19019" xr:uid="{00000000-0005-0000-0000-00004C4A0000}"/>
    <cellStyle name="Normal 20 2 4 8 2" xfId="19020" xr:uid="{00000000-0005-0000-0000-00004D4A0000}"/>
    <cellStyle name="Normal 20 2 4 9" xfId="19021" xr:uid="{00000000-0005-0000-0000-00004E4A0000}"/>
    <cellStyle name="Normal 20 2 5" xfId="19022" xr:uid="{00000000-0005-0000-0000-00004F4A0000}"/>
    <cellStyle name="Normal 20 2 5 2" xfId="19023" xr:uid="{00000000-0005-0000-0000-0000504A0000}"/>
    <cellStyle name="Normal 20 2 5 2 2" xfId="19024" xr:uid="{00000000-0005-0000-0000-0000514A0000}"/>
    <cellStyle name="Normal 20 2 5 2 2 2" xfId="19025" xr:uid="{00000000-0005-0000-0000-0000524A0000}"/>
    <cellStyle name="Normal 20 2 5 2 2 2 2" xfId="19026" xr:uid="{00000000-0005-0000-0000-0000534A0000}"/>
    <cellStyle name="Normal 20 2 5 2 2 3" xfId="19027" xr:uid="{00000000-0005-0000-0000-0000544A0000}"/>
    <cellStyle name="Normal 20 2 5 2 3" xfId="19028" xr:uid="{00000000-0005-0000-0000-0000554A0000}"/>
    <cellStyle name="Normal 20 2 5 2 3 2" xfId="19029" xr:uid="{00000000-0005-0000-0000-0000564A0000}"/>
    <cellStyle name="Normal 20 2 5 2 3 2 2" xfId="19030" xr:uid="{00000000-0005-0000-0000-0000574A0000}"/>
    <cellStyle name="Normal 20 2 5 2 3 3" xfId="19031" xr:uid="{00000000-0005-0000-0000-0000584A0000}"/>
    <cellStyle name="Normal 20 2 5 2 4" xfId="19032" xr:uid="{00000000-0005-0000-0000-0000594A0000}"/>
    <cellStyle name="Normal 20 2 5 2 4 2" xfId="19033" xr:uid="{00000000-0005-0000-0000-00005A4A0000}"/>
    <cellStyle name="Normal 20 2 5 2 4 2 2" xfId="19034" xr:uid="{00000000-0005-0000-0000-00005B4A0000}"/>
    <cellStyle name="Normal 20 2 5 2 4 3" xfId="19035" xr:uid="{00000000-0005-0000-0000-00005C4A0000}"/>
    <cellStyle name="Normal 20 2 5 2 5" xfId="19036" xr:uid="{00000000-0005-0000-0000-00005D4A0000}"/>
    <cellStyle name="Normal 20 2 5 2 5 2" xfId="19037" xr:uid="{00000000-0005-0000-0000-00005E4A0000}"/>
    <cellStyle name="Normal 20 2 5 2 6" xfId="19038" xr:uid="{00000000-0005-0000-0000-00005F4A0000}"/>
    <cellStyle name="Normal 20 2 5 2 6 2" xfId="19039" xr:uid="{00000000-0005-0000-0000-0000604A0000}"/>
    <cellStyle name="Normal 20 2 5 2 7" xfId="19040" xr:uid="{00000000-0005-0000-0000-0000614A0000}"/>
    <cellStyle name="Normal 20 2 5 3" xfId="19041" xr:uid="{00000000-0005-0000-0000-0000624A0000}"/>
    <cellStyle name="Normal 20 2 5 3 2" xfId="19042" xr:uid="{00000000-0005-0000-0000-0000634A0000}"/>
    <cellStyle name="Normal 20 2 5 3 2 2" xfId="19043" xr:uid="{00000000-0005-0000-0000-0000644A0000}"/>
    <cellStyle name="Normal 20 2 5 3 3" xfId="19044" xr:uid="{00000000-0005-0000-0000-0000654A0000}"/>
    <cellStyle name="Normal 20 2 5 4" xfId="19045" xr:uid="{00000000-0005-0000-0000-0000664A0000}"/>
    <cellStyle name="Normal 20 2 5 4 2" xfId="19046" xr:uid="{00000000-0005-0000-0000-0000674A0000}"/>
    <cellStyle name="Normal 20 2 5 4 2 2" xfId="19047" xr:uid="{00000000-0005-0000-0000-0000684A0000}"/>
    <cellStyle name="Normal 20 2 5 4 3" xfId="19048" xr:uid="{00000000-0005-0000-0000-0000694A0000}"/>
    <cellStyle name="Normal 20 2 5 5" xfId="19049" xr:uid="{00000000-0005-0000-0000-00006A4A0000}"/>
    <cellStyle name="Normal 20 2 5 5 2" xfId="19050" xr:uid="{00000000-0005-0000-0000-00006B4A0000}"/>
    <cellStyle name="Normal 20 2 5 5 2 2" xfId="19051" xr:uid="{00000000-0005-0000-0000-00006C4A0000}"/>
    <cellStyle name="Normal 20 2 5 5 3" xfId="19052" xr:uid="{00000000-0005-0000-0000-00006D4A0000}"/>
    <cellStyle name="Normal 20 2 5 6" xfId="19053" xr:uid="{00000000-0005-0000-0000-00006E4A0000}"/>
    <cellStyle name="Normal 20 2 5 6 2" xfId="19054" xr:uid="{00000000-0005-0000-0000-00006F4A0000}"/>
    <cellStyle name="Normal 20 2 5 7" xfId="19055" xr:uid="{00000000-0005-0000-0000-0000704A0000}"/>
    <cellStyle name="Normal 20 2 5 7 2" xfId="19056" xr:uid="{00000000-0005-0000-0000-0000714A0000}"/>
    <cellStyle name="Normal 20 2 5 8" xfId="19057" xr:uid="{00000000-0005-0000-0000-0000724A0000}"/>
    <cellStyle name="Normal 20 2 6" xfId="19058" xr:uid="{00000000-0005-0000-0000-0000734A0000}"/>
    <cellStyle name="Normal 20 2 6 2" xfId="19059" xr:uid="{00000000-0005-0000-0000-0000744A0000}"/>
    <cellStyle name="Normal 20 2 6 2 2" xfId="19060" xr:uid="{00000000-0005-0000-0000-0000754A0000}"/>
    <cellStyle name="Normal 20 2 6 2 2 2" xfId="19061" xr:uid="{00000000-0005-0000-0000-0000764A0000}"/>
    <cellStyle name="Normal 20 2 6 2 3" xfId="19062" xr:uid="{00000000-0005-0000-0000-0000774A0000}"/>
    <cellStyle name="Normal 20 2 6 3" xfId="19063" xr:uid="{00000000-0005-0000-0000-0000784A0000}"/>
    <cellStyle name="Normal 20 2 6 3 2" xfId="19064" xr:uid="{00000000-0005-0000-0000-0000794A0000}"/>
    <cellStyle name="Normal 20 2 6 3 2 2" xfId="19065" xr:uid="{00000000-0005-0000-0000-00007A4A0000}"/>
    <cellStyle name="Normal 20 2 6 3 3" xfId="19066" xr:uid="{00000000-0005-0000-0000-00007B4A0000}"/>
    <cellStyle name="Normal 20 2 6 4" xfId="19067" xr:uid="{00000000-0005-0000-0000-00007C4A0000}"/>
    <cellStyle name="Normal 20 2 6 4 2" xfId="19068" xr:uid="{00000000-0005-0000-0000-00007D4A0000}"/>
    <cellStyle name="Normal 20 2 6 4 2 2" xfId="19069" xr:uid="{00000000-0005-0000-0000-00007E4A0000}"/>
    <cellStyle name="Normal 20 2 6 4 3" xfId="19070" xr:uid="{00000000-0005-0000-0000-00007F4A0000}"/>
    <cellStyle name="Normal 20 2 6 5" xfId="19071" xr:uid="{00000000-0005-0000-0000-0000804A0000}"/>
    <cellStyle name="Normal 20 2 6 5 2" xfId="19072" xr:uid="{00000000-0005-0000-0000-0000814A0000}"/>
    <cellStyle name="Normal 20 2 6 6" xfId="19073" xr:uid="{00000000-0005-0000-0000-0000824A0000}"/>
    <cellStyle name="Normal 20 2 6 6 2" xfId="19074" xr:uid="{00000000-0005-0000-0000-0000834A0000}"/>
    <cellStyle name="Normal 20 2 6 7" xfId="19075" xr:uid="{00000000-0005-0000-0000-0000844A0000}"/>
    <cellStyle name="Normal 20 2 7" xfId="19076" xr:uid="{00000000-0005-0000-0000-0000854A0000}"/>
    <cellStyle name="Normal 20 2 7 2" xfId="19077" xr:uid="{00000000-0005-0000-0000-0000864A0000}"/>
    <cellStyle name="Normal 20 2 7 2 2" xfId="19078" xr:uid="{00000000-0005-0000-0000-0000874A0000}"/>
    <cellStyle name="Normal 20 2 7 2 2 2" xfId="19079" xr:uid="{00000000-0005-0000-0000-0000884A0000}"/>
    <cellStyle name="Normal 20 2 7 2 3" xfId="19080" xr:uid="{00000000-0005-0000-0000-0000894A0000}"/>
    <cellStyle name="Normal 20 2 7 3" xfId="19081" xr:uid="{00000000-0005-0000-0000-00008A4A0000}"/>
    <cellStyle name="Normal 20 2 7 3 2" xfId="19082" xr:uid="{00000000-0005-0000-0000-00008B4A0000}"/>
    <cellStyle name="Normal 20 2 7 3 2 2" xfId="19083" xr:uid="{00000000-0005-0000-0000-00008C4A0000}"/>
    <cellStyle name="Normal 20 2 7 3 3" xfId="19084" xr:uid="{00000000-0005-0000-0000-00008D4A0000}"/>
    <cellStyle name="Normal 20 2 7 4" xfId="19085" xr:uid="{00000000-0005-0000-0000-00008E4A0000}"/>
    <cellStyle name="Normal 20 2 7 4 2" xfId="19086" xr:uid="{00000000-0005-0000-0000-00008F4A0000}"/>
    <cellStyle name="Normal 20 2 7 4 2 2" xfId="19087" xr:uid="{00000000-0005-0000-0000-0000904A0000}"/>
    <cellStyle name="Normal 20 2 7 4 3" xfId="19088" xr:uid="{00000000-0005-0000-0000-0000914A0000}"/>
    <cellStyle name="Normal 20 2 7 5" xfId="19089" xr:uid="{00000000-0005-0000-0000-0000924A0000}"/>
    <cellStyle name="Normal 20 2 7 5 2" xfId="19090" xr:uid="{00000000-0005-0000-0000-0000934A0000}"/>
    <cellStyle name="Normal 20 2 7 6" xfId="19091" xr:uid="{00000000-0005-0000-0000-0000944A0000}"/>
    <cellStyle name="Normal 20 2 7 6 2" xfId="19092" xr:uid="{00000000-0005-0000-0000-0000954A0000}"/>
    <cellStyle name="Normal 20 2 7 7" xfId="19093" xr:uid="{00000000-0005-0000-0000-0000964A0000}"/>
    <cellStyle name="Normal 20 2 8" xfId="19094" xr:uid="{00000000-0005-0000-0000-0000974A0000}"/>
    <cellStyle name="Normal 20 2 8 2" xfId="19095" xr:uid="{00000000-0005-0000-0000-0000984A0000}"/>
    <cellStyle name="Normal 20 2 8 2 2" xfId="19096" xr:uid="{00000000-0005-0000-0000-0000994A0000}"/>
    <cellStyle name="Normal 20 2 8 3" xfId="19097" xr:uid="{00000000-0005-0000-0000-00009A4A0000}"/>
    <cellStyle name="Normal 20 2 9" xfId="19098" xr:uid="{00000000-0005-0000-0000-00009B4A0000}"/>
    <cellStyle name="Normal 20 2 9 2" xfId="19099" xr:uid="{00000000-0005-0000-0000-00009C4A0000}"/>
    <cellStyle name="Normal 20 2 9 2 2" xfId="19100" xr:uid="{00000000-0005-0000-0000-00009D4A0000}"/>
    <cellStyle name="Normal 20 2 9 3" xfId="19101" xr:uid="{00000000-0005-0000-0000-00009E4A0000}"/>
    <cellStyle name="Normal 20 2_Confidential Information" xfId="19102" xr:uid="{00000000-0005-0000-0000-00009F4A0000}"/>
    <cellStyle name="Normal 20 3" xfId="19103" xr:uid="{00000000-0005-0000-0000-0000A04A0000}"/>
    <cellStyle name="Normal 20 3 10" xfId="19104" xr:uid="{00000000-0005-0000-0000-0000A14A0000}"/>
    <cellStyle name="Normal 20 3 10 2" xfId="19105" xr:uid="{00000000-0005-0000-0000-0000A24A0000}"/>
    <cellStyle name="Normal 20 3 10 2 2" xfId="19106" xr:uid="{00000000-0005-0000-0000-0000A34A0000}"/>
    <cellStyle name="Normal 20 3 10 3" xfId="19107" xr:uid="{00000000-0005-0000-0000-0000A44A0000}"/>
    <cellStyle name="Normal 20 3 11" xfId="19108" xr:uid="{00000000-0005-0000-0000-0000A54A0000}"/>
    <cellStyle name="Normal 20 3 11 2" xfId="19109" xr:uid="{00000000-0005-0000-0000-0000A64A0000}"/>
    <cellStyle name="Normal 20 3 12" xfId="19110" xr:uid="{00000000-0005-0000-0000-0000A74A0000}"/>
    <cellStyle name="Normal 20 3 12 2" xfId="19111" xr:uid="{00000000-0005-0000-0000-0000A84A0000}"/>
    <cellStyle name="Normal 20 3 13" xfId="19112" xr:uid="{00000000-0005-0000-0000-0000A94A0000}"/>
    <cellStyle name="Normal 20 3 2" xfId="19113" xr:uid="{00000000-0005-0000-0000-0000AA4A0000}"/>
    <cellStyle name="Normal 20 3 2 10" xfId="19114" xr:uid="{00000000-0005-0000-0000-0000AB4A0000}"/>
    <cellStyle name="Normal 20 3 2 10 2" xfId="19115" xr:uid="{00000000-0005-0000-0000-0000AC4A0000}"/>
    <cellStyle name="Normal 20 3 2 11" xfId="19116" xr:uid="{00000000-0005-0000-0000-0000AD4A0000}"/>
    <cellStyle name="Normal 20 3 2 2" xfId="19117" xr:uid="{00000000-0005-0000-0000-0000AE4A0000}"/>
    <cellStyle name="Normal 20 3 2 2 2" xfId="19118" xr:uid="{00000000-0005-0000-0000-0000AF4A0000}"/>
    <cellStyle name="Normal 20 3 2 2 2 2" xfId="19119" xr:uid="{00000000-0005-0000-0000-0000B04A0000}"/>
    <cellStyle name="Normal 20 3 2 2 2 2 2" xfId="19120" xr:uid="{00000000-0005-0000-0000-0000B14A0000}"/>
    <cellStyle name="Normal 20 3 2 2 2 2 2 2" xfId="19121" xr:uid="{00000000-0005-0000-0000-0000B24A0000}"/>
    <cellStyle name="Normal 20 3 2 2 2 2 3" xfId="19122" xr:uid="{00000000-0005-0000-0000-0000B34A0000}"/>
    <cellStyle name="Normal 20 3 2 2 2 3" xfId="19123" xr:uid="{00000000-0005-0000-0000-0000B44A0000}"/>
    <cellStyle name="Normal 20 3 2 2 2 3 2" xfId="19124" xr:uid="{00000000-0005-0000-0000-0000B54A0000}"/>
    <cellStyle name="Normal 20 3 2 2 2 3 2 2" xfId="19125" xr:uid="{00000000-0005-0000-0000-0000B64A0000}"/>
    <cellStyle name="Normal 20 3 2 2 2 3 3" xfId="19126" xr:uid="{00000000-0005-0000-0000-0000B74A0000}"/>
    <cellStyle name="Normal 20 3 2 2 2 4" xfId="19127" xr:uid="{00000000-0005-0000-0000-0000B84A0000}"/>
    <cellStyle name="Normal 20 3 2 2 2 4 2" xfId="19128" xr:uid="{00000000-0005-0000-0000-0000B94A0000}"/>
    <cellStyle name="Normal 20 3 2 2 2 4 2 2" xfId="19129" xr:uid="{00000000-0005-0000-0000-0000BA4A0000}"/>
    <cellStyle name="Normal 20 3 2 2 2 4 3" xfId="19130" xr:uid="{00000000-0005-0000-0000-0000BB4A0000}"/>
    <cellStyle name="Normal 20 3 2 2 2 5" xfId="19131" xr:uid="{00000000-0005-0000-0000-0000BC4A0000}"/>
    <cellStyle name="Normal 20 3 2 2 2 5 2" xfId="19132" xr:uid="{00000000-0005-0000-0000-0000BD4A0000}"/>
    <cellStyle name="Normal 20 3 2 2 2 6" xfId="19133" xr:uid="{00000000-0005-0000-0000-0000BE4A0000}"/>
    <cellStyle name="Normal 20 3 2 2 2 6 2" xfId="19134" xr:uid="{00000000-0005-0000-0000-0000BF4A0000}"/>
    <cellStyle name="Normal 20 3 2 2 2 7" xfId="19135" xr:uid="{00000000-0005-0000-0000-0000C04A0000}"/>
    <cellStyle name="Normal 20 3 2 2 3" xfId="19136" xr:uid="{00000000-0005-0000-0000-0000C14A0000}"/>
    <cellStyle name="Normal 20 3 2 2 3 2" xfId="19137" xr:uid="{00000000-0005-0000-0000-0000C24A0000}"/>
    <cellStyle name="Normal 20 3 2 2 3 2 2" xfId="19138" xr:uid="{00000000-0005-0000-0000-0000C34A0000}"/>
    <cellStyle name="Normal 20 3 2 2 3 2 2 2" xfId="19139" xr:uid="{00000000-0005-0000-0000-0000C44A0000}"/>
    <cellStyle name="Normal 20 3 2 2 3 2 3" xfId="19140" xr:uid="{00000000-0005-0000-0000-0000C54A0000}"/>
    <cellStyle name="Normal 20 3 2 2 3 3" xfId="19141" xr:uid="{00000000-0005-0000-0000-0000C64A0000}"/>
    <cellStyle name="Normal 20 3 2 2 3 3 2" xfId="19142" xr:uid="{00000000-0005-0000-0000-0000C74A0000}"/>
    <cellStyle name="Normal 20 3 2 2 3 3 2 2" xfId="19143" xr:uid="{00000000-0005-0000-0000-0000C84A0000}"/>
    <cellStyle name="Normal 20 3 2 2 3 3 3" xfId="19144" xr:uid="{00000000-0005-0000-0000-0000C94A0000}"/>
    <cellStyle name="Normal 20 3 2 2 3 4" xfId="19145" xr:uid="{00000000-0005-0000-0000-0000CA4A0000}"/>
    <cellStyle name="Normal 20 3 2 2 3 4 2" xfId="19146" xr:uid="{00000000-0005-0000-0000-0000CB4A0000}"/>
    <cellStyle name="Normal 20 3 2 2 3 4 2 2" xfId="19147" xr:uid="{00000000-0005-0000-0000-0000CC4A0000}"/>
    <cellStyle name="Normal 20 3 2 2 3 4 3" xfId="19148" xr:uid="{00000000-0005-0000-0000-0000CD4A0000}"/>
    <cellStyle name="Normal 20 3 2 2 3 5" xfId="19149" xr:uid="{00000000-0005-0000-0000-0000CE4A0000}"/>
    <cellStyle name="Normal 20 3 2 2 3 5 2" xfId="19150" xr:uid="{00000000-0005-0000-0000-0000CF4A0000}"/>
    <cellStyle name="Normal 20 3 2 2 3 6" xfId="19151" xr:uid="{00000000-0005-0000-0000-0000D04A0000}"/>
    <cellStyle name="Normal 20 3 2 2 3 6 2" xfId="19152" xr:uid="{00000000-0005-0000-0000-0000D14A0000}"/>
    <cellStyle name="Normal 20 3 2 2 3 7" xfId="19153" xr:uid="{00000000-0005-0000-0000-0000D24A0000}"/>
    <cellStyle name="Normal 20 3 2 2 4" xfId="19154" xr:uid="{00000000-0005-0000-0000-0000D34A0000}"/>
    <cellStyle name="Normal 20 3 2 2 4 2" xfId="19155" xr:uid="{00000000-0005-0000-0000-0000D44A0000}"/>
    <cellStyle name="Normal 20 3 2 2 4 2 2" xfId="19156" xr:uid="{00000000-0005-0000-0000-0000D54A0000}"/>
    <cellStyle name="Normal 20 3 2 2 4 3" xfId="19157" xr:uid="{00000000-0005-0000-0000-0000D64A0000}"/>
    <cellStyle name="Normal 20 3 2 2 5" xfId="19158" xr:uid="{00000000-0005-0000-0000-0000D74A0000}"/>
    <cellStyle name="Normal 20 3 2 2 5 2" xfId="19159" xr:uid="{00000000-0005-0000-0000-0000D84A0000}"/>
    <cellStyle name="Normal 20 3 2 2 5 2 2" xfId="19160" xr:uid="{00000000-0005-0000-0000-0000D94A0000}"/>
    <cellStyle name="Normal 20 3 2 2 5 3" xfId="19161" xr:uid="{00000000-0005-0000-0000-0000DA4A0000}"/>
    <cellStyle name="Normal 20 3 2 2 6" xfId="19162" xr:uid="{00000000-0005-0000-0000-0000DB4A0000}"/>
    <cellStyle name="Normal 20 3 2 2 6 2" xfId="19163" xr:uid="{00000000-0005-0000-0000-0000DC4A0000}"/>
    <cellStyle name="Normal 20 3 2 2 6 2 2" xfId="19164" xr:uid="{00000000-0005-0000-0000-0000DD4A0000}"/>
    <cellStyle name="Normal 20 3 2 2 6 3" xfId="19165" xr:uid="{00000000-0005-0000-0000-0000DE4A0000}"/>
    <cellStyle name="Normal 20 3 2 2 7" xfId="19166" xr:uid="{00000000-0005-0000-0000-0000DF4A0000}"/>
    <cellStyle name="Normal 20 3 2 2 7 2" xfId="19167" xr:uid="{00000000-0005-0000-0000-0000E04A0000}"/>
    <cellStyle name="Normal 20 3 2 2 8" xfId="19168" xr:uid="{00000000-0005-0000-0000-0000E14A0000}"/>
    <cellStyle name="Normal 20 3 2 2 8 2" xfId="19169" xr:uid="{00000000-0005-0000-0000-0000E24A0000}"/>
    <cellStyle name="Normal 20 3 2 2 9" xfId="19170" xr:uid="{00000000-0005-0000-0000-0000E34A0000}"/>
    <cellStyle name="Normal 20 3 2 3" xfId="19171" xr:uid="{00000000-0005-0000-0000-0000E44A0000}"/>
    <cellStyle name="Normal 20 3 2 3 2" xfId="19172" xr:uid="{00000000-0005-0000-0000-0000E54A0000}"/>
    <cellStyle name="Normal 20 3 2 3 2 2" xfId="19173" xr:uid="{00000000-0005-0000-0000-0000E64A0000}"/>
    <cellStyle name="Normal 20 3 2 3 2 2 2" xfId="19174" xr:uid="{00000000-0005-0000-0000-0000E74A0000}"/>
    <cellStyle name="Normal 20 3 2 3 2 2 2 2" xfId="19175" xr:uid="{00000000-0005-0000-0000-0000E84A0000}"/>
    <cellStyle name="Normal 20 3 2 3 2 2 3" xfId="19176" xr:uid="{00000000-0005-0000-0000-0000E94A0000}"/>
    <cellStyle name="Normal 20 3 2 3 2 3" xfId="19177" xr:uid="{00000000-0005-0000-0000-0000EA4A0000}"/>
    <cellStyle name="Normal 20 3 2 3 2 3 2" xfId="19178" xr:uid="{00000000-0005-0000-0000-0000EB4A0000}"/>
    <cellStyle name="Normal 20 3 2 3 2 3 2 2" xfId="19179" xr:uid="{00000000-0005-0000-0000-0000EC4A0000}"/>
    <cellStyle name="Normal 20 3 2 3 2 3 3" xfId="19180" xr:uid="{00000000-0005-0000-0000-0000ED4A0000}"/>
    <cellStyle name="Normal 20 3 2 3 2 4" xfId="19181" xr:uid="{00000000-0005-0000-0000-0000EE4A0000}"/>
    <cellStyle name="Normal 20 3 2 3 2 4 2" xfId="19182" xr:uid="{00000000-0005-0000-0000-0000EF4A0000}"/>
    <cellStyle name="Normal 20 3 2 3 2 4 2 2" xfId="19183" xr:uid="{00000000-0005-0000-0000-0000F04A0000}"/>
    <cellStyle name="Normal 20 3 2 3 2 4 3" xfId="19184" xr:uid="{00000000-0005-0000-0000-0000F14A0000}"/>
    <cellStyle name="Normal 20 3 2 3 2 5" xfId="19185" xr:uid="{00000000-0005-0000-0000-0000F24A0000}"/>
    <cellStyle name="Normal 20 3 2 3 2 5 2" xfId="19186" xr:uid="{00000000-0005-0000-0000-0000F34A0000}"/>
    <cellStyle name="Normal 20 3 2 3 2 6" xfId="19187" xr:uid="{00000000-0005-0000-0000-0000F44A0000}"/>
    <cellStyle name="Normal 20 3 2 3 2 6 2" xfId="19188" xr:uid="{00000000-0005-0000-0000-0000F54A0000}"/>
    <cellStyle name="Normal 20 3 2 3 2 7" xfId="19189" xr:uid="{00000000-0005-0000-0000-0000F64A0000}"/>
    <cellStyle name="Normal 20 3 2 3 3" xfId="19190" xr:uid="{00000000-0005-0000-0000-0000F74A0000}"/>
    <cellStyle name="Normal 20 3 2 3 3 2" xfId="19191" xr:uid="{00000000-0005-0000-0000-0000F84A0000}"/>
    <cellStyle name="Normal 20 3 2 3 3 2 2" xfId="19192" xr:uid="{00000000-0005-0000-0000-0000F94A0000}"/>
    <cellStyle name="Normal 20 3 2 3 3 3" xfId="19193" xr:uid="{00000000-0005-0000-0000-0000FA4A0000}"/>
    <cellStyle name="Normal 20 3 2 3 4" xfId="19194" xr:uid="{00000000-0005-0000-0000-0000FB4A0000}"/>
    <cellStyle name="Normal 20 3 2 3 4 2" xfId="19195" xr:uid="{00000000-0005-0000-0000-0000FC4A0000}"/>
    <cellStyle name="Normal 20 3 2 3 4 2 2" xfId="19196" xr:uid="{00000000-0005-0000-0000-0000FD4A0000}"/>
    <cellStyle name="Normal 20 3 2 3 4 3" xfId="19197" xr:uid="{00000000-0005-0000-0000-0000FE4A0000}"/>
    <cellStyle name="Normal 20 3 2 3 5" xfId="19198" xr:uid="{00000000-0005-0000-0000-0000FF4A0000}"/>
    <cellStyle name="Normal 20 3 2 3 5 2" xfId="19199" xr:uid="{00000000-0005-0000-0000-0000004B0000}"/>
    <cellStyle name="Normal 20 3 2 3 5 2 2" xfId="19200" xr:uid="{00000000-0005-0000-0000-0000014B0000}"/>
    <cellStyle name="Normal 20 3 2 3 5 3" xfId="19201" xr:uid="{00000000-0005-0000-0000-0000024B0000}"/>
    <cellStyle name="Normal 20 3 2 3 6" xfId="19202" xr:uid="{00000000-0005-0000-0000-0000034B0000}"/>
    <cellStyle name="Normal 20 3 2 3 6 2" xfId="19203" xr:uid="{00000000-0005-0000-0000-0000044B0000}"/>
    <cellStyle name="Normal 20 3 2 3 7" xfId="19204" xr:uid="{00000000-0005-0000-0000-0000054B0000}"/>
    <cellStyle name="Normal 20 3 2 3 7 2" xfId="19205" xr:uid="{00000000-0005-0000-0000-0000064B0000}"/>
    <cellStyle name="Normal 20 3 2 3 8" xfId="19206" xr:uid="{00000000-0005-0000-0000-0000074B0000}"/>
    <cellStyle name="Normal 20 3 2 4" xfId="19207" xr:uid="{00000000-0005-0000-0000-0000084B0000}"/>
    <cellStyle name="Normal 20 3 2 4 2" xfId="19208" xr:uid="{00000000-0005-0000-0000-0000094B0000}"/>
    <cellStyle name="Normal 20 3 2 4 2 2" xfId="19209" xr:uid="{00000000-0005-0000-0000-00000A4B0000}"/>
    <cellStyle name="Normal 20 3 2 4 2 2 2" xfId="19210" xr:uid="{00000000-0005-0000-0000-00000B4B0000}"/>
    <cellStyle name="Normal 20 3 2 4 2 3" xfId="19211" xr:uid="{00000000-0005-0000-0000-00000C4B0000}"/>
    <cellStyle name="Normal 20 3 2 4 3" xfId="19212" xr:uid="{00000000-0005-0000-0000-00000D4B0000}"/>
    <cellStyle name="Normal 20 3 2 4 3 2" xfId="19213" xr:uid="{00000000-0005-0000-0000-00000E4B0000}"/>
    <cellStyle name="Normal 20 3 2 4 3 2 2" xfId="19214" xr:uid="{00000000-0005-0000-0000-00000F4B0000}"/>
    <cellStyle name="Normal 20 3 2 4 3 3" xfId="19215" xr:uid="{00000000-0005-0000-0000-0000104B0000}"/>
    <cellStyle name="Normal 20 3 2 4 4" xfId="19216" xr:uid="{00000000-0005-0000-0000-0000114B0000}"/>
    <cellStyle name="Normal 20 3 2 4 4 2" xfId="19217" xr:uid="{00000000-0005-0000-0000-0000124B0000}"/>
    <cellStyle name="Normal 20 3 2 4 4 2 2" xfId="19218" xr:uid="{00000000-0005-0000-0000-0000134B0000}"/>
    <cellStyle name="Normal 20 3 2 4 4 3" xfId="19219" xr:uid="{00000000-0005-0000-0000-0000144B0000}"/>
    <cellStyle name="Normal 20 3 2 4 5" xfId="19220" xr:uid="{00000000-0005-0000-0000-0000154B0000}"/>
    <cellStyle name="Normal 20 3 2 4 5 2" xfId="19221" xr:uid="{00000000-0005-0000-0000-0000164B0000}"/>
    <cellStyle name="Normal 20 3 2 4 6" xfId="19222" xr:uid="{00000000-0005-0000-0000-0000174B0000}"/>
    <cellStyle name="Normal 20 3 2 4 6 2" xfId="19223" xr:uid="{00000000-0005-0000-0000-0000184B0000}"/>
    <cellStyle name="Normal 20 3 2 4 7" xfId="19224" xr:uid="{00000000-0005-0000-0000-0000194B0000}"/>
    <cellStyle name="Normal 20 3 2 5" xfId="19225" xr:uid="{00000000-0005-0000-0000-00001A4B0000}"/>
    <cellStyle name="Normal 20 3 2 5 2" xfId="19226" xr:uid="{00000000-0005-0000-0000-00001B4B0000}"/>
    <cellStyle name="Normal 20 3 2 5 2 2" xfId="19227" xr:uid="{00000000-0005-0000-0000-00001C4B0000}"/>
    <cellStyle name="Normal 20 3 2 5 2 2 2" xfId="19228" xr:uid="{00000000-0005-0000-0000-00001D4B0000}"/>
    <cellStyle name="Normal 20 3 2 5 2 3" xfId="19229" xr:uid="{00000000-0005-0000-0000-00001E4B0000}"/>
    <cellStyle name="Normal 20 3 2 5 3" xfId="19230" xr:uid="{00000000-0005-0000-0000-00001F4B0000}"/>
    <cellStyle name="Normal 20 3 2 5 3 2" xfId="19231" xr:uid="{00000000-0005-0000-0000-0000204B0000}"/>
    <cellStyle name="Normal 20 3 2 5 3 2 2" xfId="19232" xr:uid="{00000000-0005-0000-0000-0000214B0000}"/>
    <cellStyle name="Normal 20 3 2 5 3 3" xfId="19233" xr:uid="{00000000-0005-0000-0000-0000224B0000}"/>
    <cellStyle name="Normal 20 3 2 5 4" xfId="19234" xr:uid="{00000000-0005-0000-0000-0000234B0000}"/>
    <cellStyle name="Normal 20 3 2 5 4 2" xfId="19235" xr:uid="{00000000-0005-0000-0000-0000244B0000}"/>
    <cellStyle name="Normal 20 3 2 5 4 2 2" xfId="19236" xr:uid="{00000000-0005-0000-0000-0000254B0000}"/>
    <cellStyle name="Normal 20 3 2 5 4 3" xfId="19237" xr:uid="{00000000-0005-0000-0000-0000264B0000}"/>
    <cellStyle name="Normal 20 3 2 5 5" xfId="19238" xr:uid="{00000000-0005-0000-0000-0000274B0000}"/>
    <cellStyle name="Normal 20 3 2 5 5 2" xfId="19239" xr:uid="{00000000-0005-0000-0000-0000284B0000}"/>
    <cellStyle name="Normal 20 3 2 5 6" xfId="19240" xr:uid="{00000000-0005-0000-0000-0000294B0000}"/>
    <cellStyle name="Normal 20 3 2 5 6 2" xfId="19241" xr:uid="{00000000-0005-0000-0000-00002A4B0000}"/>
    <cellStyle name="Normal 20 3 2 5 7" xfId="19242" xr:uid="{00000000-0005-0000-0000-00002B4B0000}"/>
    <cellStyle name="Normal 20 3 2 6" xfId="19243" xr:uid="{00000000-0005-0000-0000-00002C4B0000}"/>
    <cellStyle name="Normal 20 3 2 6 2" xfId="19244" xr:uid="{00000000-0005-0000-0000-00002D4B0000}"/>
    <cellStyle name="Normal 20 3 2 6 2 2" xfId="19245" xr:uid="{00000000-0005-0000-0000-00002E4B0000}"/>
    <cellStyle name="Normal 20 3 2 6 3" xfId="19246" xr:uid="{00000000-0005-0000-0000-00002F4B0000}"/>
    <cellStyle name="Normal 20 3 2 7" xfId="19247" xr:uid="{00000000-0005-0000-0000-0000304B0000}"/>
    <cellStyle name="Normal 20 3 2 7 2" xfId="19248" xr:uid="{00000000-0005-0000-0000-0000314B0000}"/>
    <cellStyle name="Normal 20 3 2 7 2 2" xfId="19249" xr:uid="{00000000-0005-0000-0000-0000324B0000}"/>
    <cellStyle name="Normal 20 3 2 7 3" xfId="19250" xr:uid="{00000000-0005-0000-0000-0000334B0000}"/>
    <cellStyle name="Normal 20 3 2 8" xfId="19251" xr:uid="{00000000-0005-0000-0000-0000344B0000}"/>
    <cellStyle name="Normal 20 3 2 8 2" xfId="19252" xr:uid="{00000000-0005-0000-0000-0000354B0000}"/>
    <cellStyle name="Normal 20 3 2 8 2 2" xfId="19253" xr:uid="{00000000-0005-0000-0000-0000364B0000}"/>
    <cellStyle name="Normal 20 3 2 8 3" xfId="19254" xr:uid="{00000000-0005-0000-0000-0000374B0000}"/>
    <cellStyle name="Normal 20 3 2 9" xfId="19255" xr:uid="{00000000-0005-0000-0000-0000384B0000}"/>
    <cellStyle name="Normal 20 3 2 9 2" xfId="19256" xr:uid="{00000000-0005-0000-0000-0000394B0000}"/>
    <cellStyle name="Normal 20 3 3" xfId="19257" xr:uid="{00000000-0005-0000-0000-00003A4B0000}"/>
    <cellStyle name="Normal 20 3 3 10" xfId="19258" xr:uid="{00000000-0005-0000-0000-00003B4B0000}"/>
    <cellStyle name="Normal 20 3 3 10 2" xfId="19259" xr:uid="{00000000-0005-0000-0000-00003C4B0000}"/>
    <cellStyle name="Normal 20 3 3 11" xfId="19260" xr:uid="{00000000-0005-0000-0000-00003D4B0000}"/>
    <cellStyle name="Normal 20 3 3 2" xfId="19261" xr:uid="{00000000-0005-0000-0000-00003E4B0000}"/>
    <cellStyle name="Normal 20 3 3 2 2" xfId="19262" xr:uid="{00000000-0005-0000-0000-00003F4B0000}"/>
    <cellStyle name="Normal 20 3 3 2 2 2" xfId="19263" xr:uid="{00000000-0005-0000-0000-0000404B0000}"/>
    <cellStyle name="Normal 20 3 3 2 2 2 2" xfId="19264" xr:uid="{00000000-0005-0000-0000-0000414B0000}"/>
    <cellStyle name="Normal 20 3 3 2 2 2 2 2" xfId="19265" xr:uid="{00000000-0005-0000-0000-0000424B0000}"/>
    <cellStyle name="Normal 20 3 3 2 2 2 3" xfId="19266" xr:uid="{00000000-0005-0000-0000-0000434B0000}"/>
    <cellStyle name="Normal 20 3 3 2 2 3" xfId="19267" xr:uid="{00000000-0005-0000-0000-0000444B0000}"/>
    <cellStyle name="Normal 20 3 3 2 2 3 2" xfId="19268" xr:uid="{00000000-0005-0000-0000-0000454B0000}"/>
    <cellStyle name="Normal 20 3 3 2 2 3 2 2" xfId="19269" xr:uid="{00000000-0005-0000-0000-0000464B0000}"/>
    <cellStyle name="Normal 20 3 3 2 2 3 3" xfId="19270" xr:uid="{00000000-0005-0000-0000-0000474B0000}"/>
    <cellStyle name="Normal 20 3 3 2 2 4" xfId="19271" xr:uid="{00000000-0005-0000-0000-0000484B0000}"/>
    <cellStyle name="Normal 20 3 3 2 2 4 2" xfId="19272" xr:uid="{00000000-0005-0000-0000-0000494B0000}"/>
    <cellStyle name="Normal 20 3 3 2 2 4 2 2" xfId="19273" xr:uid="{00000000-0005-0000-0000-00004A4B0000}"/>
    <cellStyle name="Normal 20 3 3 2 2 4 3" xfId="19274" xr:uid="{00000000-0005-0000-0000-00004B4B0000}"/>
    <cellStyle name="Normal 20 3 3 2 2 5" xfId="19275" xr:uid="{00000000-0005-0000-0000-00004C4B0000}"/>
    <cellStyle name="Normal 20 3 3 2 2 5 2" xfId="19276" xr:uid="{00000000-0005-0000-0000-00004D4B0000}"/>
    <cellStyle name="Normal 20 3 3 2 2 6" xfId="19277" xr:uid="{00000000-0005-0000-0000-00004E4B0000}"/>
    <cellStyle name="Normal 20 3 3 2 2 6 2" xfId="19278" xr:uid="{00000000-0005-0000-0000-00004F4B0000}"/>
    <cellStyle name="Normal 20 3 3 2 2 7" xfId="19279" xr:uid="{00000000-0005-0000-0000-0000504B0000}"/>
    <cellStyle name="Normal 20 3 3 2 3" xfId="19280" xr:uid="{00000000-0005-0000-0000-0000514B0000}"/>
    <cellStyle name="Normal 20 3 3 2 3 2" xfId="19281" xr:uid="{00000000-0005-0000-0000-0000524B0000}"/>
    <cellStyle name="Normal 20 3 3 2 3 2 2" xfId="19282" xr:uid="{00000000-0005-0000-0000-0000534B0000}"/>
    <cellStyle name="Normal 20 3 3 2 3 2 2 2" xfId="19283" xr:uid="{00000000-0005-0000-0000-0000544B0000}"/>
    <cellStyle name="Normal 20 3 3 2 3 2 3" xfId="19284" xr:uid="{00000000-0005-0000-0000-0000554B0000}"/>
    <cellStyle name="Normal 20 3 3 2 3 3" xfId="19285" xr:uid="{00000000-0005-0000-0000-0000564B0000}"/>
    <cellStyle name="Normal 20 3 3 2 3 3 2" xfId="19286" xr:uid="{00000000-0005-0000-0000-0000574B0000}"/>
    <cellStyle name="Normal 20 3 3 2 3 3 2 2" xfId="19287" xr:uid="{00000000-0005-0000-0000-0000584B0000}"/>
    <cellStyle name="Normal 20 3 3 2 3 3 3" xfId="19288" xr:uid="{00000000-0005-0000-0000-0000594B0000}"/>
    <cellStyle name="Normal 20 3 3 2 3 4" xfId="19289" xr:uid="{00000000-0005-0000-0000-00005A4B0000}"/>
    <cellStyle name="Normal 20 3 3 2 3 4 2" xfId="19290" xr:uid="{00000000-0005-0000-0000-00005B4B0000}"/>
    <cellStyle name="Normal 20 3 3 2 3 4 2 2" xfId="19291" xr:uid="{00000000-0005-0000-0000-00005C4B0000}"/>
    <cellStyle name="Normal 20 3 3 2 3 4 3" xfId="19292" xr:uid="{00000000-0005-0000-0000-00005D4B0000}"/>
    <cellStyle name="Normal 20 3 3 2 3 5" xfId="19293" xr:uid="{00000000-0005-0000-0000-00005E4B0000}"/>
    <cellStyle name="Normal 20 3 3 2 3 5 2" xfId="19294" xr:uid="{00000000-0005-0000-0000-00005F4B0000}"/>
    <cellStyle name="Normal 20 3 3 2 3 6" xfId="19295" xr:uid="{00000000-0005-0000-0000-0000604B0000}"/>
    <cellStyle name="Normal 20 3 3 2 3 6 2" xfId="19296" xr:uid="{00000000-0005-0000-0000-0000614B0000}"/>
    <cellStyle name="Normal 20 3 3 2 3 7" xfId="19297" xr:uid="{00000000-0005-0000-0000-0000624B0000}"/>
    <cellStyle name="Normal 20 3 3 2 4" xfId="19298" xr:uid="{00000000-0005-0000-0000-0000634B0000}"/>
    <cellStyle name="Normal 20 3 3 2 4 2" xfId="19299" xr:uid="{00000000-0005-0000-0000-0000644B0000}"/>
    <cellStyle name="Normal 20 3 3 2 4 2 2" xfId="19300" xr:uid="{00000000-0005-0000-0000-0000654B0000}"/>
    <cellStyle name="Normal 20 3 3 2 4 3" xfId="19301" xr:uid="{00000000-0005-0000-0000-0000664B0000}"/>
    <cellStyle name="Normal 20 3 3 2 5" xfId="19302" xr:uid="{00000000-0005-0000-0000-0000674B0000}"/>
    <cellStyle name="Normal 20 3 3 2 5 2" xfId="19303" xr:uid="{00000000-0005-0000-0000-0000684B0000}"/>
    <cellStyle name="Normal 20 3 3 2 5 2 2" xfId="19304" xr:uid="{00000000-0005-0000-0000-0000694B0000}"/>
    <cellStyle name="Normal 20 3 3 2 5 3" xfId="19305" xr:uid="{00000000-0005-0000-0000-00006A4B0000}"/>
    <cellStyle name="Normal 20 3 3 2 6" xfId="19306" xr:uid="{00000000-0005-0000-0000-00006B4B0000}"/>
    <cellStyle name="Normal 20 3 3 2 6 2" xfId="19307" xr:uid="{00000000-0005-0000-0000-00006C4B0000}"/>
    <cellStyle name="Normal 20 3 3 2 6 2 2" xfId="19308" xr:uid="{00000000-0005-0000-0000-00006D4B0000}"/>
    <cellStyle name="Normal 20 3 3 2 6 3" xfId="19309" xr:uid="{00000000-0005-0000-0000-00006E4B0000}"/>
    <cellStyle name="Normal 20 3 3 2 7" xfId="19310" xr:uid="{00000000-0005-0000-0000-00006F4B0000}"/>
    <cellStyle name="Normal 20 3 3 2 7 2" xfId="19311" xr:uid="{00000000-0005-0000-0000-0000704B0000}"/>
    <cellStyle name="Normal 20 3 3 2 8" xfId="19312" xr:uid="{00000000-0005-0000-0000-0000714B0000}"/>
    <cellStyle name="Normal 20 3 3 2 8 2" xfId="19313" xr:uid="{00000000-0005-0000-0000-0000724B0000}"/>
    <cellStyle name="Normal 20 3 3 2 9" xfId="19314" xr:uid="{00000000-0005-0000-0000-0000734B0000}"/>
    <cellStyle name="Normal 20 3 3 3" xfId="19315" xr:uid="{00000000-0005-0000-0000-0000744B0000}"/>
    <cellStyle name="Normal 20 3 3 3 2" xfId="19316" xr:uid="{00000000-0005-0000-0000-0000754B0000}"/>
    <cellStyle name="Normal 20 3 3 3 2 2" xfId="19317" xr:uid="{00000000-0005-0000-0000-0000764B0000}"/>
    <cellStyle name="Normal 20 3 3 3 2 2 2" xfId="19318" xr:uid="{00000000-0005-0000-0000-0000774B0000}"/>
    <cellStyle name="Normal 20 3 3 3 2 2 2 2" xfId="19319" xr:uid="{00000000-0005-0000-0000-0000784B0000}"/>
    <cellStyle name="Normal 20 3 3 3 2 2 3" xfId="19320" xr:uid="{00000000-0005-0000-0000-0000794B0000}"/>
    <cellStyle name="Normal 20 3 3 3 2 3" xfId="19321" xr:uid="{00000000-0005-0000-0000-00007A4B0000}"/>
    <cellStyle name="Normal 20 3 3 3 2 3 2" xfId="19322" xr:uid="{00000000-0005-0000-0000-00007B4B0000}"/>
    <cellStyle name="Normal 20 3 3 3 2 3 2 2" xfId="19323" xr:uid="{00000000-0005-0000-0000-00007C4B0000}"/>
    <cellStyle name="Normal 20 3 3 3 2 3 3" xfId="19324" xr:uid="{00000000-0005-0000-0000-00007D4B0000}"/>
    <cellStyle name="Normal 20 3 3 3 2 4" xfId="19325" xr:uid="{00000000-0005-0000-0000-00007E4B0000}"/>
    <cellStyle name="Normal 20 3 3 3 2 4 2" xfId="19326" xr:uid="{00000000-0005-0000-0000-00007F4B0000}"/>
    <cellStyle name="Normal 20 3 3 3 2 4 2 2" xfId="19327" xr:uid="{00000000-0005-0000-0000-0000804B0000}"/>
    <cellStyle name="Normal 20 3 3 3 2 4 3" xfId="19328" xr:uid="{00000000-0005-0000-0000-0000814B0000}"/>
    <cellStyle name="Normal 20 3 3 3 2 5" xfId="19329" xr:uid="{00000000-0005-0000-0000-0000824B0000}"/>
    <cellStyle name="Normal 20 3 3 3 2 5 2" xfId="19330" xr:uid="{00000000-0005-0000-0000-0000834B0000}"/>
    <cellStyle name="Normal 20 3 3 3 2 6" xfId="19331" xr:uid="{00000000-0005-0000-0000-0000844B0000}"/>
    <cellStyle name="Normal 20 3 3 3 2 6 2" xfId="19332" xr:uid="{00000000-0005-0000-0000-0000854B0000}"/>
    <cellStyle name="Normal 20 3 3 3 2 7" xfId="19333" xr:uid="{00000000-0005-0000-0000-0000864B0000}"/>
    <cellStyle name="Normal 20 3 3 3 3" xfId="19334" xr:uid="{00000000-0005-0000-0000-0000874B0000}"/>
    <cellStyle name="Normal 20 3 3 3 3 2" xfId="19335" xr:uid="{00000000-0005-0000-0000-0000884B0000}"/>
    <cellStyle name="Normal 20 3 3 3 3 2 2" xfId="19336" xr:uid="{00000000-0005-0000-0000-0000894B0000}"/>
    <cellStyle name="Normal 20 3 3 3 3 3" xfId="19337" xr:uid="{00000000-0005-0000-0000-00008A4B0000}"/>
    <cellStyle name="Normal 20 3 3 3 4" xfId="19338" xr:uid="{00000000-0005-0000-0000-00008B4B0000}"/>
    <cellStyle name="Normal 20 3 3 3 4 2" xfId="19339" xr:uid="{00000000-0005-0000-0000-00008C4B0000}"/>
    <cellStyle name="Normal 20 3 3 3 4 2 2" xfId="19340" xr:uid="{00000000-0005-0000-0000-00008D4B0000}"/>
    <cellStyle name="Normal 20 3 3 3 4 3" xfId="19341" xr:uid="{00000000-0005-0000-0000-00008E4B0000}"/>
    <cellStyle name="Normal 20 3 3 3 5" xfId="19342" xr:uid="{00000000-0005-0000-0000-00008F4B0000}"/>
    <cellStyle name="Normal 20 3 3 3 5 2" xfId="19343" xr:uid="{00000000-0005-0000-0000-0000904B0000}"/>
    <cellStyle name="Normal 20 3 3 3 5 2 2" xfId="19344" xr:uid="{00000000-0005-0000-0000-0000914B0000}"/>
    <cellStyle name="Normal 20 3 3 3 5 3" xfId="19345" xr:uid="{00000000-0005-0000-0000-0000924B0000}"/>
    <cellStyle name="Normal 20 3 3 3 6" xfId="19346" xr:uid="{00000000-0005-0000-0000-0000934B0000}"/>
    <cellStyle name="Normal 20 3 3 3 6 2" xfId="19347" xr:uid="{00000000-0005-0000-0000-0000944B0000}"/>
    <cellStyle name="Normal 20 3 3 3 7" xfId="19348" xr:uid="{00000000-0005-0000-0000-0000954B0000}"/>
    <cellStyle name="Normal 20 3 3 3 7 2" xfId="19349" xr:uid="{00000000-0005-0000-0000-0000964B0000}"/>
    <cellStyle name="Normal 20 3 3 3 8" xfId="19350" xr:uid="{00000000-0005-0000-0000-0000974B0000}"/>
    <cellStyle name="Normal 20 3 3 4" xfId="19351" xr:uid="{00000000-0005-0000-0000-0000984B0000}"/>
    <cellStyle name="Normal 20 3 3 4 2" xfId="19352" xr:uid="{00000000-0005-0000-0000-0000994B0000}"/>
    <cellStyle name="Normal 20 3 3 4 2 2" xfId="19353" xr:uid="{00000000-0005-0000-0000-00009A4B0000}"/>
    <cellStyle name="Normal 20 3 3 4 2 2 2" xfId="19354" xr:uid="{00000000-0005-0000-0000-00009B4B0000}"/>
    <cellStyle name="Normal 20 3 3 4 2 3" xfId="19355" xr:uid="{00000000-0005-0000-0000-00009C4B0000}"/>
    <cellStyle name="Normal 20 3 3 4 3" xfId="19356" xr:uid="{00000000-0005-0000-0000-00009D4B0000}"/>
    <cellStyle name="Normal 20 3 3 4 3 2" xfId="19357" xr:uid="{00000000-0005-0000-0000-00009E4B0000}"/>
    <cellStyle name="Normal 20 3 3 4 3 2 2" xfId="19358" xr:uid="{00000000-0005-0000-0000-00009F4B0000}"/>
    <cellStyle name="Normal 20 3 3 4 3 3" xfId="19359" xr:uid="{00000000-0005-0000-0000-0000A04B0000}"/>
    <cellStyle name="Normal 20 3 3 4 4" xfId="19360" xr:uid="{00000000-0005-0000-0000-0000A14B0000}"/>
    <cellStyle name="Normal 20 3 3 4 4 2" xfId="19361" xr:uid="{00000000-0005-0000-0000-0000A24B0000}"/>
    <cellStyle name="Normal 20 3 3 4 4 2 2" xfId="19362" xr:uid="{00000000-0005-0000-0000-0000A34B0000}"/>
    <cellStyle name="Normal 20 3 3 4 4 3" xfId="19363" xr:uid="{00000000-0005-0000-0000-0000A44B0000}"/>
    <cellStyle name="Normal 20 3 3 4 5" xfId="19364" xr:uid="{00000000-0005-0000-0000-0000A54B0000}"/>
    <cellStyle name="Normal 20 3 3 4 5 2" xfId="19365" xr:uid="{00000000-0005-0000-0000-0000A64B0000}"/>
    <cellStyle name="Normal 20 3 3 4 6" xfId="19366" xr:uid="{00000000-0005-0000-0000-0000A74B0000}"/>
    <cellStyle name="Normal 20 3 3 4 6 2" xfId="19367" xr:uid="{00000000-0005-0000-0000-0000A84B0000}"/>
    <cellStyle name="Normal 20 3 3 4 7" xfId="19368" xr:uid="{00000000-0005-0000-0000-0000A94B0000}"/>
    <cellStyle name="Normal 20 3 3 5" xfId="19369" xr:uid="{00000000-0005-0000-0000-0000AA4B0000}"/>
    <cellStyle name="Normal 20 3 3 5 2" xfId="19370" xr:uid="{00000000-0005-0000-0000-0000AB4B0000}"/>
    <cellStyle name="Normal 20 3 3 5 2 2" xfId="19371" xr:uid="{00000000-0005-0000-0000-0000AC4B0000}"/>
    <cellStyle name="Normal 20 3 3 5 2 2 2" xfId="19372" xr:uid="{00000000-0005-0000-0000-0000AD4B0000}"/>
    <cellStyle name="Normal 20 3 3 5 2 3" xfId="19373" xr:uid="{00000000-0005-0000-0000-0000AE4B0000}"/>
    <cellStyle name="Normal 20 3 3 5 3" xfId="19374" xr:uid="{00000000-0005-0000-0000-0000AF4B0000}"/>
    <cellStyle name="Normal 20 3 3 5 3 2" xfId="19375" xr:uid="{00000000-0005-0000-0000-0000B04B0000}"/>
    <cellStyle name="Normal 20 3 3 5 3 2 2" xfId="19376" xr:uid="{00000000-0005-0000-0000-0000B14B0000}"/>
    <cellStyle name="Normal 20 3 3 5 3 3" xfId="19377" xr:uid="{00000000-0005-0000-0000-0000B24B0000}"/>
    <cellStyle name="Normal 20 3 3 5 4" xfId="19378" xr:uid="{00000000-0005-0000-0000-0000B34B0000}"/>
    <cellStyle name="Normal 20 3 3 5 4 2" xfId="19379" xr:uid="{00000000-0005-0000-0000-0000B44B0000}"/>
    <cellStyle name="Normal 20 3 3 5 4 2 2" xfId="19380" xr:uid="{00000000-0005-0000-0000-0000B54B0000}"/>
    <cellStyle name="Normal 20 3 3 5 4 3" xfId="19381" xr:uid="{00000000-0005-0000-0000-0000B64B0000}"/>
    <cellStyle name="Normal 20 3 3 5 5" xfId="19382" xr:uid="{00000000-0005-0000-0000-0000B74B0000}"/>
    <cellStyle name="Normal 20 3 3 5 5 2" xfId="19383" xr:uid="{00000000-0005-0000-0000-0000B84B0000}"/>
    <cellStyle name="Normal 20 3 3 5 6" xfId="19384" xr:uid="{00000000-0005-0000-0000-0000B94B0000}"/>
    <cellStyle name="Normal 20 3 3 5 6 2" xfId="19385" xr:uid="{00000000-0005-0000-0000-0000BA4B0000}"/>
    <cellStyle name="Normal 20 3 3 5 7" xfId="19386" xr:uid="{00000000-0005-0000-0000-0000BB4B0000}"/>
    <cellStyle name="Normal 20 3 3 6" xfId="19387" xr:uid="{00000000-0005-0000-0000-0000BC4B0000}"/>
    <cellStyle name="Normal 20 3 3 6 2" xfId="19388" xr:uid="{00000000-0005-0000-0000-0000BD4B0000}"/>
    <cellStyle name="Normal 20 3 3 6 2 2" xfId="19389" xr:uid="{00000000-0005-0000-0000-0000BE4B0000}"/>
    <cellStyle name="Normal 20 3 3 6 3" xfId="19390" xr:uid="{00000000-0005-0000-0000-0000BF4B0000}"/>
    <cellStyle name="Normal 20 3 3 7" xfId="19391" xr:uid="{00000000-0005-0000-0000-0000C04B0000}"/>
    <cellStyle name="Normal 20 3 3 7 2" xfId="19392" xr:uid="{00000000-0005-0000-0000-0000C14B0000}"/>
    <cellStyle name="Normal 20 3 3 7 2 2" xfId="19393" xr:uid="{00000000-0005-0000-0000-0000C24B0000}"/>
    <cellStyle name="Normal 20 3 3 7 3" xfId="19394" xr:uid="{00000000-0005-0000-0000-0000C34B0000}"/>
    <cellStyle name="Normal 20 3 3 8" xfId="19395" xr:uid="{00000000-0005-0000-0000-0000C44B0000}"/>
    <cellStyle name="Normal 20 3 3 8 2" xfId="19396" xr:uid="{00000000-0005-0000-0000-0000C54B0000}"/>
    <cellStyle name="Normal 20 3 3 8 2 2" xfId="19397" xr:uid="{00000000-0005-0000-0000-0000C64B0000}"/>
    <cellStyle name="Normal 20 3 3 8 3" xfId="19398" xr:uid="{00000000-0005-0000-0000-0000C74B0000}"/>
    <cellStyle name="Normal 20 3 3 9" xfId="19399" xr:uid="{00000000-0005-0000-0000-0000C84B0000}"/>
    <cellStyle name="Normal 20 3 3 9 2" xfId="19400" xr:uid="{00000000-0005-0000-0000-0000C94B0000}"/>
    <cellStyle name="Normal 20 3 4" xfId="19401" xr:uid="{00000000-0005-0000-0000-0000CA4B0000}"/>
    <cellStyle name="Normal 20 3 4 2" xfId="19402" xr:uid="{00000000-0005-0000-0000-0000CB4B0000}"/>
    <cellStyle name="Normal 20 3 4 2 2" xfId="19403" xr:uid="{00000000-0005-0000-0000-0000CC4B0000}"/>
    <cellStyle name="Normal 20 3 4 2 2 2" xfId="19404" xr:uid="{00000000-0005-0000-0000-0000CD4B0000}"/>
    <cellStyle name="Normal 20 3 4 2 2 2 2" xfId="19405" xr:uid="{00000000-0005-0000-0000-0000CE4B0000}"/>
    <cellStyle name="Normal 20 3 4 2 2 3" xfId="19406" xr:uid="{00000000-0005-0000-0000-0000CF4B0000}"/>
    <cellStyle name="Normal 20 3 4 2 3" xfId="19407" xr:uid="{00000000-0005-0000-0000-0000D04B0000}"/>
    <cellStyle name="Normal 20 3 4 2 3 2" xfId="19408" xr:uid="{00000000-0005-0000-0000-0000D14B0000}"/>
    <cellStyle name="Normal 20 3 4 2 3 2 2" xfId="19409" xr:uid="{00000000-0005-0000-0000-0000D24B0000}"/>
    <cellStyle name="Normal 20 3 4 2 3 3" xfId="19410" xr:uid="{00000000-0005-0000-0000-0000D34B0000}"/>
    <cellStyle name="Normal 20 3 4 2 4" xfId="19411" xr:uid="{00000000-0005-0000-0000-0000D44B0000}"/>
    <cellStyle name="Normal 20 3 4 2 4 2" xfId="19412" xr:uid="{00000000-0005-0000-0000-0000D54B0000}"/>
    <cellStyle name="Normal 20 3 4 2 4 2 2" xfId="19413" xr:uid="{00000000-0005-0000-0000-0000D64B0000}"/>
    <cellStyle name="Normal 20 3 4 2 4 3" xfId="19414" xr:uid="{00000000-0005-0000-0000-0000D74B0000}"/>
    <cellStyle name="Normal 20 3 4 2 5" xfId="19415" xr:uid="{00000000-0005-0000-0000-0000D84B0000}"/>
    <cellStyle name="Normal 20 3 4 2 5 2" xfId="19416" xr:uid="{00000000-0005-0000-0000-0000D94B0000}"/>
    <cellStyle name="Normal 20 3 4 2 6" xfId="19417" xr:uid="{00000000-0005-0000-0000-0000DA4B0000}"/>
    <cellStyle name="Normal 20 3 4 2 6 2" xfId="19418" xr:uid="{00000000-0005-0000-0000-0000DB4B0000}"/>
    <cellStyle name="Normal 20 3 4 2 7" xfId="19419" xr:uid="{00000000-0005-0000-0000-0000DC4B0000}"/>
    <cellStyle name="Normal 20 3 4 3" xfId="19420" xr:uid="{00000000-0005-0000-0000-0000DD4B0000}"/>
    <cellStyle name="Normal 20 3 4 3 2" xfId="19421" xr:uid="{00000000-0005-0000-0000-0000DE4B0000}"/>
    <cellStyle name="Normal 20 3 4 3 2 2" xfId="19422" xr:uid="{00000000-0005-0000-0000-0000DF4B0000}"/>
    <cellStyle name="Normal 20 3 4 3 2 2 2" xfId="19423" xr:uid="{00000000-0005-0000-0000-0000E04B0000}"/>
    <cellStyle name="Normal 20 3 4 3 2 3" xfId="19424" xr:uid="{00000000-0005-0000-0000-0000E14B0000}"/>
    <cellStyle name="Normal 20 3 4 3 3" xfId="19425" xr:uid="{00000000-0005-0000-0000-0000E24B0000}"/>
    <cellStyle name="Normal 20 3 4 3 3 2" xfId="19426" xr:uid="{00000000-0005-0000-0000-0000E34B0000}"/>
    <cellStyle name="Normal 20 3 4 3 3 2 2" xfId="19427" xr:uid="{00000000-0005-0000-0000-0000E44B0000}"/>
    <cellStyle name="Normal 20 3 4 3 3 3" xfId="19428" xr:uid="{00000000-0005-0000-0000-0000E54B0000}"/>
    <cellStyle name="Normal 20 3 4 3 4" xfId="19429" xr:uid="{00000000-0005-0000-0000-0000E64B0000}"/>
    <cellStyle name="Normal 20 3 4 3 4 2" xfId="19430" xr:uid="{00000000-0005-0000-0000-0000E74B0000}"/>
    <cellStyle name="Normal 20 3 4 3 4 2 2" xfId="19431" xr:uid="{00000000-0005-0000-0000-0000E84B0000}"/>
    <cellStyle name="Normal 20 3 4 3 4 3" xfId="19432" xr:uid="{00000000-0005-0000-0000-0000E94B0000}"/>
    <cellStyle name="Normal 20 3 4 3 5" xfId="19433" xr:uid="{00000000-0005-0000-0000-0000EA4B0000}"/>
    <cellStyle name="Normal 20 3 4 3 5 2" xfId="19434" xr:uid="{00000000-0005-0000-0000-0000EB4B0000}"/>
    <cellStyle name="Normal 20 3 4 3 6" xfId="19435" xr:uid="{00000000-0005-0000-0000-0000EC4B0000}"/>
    <cellStyle name="Normal 20 3 4 3 6 2" xfId="19436" xr:uid="{00000000-0005-0000-0000-0000ED4B0000}"/>
    <cellStyle name="Normal 20 3 4 3 7" xfId="19437" xr:uid="{00000000-0005-0000-0000-0000EE4B0000}"/>
    <cellStyle name="Normal 20 3 4 4" xfId="19438" xr:uid="{00000000-0005-0000-0000-0000EF4B0000}"/>
    <cellStyle name="Normal 20 3 4 4 2" xfId="19439" xr:uid="{00000000-0005-0000-0000-0000F04B0000}"/>
    <cellStyle name="Normal 20 3 4 4 2 2" xfId="19440" xr:uid="{00000000-0005-0000-0000-0000F14B0000}"/>
    <cellStyle name="Normal 20 3 4 4 3" xfId="19441" xr:uid="{00000000-0005-0000-0000-0000F24B0000}"/>
    <cellStyle name="Normal 20 3 4 5" xfId="19442" xr:uid="{00000000-0005-0000-0000-0000F34B0000}"/>
    <cellStyle name="Normal 20 3 4 5 2" xfId="19443" xr:uid="{00000000-0005-0000-0000-0000F44B0000}"/>
    <cellStyle name="Normal 20 3 4 5 2 2" xfId="19444" xr:uid="{00000000-0005-0000-0000-0000F54B0000}"/>
    <cellStyle name="Normal 20 3 4 5 3" xfId="19445" xr:uid="{00000000-0005-0000-0000-0000F64B0000}"/>
    <cellStyle name="Normal 20 3 4 6" xfId="19446" xr:uid="{00000000-0005-0000-0000-0000F74B0000}"/>
    <cellStyle name="Normal 20 3 4 6 2" xfId="19447" xr:uid="{00000000-0005-0000-0000-0000F84B0000}"/>
    <cellStyle name="Normal 20 3 4 6 2 2" xfId="19448" xr:uid="{00000000-0005-0000-0000-0000F94B0000}"/>
    <cellStyle name="Normal 20 3 4 6 3" xfId="19449" xr:uid="{00000000-0005-0000-0000-0000FA4B0000}"/>
    <cellStyle name="Normal 20 3 4 7" xfId="19450" xr:uid="{00000000-0005-0000-0000-0000FB4B0000}"/>
    <cellStyle name="Normal 20 3 4 7 2" xfId="19451" xr:uid="{00000000-0005-0000-0000-0000FC4B0000}"/>
    <cellStyle name="Normal 20 3 4 8" xfId="19452" xr:uid="{00000000-0005-0000-0000-0000FD4B0000}"/>
    <cellStyle name="Normal 20 3 4 8 2" xfId="19453" xr:uid="{00000000-0005-0000-0000-0000FE4B0000}"/>
    <cellStyle name="Normal 20 3 4 9" xfId="19454" xr:uid="{00000000-0005-0000-0000-0000FF4B0000}"/>
    <cellStyle name="Normal 20 3 5" xfId="19455" xr:uid="{00000000-0005-0000-0000-0000004C0000}"/>
    <cellStyle name="Normal 20 3 5 2" xfId="19456" xr:uid="{00000000-0005-0000-0000-0000014C0000}"/>
    <cellStyle name="Normal 20 3 5 2 2" xfId="19457" xr:uid="{00000000-0005-0000-0000-0000024C0000}"/>
    <cellStyle name="Normal 20 3 5 2 2 2" xfId="19458" xr:uid="{00000000-0005-0000-0000-0000034C0000}"/>
    <cellStyle name="Normal 20 3 5 2 2 2 2" xfId="19459" xr:uid="{00000000-0005-0000-0000-0000044C0000}"/>
    <cellStyle name="Normal 20 3 5 2 2 3" xfId="19460" xr:uid="{00000000-0005-0000-0000-0000054C0000}"/>
    <cellStyle name="Normal 20 3 5 2 3" xfId="19461" xr:uid="{00000000-0005-0000-0000-0000064C0000}"/>
    <cellStyle name="Normal 20 3 5 2 3 2" xfId="19462" xr:uid="{00000000-0005-0000-0000-0000074C0000}"/>
    <cellStyle name="Normal 20 3 5 2 3 2 2" xfId="19463" xr:uid="{00000000-0005-0000-0000-0000084C0000}"/>
    <cellStyle name="Normal 20 3 5 2 3 3" xfId="19464" xr:uid="{00000000-0005-0000-0000-0000094C0000}"/>
    <cellStyle name="Normal 20 3 5 2 4" xfId="19465" xr:uid="{00000000-0005-0000-0000-00000A4C0000}"/>
    <cellStyle name="Normal 20 3 5 2 4 2" xfId="19466" xr:uid="{00000000-0005-0000-0000-00000B4C0000}"/>
    <cellStyle name="Normal 20 3 5 2 4 2 2" xfId="19467" xr:uid="{00000000-0005-0000-0000-00000C4C0000}"/>
    <cellStyle name="Normal 20 3 5 2 4 3" xfId="19468" xr:uid="{00000000-0005-0000-0000-00000D4C0000}"/>
    <cellStyle name="Normal 20 3 5 2 5" xfId="19469" xr:uid="{00000000-0005-0000-0000-00000E4C0000}"/>
    <cellStyle name="Normal 20 3 5 2 5 2" xfId="19470" xr:uid="{00000000-0005-0000-0000-00000F4C0000}"/>
    <cellStyle name="Normal 20 3 5 2 6" xfId="19471" xr:uid="{00000000-0005-0000-0000-0000104C0000}"/>
    <cellStyle name="Normal 20 3 5 2 6 2" xfId="19472" xr:uid="{00000000-0005-0000-0000-0000114C0000}"/>
    <cellStyle name="Normal 20 3 5 2 7" xfId="19473" xr:uid="{00000000-0005-0000-0000-0000124C0000}"/>
    <cellStyle name="Normal 20 3 5 3" xfId="19474" xr:uid="{00000000-0005-0000-0000-0000134C0000}"/>
    <cellStyle name="Normal 20 3 5 3 2" xfId="19475" xr:uid="{00000000-0005-0000-0000-0000144C0000}"/>
    <cellStyle name="Normal 20 3 5 3 2 2" xfId="19476" xr:uid="{00000000-0005-0000-0000-0000154C0000}"/>
    <cellStyle name="Normal 20 3 5 3 3" xfId="19477" xr:uid="{00000000-0005-0000-0000-0000164C0000}"/>
    <cellStyle name="Normal 20 3 5 4" xfId="19478" xr:uid="{00000000-0005-0000-0000-0000174C0000}"/>
    <cellStyle name="Normal 20 3 5 4 2" xfId="19479" xr:uid="{00000000-0005-0000-0000-0000184C0000}"/>
    <cellStyle name="Normal 20 3 5 4 2 2" xfId="19480" xr:uid="{00000000-0005-0000-0000-0000194C0000}"/>
    <cellStyle name="Normal 20 3 5 4 3" xfId="19481" xr:uid="{00000000-0005-0000-0000-00001A4C0000}"/>
    <cellStyle name="Normal 20 3 5 5" xfId="19482" xr:uid="{00000000-0005-0000-0000-00001B4C0000}"/>
    <cellStyle name="Normal 20 3 5 5 2" xfId="19483" xr:uid="{00000000-0005-0000-0000-00001C4C0000}"/>
    <cellStyle name="Normal 20 3 5 5 2 2" xfId="19484" xr:uid="{00000000-0005-0000-0000-00001D4C0000}"/>
    <cellStyle name="Normal 20 3 5 5 3" xfId="19485" xr:uid="{00000000-0005-0000-0000-00001E4C0000}"/>
    <cellStyle name="Normal 20 3 5 6" xfId="19486" xr:uid="{00000000-0005-0000-0000-00001F4C0000}"/>
    <cellStyle name="Normal 20 3 5 6 2" xfId="19487" xr:uid="{00000000-0005-0000-0000-0000204C0000}"/>
    <cellStyle name="Normal 20 3 5 7" xfId="19488" xr:uid="{00000000-0005-0000-0000-0000214C0000}"/>
    <cellStyle name="Normal 20 3 5 7 2" xfId="19489" xr:uid="{00000000-0005-0000-0000-0000224C0000}"/>
    <cellStyle name="Normal 20 3 5 8" xfId="19490" xr:uid="{00000000-0005-0000-0000-0000234C0000}"/>
    <cellStyle name="Normal 20 3 6" xfId="19491" xr:uid="{00000000-0005-0000-0000-0000244C0000}"/>
    <cellStyle name="Normal 20 3 6 2" xfId="19492" xr:uid="{00000000-0005-0000-0000-0000254C0000}"/>
    <cellStyle name="Normal 20 3 6 2 2" xfId="19493" xr:uid="{00000000-0005-0000-0000-0000264C0000}"/>
    <cellStyle name="Normal 20 3 6 2 2 2" xfId="19494" xr:uid="{00000000-0005-0000-0000-0000274C0000}"/>
    <cellStyle name="Normal 20 3 6 2 3" xfId="19495" xr:uid="{00000000-0005-0000-0000-0000284C0000}"/>
    <cellStyle name="Normal 20 3 6 3" xfId="19496" xr:uid="{00000000-0005-0000-0000-0000294C0000}"/>
    <cellStyle name="Normal 20 3 6 3 2" xfId="19497" xr:uid="{00000000-0005-0000-0000-00002A4C0000}"/>
    <cellStyle name="Normal 20 3 6 3 2 2" xfId="19498" xr:uid="{00000000-0005-0000-0000-00002B4C0000}"/>
    <cellStyle name="Normal 20 3 6 3 3" xfId="19499" xr:uid="{00000000-0005-0000-0000-00002C4C0000}"/>
    <cellStyle name="Normal 20 3 6 4" xfId="19500" xr:uid="{00000000-0005-0000-0000-00002D4C0000}"/>
    <cellStyle name="Normal 20 3 6 4 2" xfId="19501" xr:uid="{00000000-0005-0000-0000-00002E4C0000}"/>
    <cellStyle name="Normal 20 3 6 4 2 2" xfId="19502" xr:uid="{00000000-0005-0000-0000-00002F4C0000}"/>
    <cellStyle name="Normal 20 3 6 4 3" xfId="19503" xr:uid="{00000000-0005-0000-0000-0000304C0000}"/>
    <cellStyle name="Normal 20 3 6 5" xfId="19504" xr:uid="{00000000-0005-0000-0000-0000314C0000}"/>
    <cellStyle name="Normal 20 3 6 5 2" xfId="19505" xr:uid="{00000000-0005-0000-0000-0000324C0000}"/>
    <cellStyle name="Normal 20 3 6 6" xfId="19506" xr:uid="{00000000-0005-0000-0000-0000334C0000}"/>
    <cellStyle name="Normal 20 3 6 6 2" xfId="19507" xr:uid="{00000000-0005-0000-0000-0000344C0000}"/>
    <cellStyle name="Normal 20 3 6 7" xfId="19508" xr:uid="{00000000-0005-0000-0000-0000354C0000}"/>
    <cellStyle name="Normal 20 3 7" xfId="19509" xr:uid="{00000000-0005-0000-0000-0000364C0000}"/>
    <cellStyle name="Normal 20 3 7 2" xfId="19510" xr:uid="{00000000-0005-0000-0000-0000374C0000}"/>
    <cellStyle name="Normal 20 3 7 2 2" xfId="19511" xr:uid="{00000000-0005-0000-0000-0000384C0000}"/>
    <cellStyle name="Normal 20 3 7 2 2 2" xfId="19512" xr:uid="{00000000-0005-0000-0000-0000394C0000}"/>
    <cellStyle name="Normal 20 3 7 2 3" xfId="19513" xr:uid="{00000000-0005-0000-0000-00003A4C0000}"/>
    <cellStyle name="Normal 20 3 7 3" xfId="19514" xr:uid="{00000000-0005-0000-0000-00003B4C0000}"/>
    <cellStyle name="Normal 20 3 7 3 2" xfId="19515" xr:uid="{00000000-0005-0000-0000-00003C4C0000}"/>
    <cellStyle name="Normal 20 3 7 3 2 2" xfId="19516" xr:uid="{00000000-0005-0000-0000-00003D4C0000}"/>
    <cellStyle name="Normal 20 3 7 3 3" xfId="19517" xr:uid="{00000000-0005-0000-0000-00003E4C0000}"/>
    <cellStyle name="Normal 20 3 7 4" xfId="19518" xr:uid="{00000000-0005-0000-0000-00003F4C0000}"/>
    <cellStyle name="Normal 20 3 7 4 2" xfId="19519" xr:uid="{00000000-0005-0000-0000-0000404C0000}"/>
    <cellStyle name="Normal 20 3 7 4 2 2" xfId="19520" xr:uid="{00000000-0005-0000-0000-0000414C0000}"/>
    <cellStyle name="Normal 20 3 7 4 3" xfId="19521" xr:uid="{00000000-0005-0000-0000-0000424C0000}"/>
    <cellStyle name="Normal 20 3 7 5" xfId="19522" xr:uid="{00000000-0005-0000-0000-0000434C0000}"/>
    <cellStyle name="Normal 20 3 7 5 2" xfId="19523" xr:uid="{00000000-0005-0000-0000-0000444C0000}"/>
    <cellStyle name="Normal 20 3 7 6" xfId="19524" xr:uid="{00000000-0005-0000-0000-0000454C0000}"/>
    <cellStyle name="Normal 20 3 7 6 2" xfId="19525" xr:uid="{00000000-0005-0000-0000-0000464C0000}"/>
    <cellStyle name="Normal 20 3 7 7" xfId="19526" xr:uid="{00000000-0005-0000-0000-0000474C0000}"/>
    <cellStyle name="Normal 20 3 8" xfId="19527" xr:uid="{00000000-0005-0000-0000-0000484C0000}"/>
    <cellStyle name="Normal 20 3 8 2" xfId="19528" xr:uid="{00000000-0005-0000-0000-0000494C0000}"/>
    <cellStyle name="Normal 20 3 8 2 2" xfId="19529" xr:uid="{00000000-0005-0000-0000-00004A4C0000}"/>
    <cellStyle name="Normal 20 3 8 3" xfId="19530" xr:uid="{00000000-0005-0000-0000-00004B4C0000}"/>
    <cellStyle name="Normal 20 3 9" xfId="19531" xr:uid="{00000000-0005-0000-0000-00004C4C0000}"/>
    <cellStyle name="Normal 20 3 9 2" xfId="19532" xr:uid="{00000000-0005-0000-0000-00004D4C0000}"/>
    <cellStyle name="Normal 20 3 9 2 2" xfId="19533" xr:uid="{00000000-0005-0000-0000-00004E4C0000}"/>
    <cellStyle name="Normal 20 3 9 3" xfId="19534" xr:uid="{00000000-0005-0000-0000-00004F4C0000}"/>
    <cellStyle name="Normal 20 3_Confidential Information" xfId="19535" xr:uid="{00000000-0005-0000-0000-0000504C0000}"/>
    <cellStyle name="Normal 20 4" xfId="19536" xr:uid="{00000000-0005-0000-0000-0000514C0000}"/>
    <cellStyle name="Normal 20 4 10" xfId="19537" xr:uid="{00000000-0005-0000-0000-0000524C0000}"/>
    <cellStyle name="Normal 20 4 10 2" xfId="19538" xr:uid="{00000000-0005-0000-0000-0000534C0000}"/>
    <cellStyle name="Normal 20 4 11" xfId="19539" xr:uid="{00000000-0005-0000-0000-0000544C0000}"/>
    <cellStyle name="Normal 20 4 2" xfId="19540" xr:uid="{00000000-0005-0000-0000-0000554C0000}"/>
    <cellStyle name="Normal 20 4 2 2" xfId="19541" xr:uid="{00000000-0005-0000-0000-0000564C0000}"/>
    <cellStyle name="Normal 20 4 2 2 2" xfId="19542" xr:uid="{00000000-0005-0000-0000-0000574C0000}"/>
    <cellStyle name="Normal 20 4 2 2 2 2" xfId="19543" xr:uid="{00000000-0005-0000-0000-0000584C0000}"/>
    <cellStyle name="Normal 20 4 2 2 2 2 2" xfId="19544" xr:uid="{00000000-0005-0000-0000-0000594C0000}"/>
    <cellStyle name="Normal 20 4 2 2 2 3" xfId="19545" xr:uid="{00000000-0005-0000-0000-00005A4C0000}"/>
    <cellStyle name="Normal 20 4 2 2 3" xfId="19546" xr:uid="{00000000-0005-0000-0000-00005B4C0000}"/>
    <cellStyle name="Normal 20 4 2 2 3 2" xfId="19547" xr:uid="{00000000-0005-0000-0000-00005C4C0000}"/>
    <cellStyle name="Normal 20 4 2 2 3 2 2" xfId="19548" xr:uid="{00000000-0005-0000-0000-00005D4C0000}"/>
    <cellStyle name="Normal 20 4 2 2 3 3" xfId="19549" xr:uid="{00000000-0005-0000-0000-00005E4C0000}"/>
    <cellStyle name="Normal 20 4 2 2 4" xfId="19550" xr:uid="{00000000-0005-0000-0000-00005F4C0000}"/>
    <cellStyle name="Normal 20 4 2 2 4 2" xfId="19551" xr:uid="{00000000-0005-0000-0000-0000604C0000}"/>
    <cellStyle name="Normal 20 4 2 2 4 2 2" xfId="19552" xr:uid="{00000000-0005-0000-0000-0000614C0000}"/>
    <cellStyle name="Normal 20 4 2 2 4 3" xfId="19553" xr:uid="{00000000-0005-0000-0000-0000624C0000}"/>
    <cellStyle name="Normal 20 4 2 2 5" xfId="19554" xr:uid="{00000000-0005-0000-0000-0000634C0000}"/>
    <cellStyle name="Normal 20 4 2 2 5 2" xfId="19555" xr:uid="{00000000-0005-0000-0000-0000644C0000}"/>
    <cellStyle name="Normal 20 4 2 2 6" xfId="19556" xr:uid="{00000000-0005-0000-0000-0000654C0000}"/>
    <cellStyle name="Normal 20 4 2 2 6 2" xfId="19557" xr:uid="{00000000-0005-0000-0000-0000664C0000}"/>
    <cellStyle name="Normal 20 4 2 2 7" xfId="19558" xr:uid="{00000000-0005-0000-0000-0000674C0000}"/>
    <cellStyle name="Normal 20 4 2 3" xfId="19559" xr:uid="{00000000-0005-0000-0000-0000684C0000}"/>
    <cellStyle name="Normal 20 4 2 3 2" xfId="19560" xr:uid="{00000000-0005-0000-0000-0000694C0000}"/>
    <cellStyle name="Normal 20 4 2 3 2 2" xfId="19561" xr:uid="{00000000-0005-0000-0000-00006A4C0000}"/>
    <cellStyle name="Normal 20 4 2 3 2 2 2" xfId="19562" xr:uid="{00000000-0005-0000-0000-00006B4C0000}"/>
    <cellStyle name="Normal 20 4 2 3 2 3" xfId="19563" xr:uid="{00000000-0005-0000-0000-00006C4C0000}"/>
    <cellStyle name="Normal 20 4 2 3 3" xfId="19564" xr:uid="{00000000-0005-0000-0000-00006D4C0000}"/>
    <cellStyle name="Normal 20 4 2 3 3 2" xfId="19565" xr:uid="{00000000-0005-0000-0000-00006E4C0000}"/>
    <cellStyle name="Normal 20 4 2 3 3 2 2" xfId="19566" xr:uid="{00000000-0005-0000-0000-00006F4C0000}"/>
    <cellStyle name="Normal 20 4 2 3 3 3" xfId="19567" xr:uid="{00000000-0005-0000-0000-0000704C0000}"/>
    <cellStyle name="Normal 20 4 2 3 4" xfId="19568" xr:uid="{00000000-0005-0000-0000-0000714C0000}"/>
    <cellStyle name="Normal 20 4 2 3 4 2" xfId="19569" xr:uid="{00000000-0005-0000-0000-0000724C0000}"/>
    <cellStyle name="Normal 20 4 2 3 4 2 2" xfId="19570" xr:uid="{00000000-0005-0000-0000-0000734C0000}"/>
    <cellStyle name="Normal 20 4 2 3 4 3" xfId="19571" xr:uid="{00000000-0005-0000-0000-0000744C0000}"/>
    <cellStyle name="Normal 20 4 2 3 5" xfId="19572" xr:uid="{00000000-0005-0000-0000-0000754C0000}"/>
    <cellStyle name="Normal 20 4 2 3 5 2" xfId="19573" xr:uid="{00000000-0005-0000-0000-0000764C0000}"/>
    <cellStyle name="Normal 20 4 2 3 6" xfId="19574" xr:uid="{00000000-0005-0000-0000-0000774C0000}"/>
    <cellStyle name="Normal 20 4 2 3 6 2" xfId="19575" xr:uid="{00000000-0005-0000-0000-0000784C0000}"/>
    <cellStyle name="Normal 20 4 2 3 7" xfId="19576" xr:uid="{00000000-0005-0000-0000-0000794C0000}"/>
    <cellStyle name="Normal 20 4 2 4" xfId="19577" xr:uid="{00000000-0005-0000-0000-00007A4C0000}"/>
    <cellStyle name="Normal 20 4 2 4 2" xfId="19578" xr:uid="{00000000-0005-0000-0000-00007B4C0000}"/>
    <cellStyle name="Normal 20 4 2 4 2 2" xfId="19579" xr:uid="{00000000-0005-0000-0000-00007C4C0000}"/>
    <cellStyle name="Normal 20 4 2 4 3" xfId="19580" xr:uid="{00000000-0005-0000-0000-00007D4C0000}"/>
    <cellStyle name="Normal 20 4 2 5" xfId="19581" xr:uid="{00000000-0005-0000-0000-00007E4C0000}"/>
    <cellStyle name="Normal 20 4 2 5 2" xfId="19582" xr:uid="{00000000-0005-0000-0000-00007F4C0000}"/>
    <cellStyle name="Normal 20 4 2 5 2 2" xfId="19583" xr:uid="{00000000-0005-0000-0000-0000804C0000}"/>
    <cellStyle name="Normal 20 4 2 5 3" xfId="19584" xr:uid="{00000000-0005-0000-0000-0000814C0000}"/>
    <cellStyle name="Normal 20 4 2 6" xfId="19585" xr:uid="{00000000-0005-0000-0000-0000824C0000}"/>
    <cellStyle name="Normal 20 4 2 6 2" xfId="19586" xr:uid="{00000000-0005-0000-0000-0000834C0000}"/>
    <cellStyle name="Normal 20 4 2 6 2 2" xfId="19587" xr:uid="{00000000-0005-0000-0000-0000844C0000}"/>
    <cellStyle name="Normal 20 4 2 6 3" xfId="19588" xr:uid="{00000000-0005-0000-0000-0000854C0000}"/>
    <cellStyle name="Normal 20 4 2 7" xfId="19589" xr:uid="{00000000-0005-0000-0000-0000864C0000}"/>
    <cellStyle name="Normal 20 4 2 7 2" xfId="19590" xr:uid="{00000000-0005-0000-0000-0000874C0000}"/>
    <cellStyle name="Normal 20 4 2 8" xfId="19591" xr:uid="{00000000-0005-0000-0000-0000884C0000}"/>
    <cellStyle name="Normal 20 4 2 8 2" xfId="19592" xr:uid="{00000000-0005-0000-0000-0000894C0000}"/>
    <cellStyle name="Normal 20 4 2 9" xfId="19593" xr:uid="{00000000-0005-0000-0000-00008A4C0000}"/>
    <cellStyle name="Normal 20 4 3" xfId="19594" xr:uid="{00000000-0005-0000-0000-00008B4C0000}"/>
    <cellStyle name="Normal 20 4 3 2" xfId="19595" xr:uid="{00000000-0005-0000-0000-00008C4C0000}"/>
    <cellStyle name="Normal 20 4 3 2 2" xfId="19596" xr:uid="{00000000-0005-0000-0000-00008D4C0000}"/>
    <cellStyle name="Normal 20 4 3 2 2 2" xfId="19597" xr:uid="{00000000-0005-0000-0000-00008E4C0000}"/>
    <cellStyle name="Normal 20 4 3 2 2 2 2" xfId="19598" xr:uid="{00000000-0005-0000-0000-00008F4C0000}"/>
    <cellStyle name="Normal 20 4 3 2 2 3" xfId="19599" xr:uid="{00000000-0005-0000-0000-0000904C0000}"/>
    <cellStyle name="Normal 20 4 3 2 3" xfId="19600" xr:uid="{00000000-0005-0000-0000-0000914C0000}"/>
    <cellStyle name="Normal 20 4 3 2 3 2" xfId="19601" xr:uid="{00000000-0005-0000-0000-0000924C0000}"/>
    <cellStyle name="Normal 20 4 3 2 3 2 2" xfId="19602" xr:uid="{00000000-0005-0000-0000-0000934C0000}"/>
    <cellStyle name="Normal 20 4 3 2 3 3" xfId="19603" xr:uid="{00000000-0005-0000-0000-0000944C0000}"/>
    <cellStyle name="Normal 20 4 3 2 4" xfId="19604" xr:uid="{00000000-0005-0000-0000-0000954C0000}"/>
    <cellStyle name="Normal 20 4 3 2 4 2" xfId="19605" xr:uid="{00000000-0005-0000-0000-0000964C0000}"/>
    <cellStyle name="Normal 20 4 3 2 4 2 2" xfId="19606" xr:uid="{00000000-0005-0000-0000-0000974C0000}"/>
    <cellStyle name="Normal 20 4 3 2 4 3" xfId="19607" xr:uid="{00000000-0005-0000-0000-0000984C0000}"/>
    <cellStyle name="Normal 20 4 3 2 5" xfId="19608" xr:uid="{00000000-0005-0000-0000-0000994C0000}"/>
    <cellStyle name="Normal 20 4 3 2 5 2" xfId="19609" xr:uid="{00000000-0005-0000-0000-00009A4C0000}"/>
    <cellStyle name="Normal 20 4 3 2 6" xfId="19610" xr:uid="{00000000-0005-0000-0000-00009B4C0000}"/>
    <cellStyle name="Normal 20 4 3 2 6 2" xfId="19611" xr:uid="{00000000-0005-0000-0000-00009C4C0000}"/>
    <cellStyle name="Normal 20 4 3 2 7" xfId="19612" xr:uid="{00000000-0005-0000-0000-00009D4C0000}"/>
    <cellStyle name="Normal 20 4 3 3" xfId="19613" xr:uid="{00000000-0005-0000-0000-00009E4C0000}"/>
    <cellStyle name="Normal 20 4 3 3 2" xfId="19614" xr:uid="{00000000-0005-0000-0000-00009F4C0000}"/>
    <cellStyle name="Normal 20 4 3 3 2 2" xfId="19615" xr:uid="{00000000-0005-0000-0000-0000A04C0000}"/>
    <cellStyle name="Normal 20 4 3 3 3" xfId="19616" xr:uid="{00000000-0005-0000-0000-0000A14C0000}"/>
    <cellStyle name="Normal 20 4 3 4" xfId="19617" xr:uid="{00000000-0005-0000-0000-0000A24C0000}"/>
    <cellStyle name="Normal 20 4 3 4 2" xfId="19618" xr:uid="{00000000-0005-0000-0000-0000A34C0000}"/>
    <cellStyle name="Normal 20 4 3 4 2 2" xfId="19619" xr:uid="{00000000-0005-0000-0000-0000A44C0000}"/>
    <cellStyle name="Normal 20 4 3 4 3" xfId="19620" xr:uid="{00000000-0005-0000-0000-0000A54C0000}"/>
    <cellStyle name="Normal 20 4 3 5" xfId="19621" xr:uid="{00000000-0005-0000-0000-0000A64C0000}"/>
    <cellStyle name="Normal 20 4 3 5 2" xfId="19622" xr:uid="{00000000-0005-0000-0000-0000A74C0000}"/>
    <cellStyle name="Normal 20 4 3 5 2 2" xfId="19623" xr:uid="{00000000-0005-0000-0000-0000A84C0000}"/>
    <cellStyle name="Normal 20 4 3 5 3" xfId="19624" xr:uid="{00000000-0005-0000-0000-0000A94C0000}"/>
    <cellStyle name="Normal 20 4 3 6" xfId="19625" xr:uid="{00000000-0005-0000-0000-0000AA4C0000}"/>
    <cellStyle name="Normal 20 4 3 6 2" xfId="19626" xr:uid="{00000000-0005-0000-0000-0000AB4C0000}"/>
    <cellStyle name="Normal 20 4 3 7" xfId="19627" xr:uid="{00000000-0005-0000-0000-0000AC4C0000}"/>
    <cellStyle name="Normal 20 4 3 7 2" xfId="19628" xr:uid="{00000000-0005-0000-0000-0000AD4C0000}"/>
    <cellStyle name="Normal 20 4 3 8" xfId="19629" xr:uid="{00000000-0005-0000-0000-0000AE4C0000}"/>
    <cellStyle name="Normal 20 4 4" xfId="19630" xr:uid="{00000000-0005-0000-0000-0000AF4C0000}"/>
    <cellStyle name="Normal 20 4 4 2" xfId="19631" xr:uid="{00000000-0005-0000-0000-0000B04C0000}"/>
    <cellStyle name="Normal 20 4 4 2 2" xfId="19632" xr:uid="{00000000-0005-0000-0000-0000B14C0000}"/>
    <cellStyle name="Normal 20 4 4 2 2 2" xfId="19633" xr:uid="{00000000-0005-0000-0000-0000B24C0000}"/>
    <cellStyle name="Normal 20 4 4 2 3" xfId="19634" xr:uid="{00000000-0005-0000-0000-0000B34C0000}"/>
    <cellStyle name="Normal 20 4 4 3" xfId="19635" xr:uid="{00000000-0005-0000-0000-0000B44C0000}"/>
    <cellStyle name="Normal 20 4 4 3 2" xfId="19636" xr:uid="{00000000-0005-0000-0000-0000B54C0000}"/>
    <cellStyle name="Normal 20 4 4 3 2 2" xfId="19637" xr:uid="{00000000-0005-0000-0000-0000B64C0000}"/>
    <cellStyle name="Normal 20 4 4 3 3" xfId="19638" xr:uid="{00000000-0005-0000-0000-0000B74C0000}"/>
    <cellStyle name="Normal 20 4 4 4" xfId="19639" xr:uid="{00000000-0005-0000-0000-0000B84C0000}"/>
    <cellStyle name="Normal 20 4 4 4 2" xfId="19640" xr:uid="{00000000-0005-0000-0000-0000B94C0000}"/>
    <cellStyle name="Normal 20 4 4 4 2 2" xfId="19641" xr:uid="{00000000-0005-0000-0000-0000BA4C0000}"/>
    <cellStyle name="Normal 20 4 4 4 3" xfId="19642" xr:uid="{00000000-0005-0000-0000-0000BB4C0000}"/>
    <cellStyle name="Normal 20 4 4 5" xfId="19643" xr:uid="{00000000-0005-0000-0000-0000BC4C0000}"/>
    <cellStyle name="Normal 20 4 4 5 2" xfId="19644" xr:uid="{00000000-0005-0000-0000-0000BD4C0000}"/>
    <cellStyle name="Normal 20 4 4 6" xfId="19645" xr:uid="{00000000-0005-0000-0000-0000BE4C0000}"/>
    <cellStyle name="Normal 20 4 4 6 2" xfId="19646" xr:uid="{00000000-0005-0000-0000-0000BF4C0000}"/>
    <cellStyle name="Normal 20 4 4 7" xfId="19647" xr:uid="{00000000-0005-0000-0000-0000C04C0000}"/>
    <cellStyle name="Normal 20 4 5" xfId="19648" xr:uid="{00000000-0005-0000-0000-0000C14C0000}"/>
    <cellStyle name="Normal 20 4 5 2" xfId="19649" xr:uid="{00000000-0005-0000-0000-0000C24C0000}"/>
    <cellStyle name="Normal 20 4 5 2 2" xfId="19650" xr:uid="{00000000-0005-0000-0000-0000C34C0000}"/>
    <cellStyle name="Normal 20 4 5 2 2 2" xfId="19651" xr:uid="{00000000-0005-0000-0000-0000C44C0000}"/>
    <cellStyle name="Normal 20 4 5 2 3" xfId="19652" xr:uid="{00000000-0005-0000-0000-0000C54C0000}"/>
    <cellStyle name="Normal 20 4 5 3" xfId="19653" xr:uid="{00000000-0005-0000-0000-0000C64C0000}"/>
    <cellStyle name="Normal 20 4 5 3 2" xfId="19654" xr:uid="{00000000-0005-0000-0000-0000C74C0000}"/>
    <cellStyle name="Normal 20 4 5 3 2 2" xfId="19655" xr:uid="{00000000-0005-0000-0000-0000C84C0000}"/>
    <cellStyle name="Normal 20 4 5 3 3" xfId="19656" xr:uid="{00000000-0005-0000-0000-0000C94C0000}"/>
    <cellStyle name="Normal 20 4 5 4" xfId="19657" xr:uid="{00000000-0005-0000-0000-0000CA4C0000}"/>
    <cellStyle name="Normal 20 4 5 4 2" xfId="19658" xr:uid="{00000000-0005-0000-0000-0000CB4C0000}"/>
    <cellStyle name="Normal 20 4 5 4 2 2" xfId="19659" xr:uid="{00000000-0005-0000-0000-0000CC4C0000}"/>
    <cellStyle name="Normal 20 4 5 4 3" xfId="19660" xr:uid="{00000000-0005-0000-0000-0000CD4C0000}"/>
    <cellStyle name="Normal 20 4 5 5" xfId="19661" xr:uid="{00000000-0005-0000-0000-0000CE4C0000}"/>
    <cellStyle name="Normal 20 4 5 5 2" xfId="19662" xr:uid="{00000000-0005-0000-0000-0000CF4C0000}"/>
    <cellStyle name="Normal 20 4 5 6" xfId="19663" xr:uid="{00000000-0005-0000-0000-0000D04C0000}"/>
    <cellStyle name="Normal 20 4 5 6 2" xfId="19664" xr:uid="{00000000-0005-0000-0000-0000D14C0000}"/>
    <cellStyle name="Normal 20 4 5 7" xfId="19665" xr:uid="{00000000-0005-0000-0000-0000D24C0000}"/>
    <cellStyle name="Normal 20 4 6" xfId="19666" xr:uid="{00000000-0005-0000-0000-0000D34C0000}"/>
    <cellStyle name="Normal 20 4 6 2" xfId="19667" xr:uid="{00000000-0005-0000-0000-0000D44C0000}"/>
    <cellStyle name="Normal 20 4 6 2 2" xfId="19668" xr:uid="{00000000-0005-0000-0000-0000D54C0000}"/>
    <cellStyle name="Normal 20 4 6 3" xfId="19669" xr:uid="{00000000-0005-0000-0000-0000D64C0000}"/>
    <cellStyle name="Normal 20 4 7" xfId="19670" xr:uid="{00000000-0005-0000-0000-0000D74C0000}"/>
    <cellStyle name="Normal 20 4 7 2" xfId="19671" xr:uid="{00000000-0005-0000-0000-0000D84C0000}"/>
    <cellStyle name="Normal 20 4 7 2 2" xfId="19672" xr:uid="{00000000-0005-0000-0000-0000D94C0000}"/>
    <cellStyle name="Normal 20 4 7 3" xfId="19673" xr:uid="{00000000-0005-0000-0000-0000DA4C0000}"/>
    <cellStyle name="Normal 20 4 8" xfId="19674" xr:uid="{00000000-0005-0000-0000-0000DB4C0000}"/>
    <cellStyle name="Normal 20 4 8 2" xfId="19675" xr:uid="{00000000-0005-0000-0000-0000DC4C0000}"/>
    <cellStyle name="Normal 20 4 8 2 2" xfId="19676" xr:uid="{00000000-0005-0000-0000-0000DD4C0000}"/>
    <cellStyle name="Normal 20 4 8 3" xfId="19677" xr:uid="{00000000-0005-0000-0000-0000DE4C0000}"/>
    <cellStyle name="Normal 20 4 9" xfId="19678" xr:uid="{00000000-0005-0000-0000-0000DF4C0000}"/>
    <cellStyle name="Normal 20 4 9 2" xfId="19679" xr:uid="{00000000-0005-0000-0000-0000E04C0000}"/>
    <cellStyle name="Normal 20 5" xfId="19680" xr:uid="{00000000-0005-0000-0000-0000E14C0000}"/>
    <cellStyle name="Normal 20 5 10" xfId="19681" xr:uid="{00000000-0005-0000-0000-0000E24C0000}"/>
    <cellStyle name="Normal 20 5 10 2" xfId="19682" xr:uid="{00000000-0005-0000-0000-0000E34C0000}"/>
    <cellStyle name="Normal 20 5 11" xfId="19683" xr:uid="{00000000-0005-0000-0000-0000E44C0000}"/>
    <cellStyle name="Normal 20 5 2" xfId="19684" xr:uid="{00000000-0005-0000-0000-0000E54C0000}"/>
    <cellStyle name="Normal 20 5 2 2" xfId="19685" xr:uid="{00000000-0005-0000-0000-0000E64C0000}"/>
    <cellStyle name="Normal 20 5 2 2 2" xfId="19686" xr:uid="{00000000-0005-0000-0000-0000E74C0000}"/>
    <cellStyle name="Normal 20 5 2 2 2 2" xfId="19687" xr:uid="{00000000-0005-0000-0000-0000E84C0000}"/>
    <cellStyle name="Normal 20 5 2 2 2 2 2" xfId="19688" xr:uid="{00000000-0005-0000-0000-0000E94C0000}"/>
    <cellStyle name="Normal 20 5 2 2 2 3" xfId="19689" xr:uid="{00000000-0005-0000-0000-0000EA4C0000}"/>
    <cellStyle name="Normal 20 5 2 2 3" xfId="19690" xr:uid="{00000000-0005-0000-0000-0000EB4C0000}"/>
    <cellStyle name="Normal 20 5 2 2 3 2" xfId="19691" xr:uid="{00000000-0005-0000-0000-0000EC4C0000}"/>
    <cellStyle name="Normal 20 5 2 2 3 2 2" xfId="19692" xr:uid="{00000000-0005-0000-0000-0000ED4C0000}"/>
    <cellStyle name="Normal 20 5 2 2 3 3" xfId="19693" xr:uid="{00000000-0005-0000-0000-0000EE4C0000}"/>
    <cellStyle name="Normal 20 5 2 2 4" xfId="19694" xr:uid="{00000000-0005-0000-0000-0000EF4C0000}"/>
    <cellStyle name="Normal 20 5 2 2 4 2" xfId="19695" xr:uid="{00000000-0005-0000-0000-0000F04C0000}"/>
    <cellStyle name="Normal 20 5 2 2 4 2 2" xfId="19696" xr:uid="{00000000-0005-0000-0000-0000F14C0000}"/>
    <cellStyle name="Normal 20 5 2 2 4 3" xfId="19697" xr:uid="{00000000-0005-0000-0000-0000F24C0000}"/>
    <cellStyle name="Normal 20 5 2 2 5" xfId="19698" xr:uid="{00000000-0005-0000-0000-0000F34C0000}"/>
    <cellStyle name="Normal 20 5 2 2 5 2" xfId="19699" xr:uid="{00000000-0005-0000-0000-0000F44C0000}"/>
    <cellStyle name="Normal 20 5 2 2 6" xfId="19700" xr:uid="{00000000-0005-0000-0000-0000F54C0000}"/>
    <cellStyle name="Normal 20 5 2 2 6 2" xfId="19701" xr:uid="{00000000-0005-0000-0000-0000F64C0000}"/>
    <cellStyle name="Normal 20 5 2 2 7" xfId="19702" xr:uid="{00000000-0005-0000-0000-0000F74C0000}"/>
    <cellStyle name="Normal 20 5 2 3" xfId="19703" xr:uid="{00000000-0005-0000-0000-0000F84C0000}"/>
    <cellStyle name="Normal 20 5 2 3 2" xfId="19704" xr:uid="{00000000-0005-0000-0000-0000F94C0000}"/>
    <cellStyle name="Normal 20 5 2 3 2 2" xfId="19705" xr:uid="{00000000-0005-0000-0000-0000FA4C0000}"/>
    <cellStyle name="Normal 20 5 2 3 2 2 2" xfId="19706" xr:uid="{00000000-0005-0000-0000-0000FB4C0000}"/>
    <cellStyle name="Normal 20 5 2 3 2 3" xfId="19707" xr:uid="{00000000-0005-0000-0000-0000FC4C0000}"/>
    <cellStyle name="Normal 20 5 2 3 3" xfId="19708" xr:uid="{00000000-0005-0000-0000-0000FD4C0000}"/>
    <cellStyle name="Normal 20 5 2 3 3 2" xfId="19709" xr:uid="{00000000-0005-0000-0000-0000FE4C0000}"/>
    <cellStyle name="Normal 20 5 2 3 3 2 2" xfId="19710" xr:uid="{00000000-0005-0000-0000-0000FF4C0000}"/>
    <cellStyle name="Normal 20 5 2 3 3 3" xfId="19711" xr:uid="{00000000-0005-0000-0000-0000004D0000}"/>
    <cellStyle name="Normal 20 5 2 3 4" xfId="19712" xr:uid="{00000000-0005-0000-0000-0000014D0000}"/>
    <cellStyle name="Normal 20 5 2 3 4 2" xfId="19713" xr:uid="{00000000-0005-0000-0000-0000024D0000}"/>
    <cellStyle name="Normal 20 5 2 3 4 2 2" xfId="19714" xr:uid="{00000000-0005-0000-0000-0000034D0000}"/>
    <cellStyle name="Normal 20 5 2 3 4 3" xfId="19715" xr:uid="{00000000-0005-0000-0000-0000044D0000}"/>
    <cellStyle name="Normal 20 5 2 3 5" xfId="19716" xr:uid="{00000000-0005-0000-0000-0000054D0000}"/>
    <cellStyle name="Normal 20 5 2 3 5 2" xfId="19717" xr:uid="{00000000-0005-0000-0000-0000064D0000}"/>
    <cellStyle name="Normal 20 5 2 3 6" xfId="19718" xr:uid="{00000000-0005-0000-0000-0000074D0000}"/>
    <cellStyle name="Normal 20 5 2 3 6 2" xfId="19719" xr:uid="{00000000-0005-0000-0000-0000084D0000}"/>
    <cellStyle name="Normal 20 5 2 3 7" xfId="19720" xr:uid="{00000000-0005-0000-0000-0000094D0000}"/>
    <cellStyle name="Normal 20 5 2 4" xfId="19721" xr:uid="{00000000-0005-0000-0000-00000A4D0000}"/>
    <cellStyle name="Normal 20 5 2 4 2" xfId="19722" xr:uid="{00000000-0005-0000-0000-00000B4D0000}"/>
    <cellStyle name="Normal 20 5 2 4 2 2" xfId="19723" xr:uid="{00000000-0005-0000-0000-00000C4D0000}"/>
    <cellStyle name="Normal 20 5 2 4 3" xfId="19724" xr:uid="{00000000-0005-0000-0000-00000D4D0000}"/>
    <cellStyle name="Normal 20 5 2 5" xfId="19725" xr:uid="{00000000-0005-0000-0000-00000E4D0000}"/>
    <cellStyle name="Normal 20 5 2 5 2" xfId="19726" xr:uid="{00000000-0005-0000-0000-00000F4D0000}"/>
    <cellStyle name="Normal 20 5 2 5 2 2" xfId="19727" xr:uid="{00000000-0005-0000-0000-0000104D0000}"/>
    <cellStyle name="Normal 20 5 2 5 3" xfId="19728" xr:uid="{00000000-0005-0000-0000-0000114D0000}"/>
    <cellStyle name="Normal 20 5 2 6" xfId="19729" xr:uid="{00000000-0005-0000-0000-0000124D0000}"/>
    <cellStyle name="Normal 20 5 2 6 2" xfId="19730" xr:uid="{00000000-0005-0000-0000-0000134D0000}"/>
    <cellStyle name="Normal 20 5 2 6 2 2" xfId="19731" xr:uid="{00000000-0005-0000-0000-0000144D0000}"/>
    <cellStyle name="Normal 20 5 2 6 3" xfId="19732" xr:uid="{00000000-0005-0000-0000-0000154D0000}"/>
    <cellStyle name="Normal 20 5 2 7" xfId="19733" xr:uid="{00000000-0005-0000-0000-0000164D0000}"/>
    <cellStyle name="Normal 20 5 2 7 2" xfId="19734" xr:uid="{00000000-0005-0000-0000-0000174D0000}"/>
    <cellStyle name="Normal 20 5 2 8" xfId="19735" xr:uid="{00000000-0005-0000-0000-0000184D0000}"/>
    <cellStyle name="Normal 20 5 2 8 2" xfId="19736" xr:uid="{00000000-0005-0000-0000-0000194D0000}"/>
    <cellStyle name="Normal 20 5 2 9" xfId="19737" xr:uid="{00000000-0005-0000-0000-00001A4D0000}"/>
    <cellStyle name="Normal 20 5 3" xfId="19738" xr:uid="{00000000-0005-0000-0000-00001B4D0000}"/>
    <cellStyle name="Normal 20 5 3 2" xfId="19739" xr:uid="{00000000-0005-0000-0000-00001C4D0000}"/>
    <cellStyle name="Normal 20 5 3 2 2" xfId="19740" xr:uid="{00000000-0005-0000-0000-00001D4D0000}"/>
    <cellStyle name="Normal 20 5 3 2 2 2" xfId="19741" xr:uid="{00000000-0005-0000-0000-00001E4D0000}"/>
    <cellStyle name="Normal 20 5 3 2 2 2 2" xfId="19742" xr:uid="{00000000-0005-0000-0000-00001F4D0000}"/>
    <cellStyle name="Normal 20 5 3 2 2 3" xfId="19743" xr:uid="{00000000-0005-0000-0000-0000204D0000}"/>
    <cellStyle name="Normal 20 5 3 2 3" xfId="19744" xr:uid="{00000000-0005-0000-0000-0000214D0000}"/>
    <cellStyle name="Normal 20 5 3 2 3 2" xfId="19745" xr:uid="{00000000-0005-0000-0000-0000224D0000}"/>
    <cellStyle name="Normal 20 5 3 2 3 2 2" xfId="19746" xr:uid="{00000000-0005-0000-0000-0000234D0000}"/>
    <cellStyle name="Normal 20 5 3 2 3 3" xfId="19747" xr:uid="{00000000-0005-0000-0000-0000244D0000}"/>
    <cellStyle name="Normal 20 5 3 2 4" xfId="19748" xr:uid="{00000000-0005-0000-0000-0000254D0000}"/>
    <cellStyle name="Normal 20 5 3 2 4 2" xfId="19749" xr:uid="{00000000-0005-0000-0000-0000264D0000}"/>
    <cellStyle name="Normal 20 5 3 2 4 2 2" xfId="19750" xr:uid="{00000000-0005-0000-0000-0000274D0000}"/>
    <cellStyle name="Normal 20 5 3 2 4 3" xfId="19751" xr:uid="{00000000-0005-0000-0000-0000284D0000}"/>
    <cellStyle name="Normal 20 5 3 2 5" xfId="19752" xr:uid="{00000000-0005-0000-0000-0000294D0000}"/>
    <cellStyle name="Normal 20 5 3 2 5 2" xfId="19753" xr:uid="{00000000-0005-0000-0000-00002A4D0000}"/>
    <cellStyle name="Normal 20 5 3 2 6" xfId="19754" xr:uid="{00000000-0005-0000-0000-00002B4D0000}"/>
    <cellStyle name="Normal 20 5 3 2 6 2" xfId="19755" xr:uid="{00000000-0005-0000-0000-00002C4D0000}"/>
    <cellStyle name="Normal 20 5 3 2 7" xfId="19756" xr:uid="{00000000-0005-0000-0000-00002D4D0000}"/>
    <cellStyle name="Normal 20 5 3 3" xfId="19757" xr:uid="{00000000-0005-0000-0000-00002E4D0000}"/>
    <cellStyle name="Normal 20 5 3 3 2" xfId="19758" xr:uid="{00000000-0005-0000-0000-00002F4D0000}"/>
    <cellStyle name="Normal 20 5 3 3 2 2" xfId="19759" xr:uid="{00000000-0005-0000-0000-0000304D0000}"/>
    <cellStyle name="Normal 20 5 3 3 3" xfId="19760" xr:uid="{00000000-0005-0000-0000-0000314D0000}"/>
    <cellStyle name="Normal 20 5 3 4" xfId="19761" xr:uid="{00000000-0005-0000-0000-0000324D0000}"/>
    <cellStyle name="Normal 20 5 3 4 2" xfId="19762" xr:uid="{00000000-0005-0000-0000-0000334D0000}"/>
    <cellStyle name="Normal 20 5 3 4 2 2" xfId="19763" xr:uid="{00000000-0005-0000-0000-0000344D0000}"/>
    <cellStyle name="Normal 20 5 3 4 3" xfId="19764" xr:uid="{00000000-0005-0000-0000-0000354D0000}"/>
    <cellStyle name="Normal 20 5 3 5" xfId="19765" xr:uid="{00000000-0005-0000-0000-0000364D0000}"/>
    <cellStyle name="Normal 20 5 3 5 2" xfId="19766" xr:uid="{00000000-0005-0000-0000-0000374D0000}"/>
    <cellStyle name="Normal 20 5 3 5 2 2" xfId="19767" xr:uid="{00000000-0005-0000-0000-0000384D0000}"/>
    <cellStyle name="Normal 20 5 3 5 3" xfId="19768" xr:uid="{00000000-0005-0000-0000-0000394D0000}"/>
    <cellStyle name="Normal 20 5 3 6" xfId="19769" xr:uid="{00000000-0005-0000-0000-00003A4D0000}"/>
    <cellStyle name="Normal 20 5 3 6 2" xfId="19770" xr:uid="{00000000-0005-0000-0000-00003B4D0000}"/>
    <cellStyle name="Normal 20 5 3 7" xfId="19771" xr:uid="{00000000-0005-0000-0000-00003C4D0000}"/>
    <cellStyle name="Normal 20 5 3 7 2" xfId="19772" xr:uid="{00000000-0005-0000-0000-00003D4D0000}"/>
    <cellStyle name="Normal 20 5 3 8" xfId="19773" xr:uid="{00000000-0005-0000-0000-00003E4D0000}"/>
    <cellStyle name="Normal 20 5 4" xfId="19774" xr:uid="{00000000-0005-0000-0000-00003F4D0000}"/>
    <cellStyle name="Normal 20 5 4 2" xfId="19775" xr:uid="{00000000-0005-0000-0000-0000404D0000}"/>
    <cellStyle name="Normal 20 5 4 2 2" xfId="19776" xr:uid="{00000000-0005-0000-0000-0000414D0000}"/>
    <cellStyle name="Normal 20 5 4 2 2 2" xfId="19777" xr:uid="{00000000-0005-0000-0000-0000424D0000}"/>
    <cellStyle name="Normal 20 5 4 2 3" xfId="19778" xr:uid="{00000000-0005-0000-0000-0000434D0000}"/>
    <cellStyle name="Normal 20 5 4 3" xfId="19779" xr:uid="{00000000-0005-0000-0000-0000444D0000}"/>
    <cellStyle name="Normal 20 5 4 3 2" xfId="19780" xr:uid="{00000000-0005-0000-0000-0000454D0000}"/>
    <cellStyle name="Normal 20 5 4 3 2 2" xfId="19781" xr:uid="{00000000-0005-0000-0000-0000464D0000}"/>
    <cellStyle name="Normal 20 5 4 3 3" xfId="19782" xr:uid="{00000000-0005-0000-0000-0000474D0000}"/>
    <cellStyle name="Normal 20 5 4 4" xfId="19783" xr:uid="{00000000-0005-0000-0000-0000484D0000}"/>
    <cellStyle name="Normal 20 5 4 4 2" xfId="19784" xr:uid="{00000000-0005-0000-0000-0000494D0000}"/>
    <cellStyle name="Normal 20 5 4 4 2 2" xfId="19785" xr:uid="{00000000-0005-0000-0000-00004A4D0000}"/>
    <cellStyle name="Normal 20 5 4 4 3" xfId="19786" xr:uid="{00000000-0005-0000-0000-00004B4D0000}"/>
    <cellStyle name="Normal 20 5 4 5" xfId="19787" xr:uid="{00000000-0005-0000-0000-00004C4D0000}"/>
    <cellStyle name="Normal 20 5 4 5 2" xfId="19788" xr:uid="{00000000-0005-0000-0000-00004D4D0000}"/>
    <cellStyle name="Normal 20 5 4 6" xfId="19789" xr:uid="{00000000-0005-0000-0000-00004E4D0000}"/>
    <cellStyle name="Normal 20 5 4 6 2" xfId="19790" xr:uid="{00000000-0005-0000-0000-00004F4D0000}"/>
    <cellStyle name="Normal 20 5 4 7" xfId="19791" xr:uid="{00000000-0005-0000-0000-0000504D0000}"/>
    <cellStyle name="Normal 20 5 5" xfId="19792" xr:uid="{00000000-0005-0000-0000-0000514D0000}"/>
    <cellStyle name="Normal 20 5 5 2" xfId="19793" xr:uid="{00000000-0005-0000-0000-0000524D0000}"/>
    <cellStyle name="Normal 20 5 5 2 2" xfId="19794" xr:uid="{00000000-0005-0000-0000-0000534D0000}"/>
    <cellStyle name="Normal 20 5 5 2 2 2" xfId="19795" xr:uid="{00000000-0005-0000-0000-0000544D0000}"/>
    <cellStyle name="Normal 20 5 5 2 3" xfId="19796" xr:uid="{00000000-0005-0000-0000-0000554D0000}"/>
    <cellStyle name="Normal 20 5 5 3" xfId="19797" xr:uid="{00000000-0005-0000-0000-0000564D0000}"/>
    <cellStyle name="Normal 20 5 5 3 2" xfId="19798" xr:uid="{00000000-0005-0000-0000-0000574D0000}"/>
    <cellStyle name="Normal 20 5 5 3 2 2" xfId="19799" xr:uid="{00000000-0005-0000-0000-0000584D0000}"/>
    <cellStyle name="Normal 20 5 5 3 3" xfId="19800" xr:uid="{00000000-0005-0000-0000-0000594D0000}"/>
    <cellStyle name="Normal 20 5 5 4" xfId="19801" xr:uid="{00000000-0005-0000-0000-00005A4D0000}"/>
    <cellStyle name="Normal 20 5 5 4 2" xfId="19802" xr:uid="{00000000-0005-0000-0000-00005B4D0000}"/>
    <cellStyle name="Normal 20 5 5 4 2 2" xfId="19803" xr:uid="{00000000-0005-0000-0000-00005C4D0000}"/>
    <cellStyle name="Normal 20 5 5 4 3" xfId="19804" xr:uid="{00000000-0005-0000-0000-00005D4D0000}"/>
    <cellStyle name="Normal 20 5 5 5" xfId="19805" xr:uid="{00000000-0005-0000-0000-00005E4D0000}"/>
    <cellStyle name="Normal 20 5 5 5 2" xfId="19806" xr:uid="{00000000-0005-0000-0000-00005F4D0000}"/>
    <cellStyle name="Normal 20 5 5 6" xfId="19807" xr:uid="{00000000-0005-0000-0000-0000604D0000}"/>
    <cellStyle name="Normal 20 5 5 6 2" xfId="19808" xr:uid="{00000000-0005-0000-0000-0000614D0000}"/>
    <cellStyle name="Normal 20 5 5 7" xfId="19809" xr:uid="{00000000-0005-0000-0000-0000624D0000}"/>
    <cellStyle name="Normal 20 5 6" xfId="19810" xr:uid="{00000000-0005-0000-0000-0000634D0000}"/>
    <cellStyle name="Normal 20 5 6 2" xfId="19811" xr:uid="{00000000-0005-0000-0000-0000644D0000}"/>
    <cellStyle name="Normal 20 5 6 2 2" xfId="19812" xr:uid="{00000000-0005-0000-0000-0000654D0000}"/>
    <cellStyle name="Normal 20 5 6 3" xfId="19813" xr:uid="{00000000-0005-0000-0000-0000664D0000}"/>
    <cellStyle name="Normal 20 5 7" xfId="19814" xr:uid="{00000000-0005-0000-0000-0000674D0000}"/>
    <cellStyle name="Normal 20 5 7 2" xfId="19815" xr:uid="{00000000-0005-0000-0000-0000684D0000}"/>
    <cellStyle name="Normal 20 5 7 2 2" xfId="19816" xr:uid="{00000000-0005-0000-0000-0000694D0000}"/>
    <cellStyle name="Normal 20 5 7 3" xfId="19817" xr:uid="{00000000-0005-0000-0000-00006A4D0000}"/>
    <cellStyle name="Normal 20 5 8" xfId="19818" xr:uid="{00000000-0005-0000-0000-00006B4D0000}"/>
    <cellStyle name="Normal 20 5 8 2" xfId="19819" xr:uid="{00000000-0005-0000-0000-00006C4D0000}"/>
    <cellStyle name="Normal 20 5 8 2 2" xfId="19820" xr:uid="{00000000-0005-0000-0000-00006D4D0000}"/>
    <cellStyle name="Normal 20 5 8 3" xfId="19821" xr:uid="{00000000-0005-0000-0000-00006E4D0000}"/>
    <cellStyle name="Normal 20 5 9" xfId="19822" xr:uid="{00000000-0005-0000-0000-00006F4D0000}"/>
    <cellStyle name="Normal 20 5 9 2" xfId="19823" xr:uid="{00000000-0005-0000-0000-0000704D0000}"/>
    <cellStyle name="Normal 20 6" xfId="19824" xr:uid="{00000000-0005-0000-0000-0000714D0000}"/>
    <cellStyle name="Normal 20 6 2" xfId="19825" xr:uid="{00000000-0005-0000-0000-0000724D0000}"/>
    <cellStyle name="Normal 20 6 2 2" xfId="19826" xr:uid="{00000000-0005-0000-0000-0000734D0000}"/>
    <cellStyle name="Normal 20 6 2 2 2" xfId="19827" xr:uid="{00000000-0005-0000-0000-0000744D0000}"/>
    <cellStyle name="Normal 20 6 2 2 2 2" xfId="19828" xr:uid="{00000000-0005-0000-0000-0000754D0000}"/>
    <cellStyle name="Normal 20 6 2 2 3" xfId="19829" xr:uid="{00000000-0005-0000-0000-0000764D0000}"/>
    <cellStyle name="Normal 20 6 2 3" xfId="19830" xr:uid="{00000000-0005-0000-0000-0000774D0000}"/>
    <cellStyle name="Normal 20 6 2 3 2" xfId="19831" xr:uid="{00000000-0005-0000-0000-0000784D0000}"/>
    <cellStyle name="Normal 20 6 2 3 2 2" xfId="19832" xr:uid="{00000000-0005-0000-0000-0000794D0000}"/>
    <cellStyle name="Normal 20 6 2 3 3" xfId="19833" xr:uid="{00000000-0005-0000-0000-00007A4D0000}"/>
    <cellStyle name="Normal 20 6 2 4" xfId="19834" xr:uid="{00000000-0005-0000-0000-00007B4D0000}"/>
    <cellStyle name="Normal 20 6 2 4 2" xfId="19835" xr:uid="{00000000-0005-0000-0000-00007C4D0000}"/>
    <cellStyle name="Normal 20 6 2 4 2 2" xfId="19836" xr:uid="{00000000-0005-0000-0000-00007D4D0000}"/>
    <cellStyle name="Normal 20 6 2 4 3" xfId="19837" xr:uid="{00000000-0005-0000-0000-00007E4D0000}"/>
    <cellStyle name="Normal 20 6 2 5" xfId="19838" xr:uid="{00000000-0005-0000-0000-00007F4D0000}"/>
    <cellStyle name="Normal 20 6 2 5 2" xfId="19839" xr:uid="{00000000-0005-0000-0000-0000804D0000}"/>
    <cellStyle name="Normal 20 6 2 6" xfId="19840" xr:uid="{00000000-0005-0000-0000-0000814D0000}"/>
    <cellStyle name="Normal 20 6 2 6 2" xfId="19841" xr:uid="{00000000-0005-0000-0000-0000824D0000}"/>
    <cellStyle name="Normal 20 6 2 7" xfId="19842" xr:uid="{00000000-0005-0000-0000-0000834D0000}"/>
    <cellStyle name="Normal 20 6 3" xfId="19843" xr:uid="{00000000-0005-0000-0000-0000844D0000}"/>
    <cellStyle name="Normal 20 6 3 2" xfId="19844" xr:uid="{00000000-0005-0000-0000-0000854D0000}"/>
    <cellStyle name="Normal 20 6 3 2 2" xfId="19845" xr:uid="{00000000-0005-0000-0000-0000864D0000}"/>
    <cellStyle name="Normal 20 6 3 2 2 2" xfId="19846" xr:uid="{00000000-0005-0000-0000-0000874D0000}"/>
    <cellStyle name="Normal 20 6 3 2 3" xfId="19847" xr:uid="{00000000-0005-0000-0000-0000884D0000}"/>
    <cellStyle name="Normal 20 6 3 3" xfId="19848" xr:uid="{00000000-0005-0000-0000-0000894D0000}"/>
    <cellStyle name="Normal 20 6 3 3 2" xfId="19849" xr:uid="{00000000-0005-0000-0000-00008A4D0000}"/>
    <cellStyle name="Normal 20 6 3 3 2 2" xfId="19850" xr:uid="{00000000-0005-0000-0000-00008B4D0000}"/>
    <cellStyle name="Normal 20 6 3 3 3" xfId="19851" xr:uid="{00000000-0005-0000-0000-00008C4D0000}"/>
    <cellStyle name="Normal 20 6 3 4" xfId="19852" xr:uid="{00000000-0005-0000-0000-00008D4D0000}"/>
    <cellStyle name="Normal 20 6 3 4 2" xfId="19853" xr:uid="{00000000-0005-0000-0000-00008E4D0000}"/>
    <cellStyle name="Normal 20 6 3 4 2 2" xfId="19854" xr:uid="{00000000-0005-0000-0000-00008F4D0000}"/>
    <cellStyle name="Normal 20 6 3 4 3" xfId="19855" xr:uid="{00000000-0005-0000-0000-0000904D0000}"/>
    <cellStyle name="Normal 20 6 3 5" xfId="19856" xr:uid="{00000000-0005-0000-0000-0000914D0000}"/>
    <cellStyle name="Normal 20 6 3 5 2" xfId="19857" xr:uid="{00000000-0005-0000-0000-0000924D0000}"/>
    <cellStyle name="Normal 20 6 3 6" xfId="19858" xr:uid="{00000000-0005-0000-0000-0000934D0000}"/>
    <cellStyle name="Normal 20 6 3 6 2" xfId="19859" xr:uid="{00000000-0005-0000-0000-0000944D0000}"/>
    <cellStyle name="Normal 20 6 3 7" xfId="19860" xr:uid="{00000000-0005-0000-0000-0000954D0000}"/>
    <cellStyle name="Normal 20 6 4" xfId="19861" xr:uid="{00000000-0005-0000-0000-0000964D0000}"/>
    <cellStyle name="Normal 20 6 4 2" xfId="19862" xr:uid="{00000000-0005-0000-0000-0000974D0000}"/>
    <cellStyle name="Normal 20 6 4 2 2" xfId="19863" xr:uid="{00000000-0005-0000-0000-0000984D0000}"/>
    <cellStyle name="Normal 20 6 4 3" xfId="19864" xr:uid="{00000000-0005-0000-0000-0000994D0000}"/>
    <cellStyle name="Normal 20 6 5" xfId="19865" xr:uid="{00000000-0005-0000-0000-00009A4D0000}"/>
    <cellStyle name="Normal 20 6 5 2" xfId="19866" xr:uid="{00000000-0005-0000-0000-00009B4D0000}"/>
    <cellStyle name="Normal 20 6 5 2 2" xfId="19867" xr:uid="{00000000-0005-0000-0000-00009C4D0000}"/>
    <cellStyle name="Normal 20 6 5 3" xfId="19868" xr:uid="{00000000-0005-0000-0000-00009D4D0000}"/>
    <cellStyle name="Normal 20 6 6" xfId="19869" xr:uid="{00000000-0005-0000-0000-00009E4D0000}"/>
    <cellStyle name="Normal 20 6 6 2" xfId="19870" xr:uid="{00000000-0005-0000-0000-00009F4D0000}"/>
    <cellStyle name="Normal 20 6 6 2 2" xfId="19871" xr:uid="{00000000-0005-0000-0000-0000A04D0000}"/>
    <cellStyle name="Normal 20 6 6 3" xfId="19872" xr:uid="{00000000-0005-0000-0000-0000A14D0000}"/>
    <cellStyle name="Normal 20 6 7" xfId="19873" xr:uid="{00000000-0005-0000-0000-0000A24D0000}"/>
    <cellStyle name="Normal 20 6 7 2" xfId="19874" xr:uid="{00000000-0005-0000-0000-0000A34D0000}"/>
    <cellStyle name="Normal 20 6 8" xfId="19875" xr:uid="{00000000-0005-0000-0000-0000A44D0000}"/>
    <cellStyle name="Normal 20 6 8 2" xfId="19876" xr:uid="{00000000-0005-0000-0000-0000A54D0000}"/>
    <cellStyle name="Normal 20 6 9" xfId="19877" xr:uid="{00000000-0005-0000-0000-0000A64D0000}"/>
    <cellStyle name="Normal 20 7" xfId="19878" xr:uid="{00000000-0005-0000-0000-0000A74D0000}"/>
    <cellStyle name="Normal 20 7 2" xfId="19879" xr:uid="{00000000-0005-0000-0000-0000A84D0000}"/>
    <cellStyle name="Normal 20 7 2 2" xfId="19880" xr:uid="{00000000-0005-0000-0000-0000A94D0000}"/>
    <cellStyle name="Normal 20 7 2 2 2" xfId="19881" xr:uid="{00000000-0005-0000-0000-0000AA4D0000}"/>
    <cellStyle name="Normal 20 7 2 2 2 2" xfId="19882" xr:uid="{00000000-0005-0000-0000-0000AB4D0000}"/>
    <cellStyle name="Normal 20 7 2 2 3" xfId="19883" xr:uid="{00000000-0005-0000-0000-0000AC4D0000}"/>
    <cellStyle name="Normal 20 7 2 3" xfId="19884" xr:uid="{00000000-0005-0000-0000-0000AD4D0000}"/>
    <cellStyle name="Normal 20 7 2 3 2" xfId="19885" xr:uid="{00000000-0005-0000-0000-0000AE4D0000}"/>
    <cellStyle name="Normal 20 7 2 3 2 2" xfId="19886" xr:uid="{00000000-0005-0000-0000-0000AF4D0000}"/>
    <cellStyle name="Normal 20 7 2 3 3" xfId="19887" xr:uid="{00000000-0005-0000-0000-0000B04D0000}"/>
    <cellStyle name="Normal 20 7 2 4" xfId="19888" xr:uid="{00000000-0005-0000-0000-0000B14D0000}"/>
    <cellStyle name="Normal 20 7 2 4 2" xfId="19889" xr:uid="{00000000-0005-0000-0000-0000B24D0000}"/>
    <cellStyle name="Normal 20 7 2 4 2 2" xfId="19890" xr:uid="{00000000-0005-0000-0000-0000B34D0000}"/>
    <cellStyle name="Normal 20 7 2 4 3" xfId="19891" xr:uid="{00000000-0005-0000-0000-0000B44D0000}"/>
    <cellStyle name="Normal 20 7 2 5" xfId="19892" xr:uid="{00000000-0005-0000-0000-0000B54D0000}"/>
    <cellStyle name="Normal 20 7 2 5 2" xfId="19893" xr:uid="{00000000-0005-0000-0000-0000B64D0000}"/>
    <cellStyle name="Normal 20 7 2 6" xfId="19894" xr:uid="{00000000-0005-0000-0000-0000B74D0000}"/>
    <cellStyle name="Normal 20 7 2 6 2" xfId="19895" xr:uid="{00000000-0005-0000-0000-0000B84D0000}"/>
    <cellStyle name="Normal 20 7 2 7" xfId="19896" xr:uid="{00000000-0005-0000-0000-0000B94D0000}"/>
    <cellStyle name="Normal 20 7 3" xfId="19897" xr:uid="{00000000-0005-0000-0000-0000BA4D0000}"/>
    <cellStyle name="Normal 20 7 3 2" xfId="19898" xr:uid="{00000000-0005-0000-0000-0000BB4D0000}"/>
    <cellStyle name="Normal 20 7 3 2 2" xfId="19899" xr:uid="{00000000-0005-0000-0000-0000BC4D0000}"/>
    <cellStyle name="Normal 20 7 3 3" xfId="19900" xr:uid="{00000000-0005-0000-0000-0000BD4D0000}"/>
    <cellStyle name="Normal 20 7 4" xfId="19901" xr:uid="{00000000-0005-0000-0000-0000BE4D0000}"/>
    <cellStyle name="Normal 20 7 4 2" xfId="19902" xr:uid="{00000000-0005-0000-0000-0000BF4D0000}"/>
    <cellStyle name="Normal 20 7 4 2 2" xfId="19903" xr:uid="{00000000-0005-0000-0000-0000C04D0000}"/>
    <cellStyle name="Normal 20 7 4 3" xfId="19904" xr:uid="{00000000-0005-0000-0000-0000C14D0000}"/>
    <cellStyle name="Normal 20 7 5" xfId="19905" xr:uid="{00000000-0005-0000-0000-0000C24D0000}"/>
    <cellStyle name="Normal 20 7 5 2" xfId="19906" xr:uid="{00000000-0005-0000-0000-0000C34D0000}"/>
    <cellStyle name="Normal 20 7 5 2 2" xfId="19907" xr:uid="{00000000-0005-0000-0000-0000C44D0000}"/>
    <cellStyle name="Normal 20 7 5 3" xfId="19908" xr:uid="{00000000-0005-0000-0000-0000C54D0000}"/>
    <cellStyle name="Normal 20 7 6" xfId="19909" xr:uid="{00000000-0005-0000-0000-0000C64D0000}"/>
    <cellStyle name="Normal 20 7 6 2" xfId="19910" xr:uid="{00000000-0005-0000-0000-0000C74D0000}"/>
    <cellStyle name="Normal 20 7 7" xfId="19911" xr:uid="{00000000-0005-0000-0000-0000C84D0000}"/>
    <cellStyle name="Normal 20 7 7 2" xfId="19912" xr:uid="{00000000-0005-0000-0000-0000C94D0000}"/>
    <cellStyle name="Normal 20 7 8" xfId="19913" xr:uid="{00000000-0005-0000-0000-0000CA4D0000}"/>
    <cellStyle name="Normal 20 8" xfId="19914" xr:uid="{00000000-0005-0000-0000-0000CB4D0000}"/>
    <cellStyle name="Normal 20 8 2" xfId="19915" xr:uid="{00000000-0005-0000-0000-0000CC4D0000}"/>
    <cellStyle name="Normal 20 8 2 2" xfId="19916" xr:uid="{00000000-0005-0000-0000-0000CD4D0000}"/>
    <cellStyle name="Normal 20 8 2 2 2" xfId="19917" xr:uid="{00000000-0005-0000-0000-0000CE4D0000}"/>
    <cellStyle name="Normal 20 8 2 3" xfId="19918" xr:uid="{00000000-0005-0000-0000-0000CF4D0000}"/>
    <cellStyle name="Normal 20 8 3" xfId="19919" xr:uid="{00000000-0005-0000-0000-0000D04D0000}"/>
    <cellStyle name="Normal 20 8 3 2" xfId="19920" xr:uid="{00000000-0005-0000-0000-0000D14D0000}"/>
    <cellStyle name="Normal 20 8 3 2 2" xfId="19921" xr:uid="{00000000-0005-0000-0000-0000D24D0000}"/>
    <cellStyle name="Normal 20 8 3 3" xfId="19922" xr:uid="{00000000-0005-0000-0000-0000D34D0000}"/>
    <cellStyle name="Normal 20 8 4" xfId="19923" xr:uid="{00000000-0005-0000-0000-0000D44D0000}"/>
    <cellStyle name="Normal 20 8 4 2" xfId="19924" xr:uid="{00000000-0005-0000-0000-0000D54D0000}"/>
    <cellStyle name="Normal 20 8 4 2 2" xfId="19925" xr:uid="{00000000-0005-0000-0000-0000D64D0000}"/>
    <cellStyle name="Normal 20 8 4 3" xfId="19926" xr:uid="{00000000-0005-0000-0000-0000D74D0000}"/>
    <cellStyle name="Normal 20 8 5" xfId="19927" xr:uid="{00000000-0005-0000-0000-0000D84D0000}"/>
    <cellStyle name="Normal 20 8 5 2" xfId="19928" xr:uid="{00000000-0005-0000-0000-0000D94D0000}"/>
    <cellStyle name="Normal 20 8 6" xfId="19929" xr:uid="{00000000-0005-0000-0000-0000DA4D0000}"/>
    <cellStyle name="Normal 20 8 6 2" xfId="19930" xr:uid="{00000000-0005-0000-0000-0000DB4D0000}"/>
    <cellStyle name="Normal 20 8 7" xfId="19931" xr:uid="{00000000-0005-0000-0000-0000DC4D0000}"/>
    <cellStyle name="Normal 20 9" xfId="19932" xr:uid="{00000000-0005-0000-0000-0000DD4D0000}"/>
    <cellStyle name="Normal 20 9 2" xfId="19933" xr:uid="{00000000-0005-0000-0000-0000DE4D0000}"/>
    <cellStyle name="Normal 20 9 2 2" xfId="19934" xr:uid="{00000000-0005-0000-0000-0000DF4D0000}"/>
    <cellStyle name="Normal 20 9 2 2 2" xfId="19935" xr:uid="{00000000-0005-0000-0000-0000E04D0000}"/>
    <cellStyle name="Normal 20 9 2 3" xfId="19936" xr:uid="{00000000-0005-0000-0000-0000E14D0000}"/>
    <cellStyle name="Normal 20 9 3" xfId="19937" xr:uid="{00000000-0005-0000-0000-0000E24D0000}"/>
    <cellStyle name="Normal 20 9 3 2" xfId="19938" xr:uid="{00000000-0005-0000-0000-0000E34D0000}"/>
    <cellStyle name="Normal 20 9 3 2 2" xfId="19939" xr:uid="{00000000-0005-0000-0000-0000E44D0000}"/>
    <cellStyle name="Normal 20 9 3 3" xfId="19940" xr:uid="{00000000-0005-0000-0000-0000E54D0000}"/>
    <cellStyle name="Normal 20 9 4" xfId="19941" xr:uid="{00000000-0005-0000-0000-0000E64D0000}"/>
    <cellStyle name="Normal 20 9 4 2" xfId="19942" xr:uid="{00000000-0005-0000-0000-0000E74D0000}"/>
    <cellStyle name="Normal 20 9 4 2 2" xfId="19943" xr:uid="{00000000-0005-0000-0000-0000E84D0000}"/>
    <cellStyle name="Normal 20 9 4 3" xfId="19944" xr:uid="{00000000-0005-0000-0000-0000E94D0000}"/>
    <cellStyle name="Normal 20 9 5" xfId="19945" xr:uid="{00000000-0005-0000-0000-0000EA4D0000}"/>
    <cellStyle name="Normal 20 9 5 2" xfId="19946" xr:uid="{00000000-0005-0000-0000-0000EB4D0000}"/>
    <cellStyle name="Normal 20 9 6" xfId="19947" xr:uid="{00000000-0005-0000-0000-0000EC4D0000}"/>
    <cellStyle name="Normal 20 9 6 2" xfId="19948" xr:uid="{00000000-0005-0000-0000-0000ED4D0000}"/>
    <cellStyle name="Normal 20 9 7" xfId="19949" xr:uid="{00000000-0005-0000-0000-0000EE4D0000}"/>
    <cellStyle name="Normal 20_Confidential Information" xfId="19950" xr:uid="{00000000-0005-0000-0000-0000EF4D0000}"/>
    <cellStyle name="Normal 21" xfId="19951" xr:uid="{00000000-0005-0000-0000-0000F04D0000}"/>
    <cellStyle name="Normal 21 2" xfId="19952" xr:uid="{00000000-0005-0000-0000-0000F14D0000}"/>
    <cellStyle name="Normal 22" xfId="19953" xr:uid="{00000000-0005-0000-0000-0000F24D0000}"/>
    <cellStyle name="Normal 22 10" xfId="19954" xr:uid="{00000000-0005-0000-0000-0000F34D0000}"/>
    <cellStyle name="Normal 22 10 2" xfId="19955" xr:uid="{00000000-0005-0000-0000-0000F44D0000}"/>
    <cellStyle name="Normal 22 10 2 2" xfId="19956" xr:uid="{00000000-0005-0000-0000-0000F54D0000}"/>
    <cellStyle name="Normal 22 10 3" xfId="19957" xr:uid="{00000000-0005-0000-0000-0000F64D0000}"/>
    <cellStyle name="Normal 22 11" xfId="19958" xr:uid="{00000000-0005-0000-0000-0000F74D0000}"/>
    <cellStyle name="Normal 22 11 2" xfId="19959" xr:uid="{00000000-0005-0000-0000-0000F84D0000}"/>
    <cellStyle name="Normal 22 11 2 2" xfId="19960" xr:uid="{00000000-0005-0000-0000-0000F94D0000}"/>
    <cellStyle name="Normal 22 11 3" xfId="19961" xr:uid="{00000000-0005-0000-0000-0000FA4D0000}"/>
    <cellStyle name="Normal 22 12" xfId="19962" xr:uid="{00000000-0005-0000-0000-0000FB4D0000}"/>
    <cellStyle name="Normal 22 12 2" xfId="19963" xr:uid="{00000000-0005-0000-0000-0000FC4D0000}"/>
    <cellStyle name="Normal 22 13" xfId="19964" xr:uid="{00000000-0005-0000-0000-0000FD4D0000}"/>
    <cellStyle name="Normal 22 13 2" xfId="19965" xr:uid="{00000000-0005-0000-0000-0000FE4D0000}"/>
    <cellStyle name="Normal 22 14" xfId="19966" xr:uid="{00000000-0005-0000-0000-0000FF4D0000}"/>
    <cellStyle name="Normal 22 2" xfId="19967" xr:uid="{00000000-0005-0000-0000-0000004E0000}"/>
    <cellStyle name="Normal 22 2 10" xfId="19968" xr:uid="{00000000-0005-0000-0000-0000014E0000}"/>
    <cellStyle name="Normal 22 2 10 2" xfId="19969" xr:uid="{00000000-0005-0000-0000-0000024E0000}"/>
    <cellStyle name="Normal 22 2 10 2 2" xfId="19970" xr:uid="{00000000-0005-0000-0000-0000034E0000}"/>
    <cellStyle name="Normal 22 2 10 3" xfId="19971" xr:uid="{00000000-0005-0000-0000-0000044E0000}"/>
    <cellStyle name="Normal 22 2 11" xfId="19972" xr:uid="{00000000-0005-0000-0000-0000054E0000}"/>
    <cellStyle name="Normal 22 2 11 2" xfId="19973" xr:uid="{00000000-0005-0000-0000-0000064E0000}"/>
    <cellStyle name="Normal 22 2 12" xfId="19974" xr:uid="{00000000-0005-0000-0000-0000074E0000}"/>
    <cellStyle name="Normal 22 2 12 2" xfId="19975" xr:uid="{00000000-0005-0000-0000-0000084E0000}"/>
    <cellStyle name="Normal 22 2 13" xfId="19976" xr:uid="{00000000-0005-0000-0000-0000094E0000}"/>
    <cellStyle name="Normal 22 2 2" xfId="19977" xr:uid="{00000000-0005-0000-0000-00000A4E0000}"/>
    <cellStyle name="Normal 22 2 2 10" xfId="19978" xr:uid="{00000000-0005-0000-0000-00000B4E0000}"/>
    <cellStyle name="Normal 22 2 2 10 2" xfId="19979" xr:uid="{00000000-0005-0000-0000-00000C4E0000}"/>
    <cellStyle name="Normal 22 2 2 11" xfId="19980" xr:uid="{00000000-0005-0000-0000-00000D4E0000}"/>
    <cellStyle name="Normal 22 2 2 2" xfId="19981" xr:uid="{00000000-0005-0000-0000-00000E4E0000}"/>
    <cellStyle name="Normal 22 2 2 2 2" xfId="19982" xr:uid="{00000000-0005-0000-0000-00000F4E0000}"/>
    <cellStyle name="Normal 22 2 2 2 2 2" xfId="19983" xr:uid="{00000000-0005-0000-0000-0000104E0000}"/>
    <cellStyle name="Normal 22 2 2 2 2 2 2" xfId="19984" xr:uid="{00000000-0005-0000-0000-0000114E0000}"/>
    <cellStyle name="Normal 22 2 2 2 2 2 2 2" xfId="19985" xr:uid="{00000000-0005-0000-0000-0000124E0000}"/>
    <cellStyle name="Normal 22 2 2 2 2 2 3" xfId="19986" xr:uid="{00000000-0005-0000-0000-0000134E0000}"/>
    <cellStyle name="Normal 22 2 2 2 2 3" xfId="19987" xr:uid="{00000000-0005-0000-0000-0000144E0000}"/>
    <cellStyle name="Normal 22 2 2 2 2 3 2" xfId="19988" xr:uid="{00000000-0005-0000-0000-0000154E0000}"/>
    <cellStyle name="Normal 22 2 2 2 2 3 2 2" xfId="19989" xr:uid="{00000000-0005-0000-0000-0000164E0000}"/>
    <cellStyle name="Normal 22 2 2 2 2 3 3" xfId="19990" xr:uid="{00000000-0005-0000-0000-0000174E0000}"/>
    <cellStyle name="Normal 22 2 2 2 2 4" xfId="19991" xr:uid="{00000000-0005-0000-0000-0000184E0000}"/>
    <cellStyle name="Normal 22 2 2 2 2 4 2" xfId="19992" xr:uid="{00000000-0005-0000-0000-0000194E0000}"/>
    <cellStyle name="Normal 22 2 2 2 2 4 2 2" xfId="19993" xr:uid="{00000000-0005-0000-0000-00001A4E0000}"/>
    <cellStyle name="Normal 22 2 2 2 2 4 3" xfId="19994" xr:uid="{00000000-0005-0000-0000-00001B4E0000}"/>
    <cellStyle name="Normal 22 2 2 2 2 5" xfId="19995" xr:uid="{00000000-0005-0000-0000-00001C4E0000}"/>
    <cellStyle name="Normal 22 2 2 2 2 5 2" xfId="19996" xr:uid="{00000000-0005-0000-0000-00001D4E0000}"/>
    <cellStyle name="Normal 22 2 2 2 2 6" xfId="19997" xr:uid="{00000000-0005-0000-0000-00001E4E0000}"/>
    <cellStyle name="Normal 22 2 2 2 2 6 2" xfId="19998" xr:uid="{00000000-0005-0000-0000-00001F4E0000}"/>
    <cellStyle name="Normal 22 2 2 2 2 7" xfId="19999" xr:uid="{00000000-0005-0000-0000-0000204E0000}"/>
    <cellStyle name="Normal 22 2 2 2 3" xfId="20000" xr:uid="{00000000-0005-0000-0000-0000214E0000}"/>
    <cellStyle name="Normal 22 2 2 2 3 2" xfId="20001" xr:uid="{00000000-0005-0000-0000-0000224E0000}"/>
    <cellStyle name="Normal 22 2 2 2 3 2 2" xfId="20002" xr:uid="{00000000-0005-0000-0000-0000234E0000}"/>
    <cellStyle name="Normal 22 2 2 2 3 2 2 2" xfId="20003" xr:uid="{00000000-0005-0000-0000-0000244E0000}"/>
    <cellStyle name="Normal 22 2 2 2 3 2 3" xfId="20004" xr:uid="{00000000-0005-0000-0000-0000254E0000}"/>
    <cellStyle name="Normal 22 2 2 2 3 3" xfId="20005" xr:uid="{00000000-0005-0000-0000-0000264E0000}"/>
    <cellStyle name="Normal 22 2 2 2 3 3 2" xfId="20006" xr:uid="{00000000-0005-0000-0000-0000274E0000}"/>
    <cellStyle name="Normal 22 2 2 2 3 3 2 2" xfId="20007" xr:uid="{00000000-0005-0000-0000-0000284E0000}"/>
    <cellStyle name="Normal 22 2 2 2 3 3 3" xfId="20008" xr:uid="{00000000-0005-0000-0000-0000294E0000}"/>
    <cellStyle name="Normal 22 2 2 2 3 4" xfId="20009" xr:uid="{00000000-0005-0000-0000-00002A4E0000}"/>
    <cellStyle name="Normal 22 2 2 2 3 4 2" xfId="20010" xr:uid="{00000000-0005-0000-0000-00002B4E0000}"/>
    <cellStyle name="Normal 22 2 2 2 3 4 2 2" xfId="20011" xr:uid="{00000000-0005-0000-0000-00002C4E0000}"/>
    <cellStyle name="Normal 22 2 2 2 3 4 3" xfId="20012" xr:uid="{00000000-0005-0000-0000-00002D4E0000}"/>
    <cellStyle name="Normal 22 2 2 2 3 5" xfId="20013" xr:uid="{00000000-0005-0000-0000-00002E4E0000}"/>
    <cellStyle name="Normal 22 2 2 2 3 5 2" xfId="20014" xr:uid="{00000000-0005-0000-0000-00002F4E0000}"/>
    <cellStyle name="Normal 22 2 2 2 3 6" xfId="20015" xr:uid="{00000000-0005-0000-0000-0000304E0000}"/>
    <cellStyle name="Normal 22 2 2 2 3 6 2" xfId="20016" xr:uid="{00000000-0005-0000-0000-0000314E0000}"/>
    <cellStyle name="Normal 22 2 2 2 3 7" xfId="20017" xr:uid="{00000000-0005-0000-0000-0000324E0000}"/>
    <cellStyle name="Normal 22 2 2 2 4" xfId="20018" xr:uid="{00000000-0005-0000-0000-0000334E0000}"/>
    <cellStyle name="Normal 22 2 2 2 4 2" xfId="20019" xr:uid="{00000000-0005-0000-0000-0000344E0000}"/>
    <cellStyle name="Normal 22 2 2 2 4 2 2" xfId="20020" xr:uid="{00000000-0005-0000-0000-0000354E0000}"/>
    <cellStyle name="Normal 22 2 2 2 4 3" xfId="20021" xr:uid="{00000000-0005-0000-0000-0000364E0000}"/>
    <cellStyle name="Normal 22 2 2 2 5" xfId="20022" xr:uid="{00000000-0005-0000-0000-0000374E0000}"/>
    <cellStyle name="Normal 22 2 2 2 5 2" xfId="20023" xr:uid="{00000000-0005-0000-0000-0000384E0000}"/>
    <cellStyle name="Normal 22 2 2 2 5 2 2" xfId="20024" xr:uid="{00000000-0005-0000-0000-0000394E0000}"/>
    <cellStyle name="Normal 22 2 2 2 5 3" xfId="20025" xr:uid="{00000000-0005-0000-0000-00003A4E0000}"/>
    <cellStyle name="Normal 22 2 2 2 6" xfId="20026" xr:uid="{00000000-0005-0000-0000-00003B4E0000}"/>
    <cellStyle name="Normal 22 2 2 2 6 2" xfId="20027" xr:uid="{00000000-0005-0000-0000-00003C4E0000}"/>
    <cellStyle name="Normal 22 2 2 2 6 2 2" xfId="20028" xr:uid="{00000000-0005-0000-0000-00003D4E0000}"/>
    <cellStyle name="Normal 22 2 2 2 6 3" xfId="20029" xr:uid="{00000000-0005-0000-0000-00003E4E0000}"/>
    <cellStyle name="Normal 22 2 2 2 7" xfId="20030" xr:uid="{00000000-0005-0000-0000-00003F4E0000}"/>
    <cellStyle name="Normal 22 2 2 2 7 2" xfId="20031" xr:uid="{00000000-0005-0000-0000-0000404E0000}"/>
    <cellStyle name="Normal 22 2 2 2 8" xfId="20032" xr:uid="{00000000-0005-0000-0000-0000414E0000}"/>
    <cellStyle name="Normal 22 2 2 2 8 2" xfId="20033" xr:uid="{00000000-0005-0000-0000-0000424E0000}"/>
    <cellStyle name="Normal 22 2 2 2 9" xfId="20034" xr:uid="{00000000-0005-0000-0000-0000434E0000}"/>
    <cellStyle name="Normal 22 2 2 3" xfId="20035" xr:uid="{00000000-0005-0000-0000-0000444E0000}"/>
    <cellStyle name="Normal 22 2 2 3 2" xfId="20036" xr:uid="{00000000-0005-0000-0000-0000454E0000}"/>
    <cellStyle name="Normal 22 2 2 3 2 2" xfId="20037" xr:uid="{00000000-0005-0000-0000-0000464E0000}"/>
    <cellStyle name="Normal 22 2 2 3 2 2 2" xfId="20038" xr:uid="{00000000-0005-0000-0000-0000474E0000}"/>
    <cellStyle name="Normal 22 2 2 3 2 2 2 2" xfId="20039" xr:uid="{00000000-0005-0000-0000-0000484E0000}"/>
    <cellStyle name="Normal 22 2 2 3 2 2 3" xfId="20040" xr:uid="{00000000-0005-0000-0000-0000494E0000}"/>
    <cellStyle name="Normal 22 2 2 3 2 3" xfId="20041" xr:uid="{00000000-0005-0000-0000-00004A4E0000}"/>
    <cellStyle name="Normal 22 2 2 3 2 3 2" xfId="20042" xr:uid="{00000000-0005-0000-0000-00004B4E0000}"/>
    <cellStyle name="Normal 22 2 2 3 2 3 2 2" xfId="20043" xr:uid="{00000000-0005-0000-0000-00004C4E0000}"/>
    <cellStyle name="Normal 22 2 2 3 2 3 3" xfId="20044" xr:uid="{00000000-0005-0000-0000-00004D4E0000}"/>
    <cellStyle name="Normal 22 2 2 3 2 4" xfId="20045" xr:uid="{00000000-0005-0000-0000-00004E4E0000}"/>
    <cellStyle name="Normal 22 2 2 3 2 4 2" xfId="20046" xr:uid="{00000000-0005-0000-0000-00004F4E0000}"/>
    <cellStyle name="Normal 22 2 2 3 2 4 2 2" xfId="20047" xr:uid="{00000000-0005-0000-0000-0000504E0000}"/>
    <cellStyle name="Normal 22 2 2 3 2 4 3" xfId="20048" xr:uid="{00000000-0005-0000-0000-0000514E0000}"/>
    <cellStyle name="Normal 22 2 2 3 2 5" xfId="20049" xr:uid="{00000000-0005-0000-0000-0000524E0000}"/>
    <cellStyle name="Normal 22 2 2 3 2 5 2" xfId="20050" xr:uid="{00000000-0005-0000-0000-0000534E0000}"/>
    <cellStyle name="Normal 22 2 2 3 2 6" xfId="20051" xr:uid="{00000000-0005-0000-0000-0000544E0000}"/>
    <cellStyle name="Normal 22 2 2 3 2 6 2" xfId="20052" xr:uid="{00000000-0005-0000-0000-0000554E0000}"/>
    <cellStyle name="Normal 22 2 2 3 2 7" xfId="20053" xr:uid="{00000000-0005-0000-0000-0000564E0000}"/>
    <cellStyle name="Normal 22 2 2 3 3" xfId="20054" xr:uid="{00000000-0005-0000-0000-0000574E0000}"/>
    <cellStyle name="Normal 22 2 2 3 3 2" xfId="20055" xr:uid="{00000000-0005-0000-0000-0000584E0000}"/>
    <cellStyle name="Normal 22 2 2 3 3 2 2" xfId="20056" xr:uid="{00000000-0005-0000-0000-0000594E0000}"/>
    <cellStyle name="Normal 22 2 2 3 3 3" xfId="20057" xr:uid="{00000000-0005-0000-0000-00005A4E0000}"/>
    <cellStyle name="Normal 22 2 2 3 4" xfId="20058" xr:uid="{00000000-0005-0000-0000-00005B4E0000}"/>
    <cellStyle name="Normal 22 2 2 3 4 2" xfId="20059" xr:uid="{00000000-0005-0000-0000-00005C4E0000}"/>
    <cellStyle name="Normal 22 2 2 3 4 2 2" xfId="20060" xr:uid="{00000000-0005-0000-0000-00005D4E0000}"/>
    <cellStyle name="Normal 22 2 2 3 4 3" xfId="20061" xr:uid="{00000000-0005-0000-0000-00005E4E0000}"/>
    <cellStyle name="Normal 22 2 2 3 5" xfId="20062" xr:uid="{00000000-0005-0000-0000-00005F4E0000}"/>
    <cellStyle name="Normal 22 2 2 3 5 2" xfId="20063" xr:uid="{00000000-0005-0000-0000-0000604E0000}"/>
    <cellStyle name="Normal 22 2 2 3 5 2 2" xfId="20064" xr:uid="{00000000-0005-0000-0000-0000614E0000}"/>
    <cellStyle name="Normal 22 2 2 3 5 3" xfId="20065" xr:uid="{00000000-0005-0000-0000-0000624E0000}"/>
    <cellStyle name="Normal 22 2 2 3 6" xfId="20066" xr:uid="{00000000-0005-0000-0000-0000634E0000}"/>
    <cellStyle name="Normal 22 2 2 3 6 2" xfId="20067" xr:uid="{00000000-0005-0000-0000-0000644E0000}"/>
    <cellStyle name="Normal 22 2 2 3 7" xfId="20068" xr:uid="{00000000-0005-0000-0000-0000654E0000}"/>
    <cellStyle name="Normal 22 2 2 3 7 2" xfId="20069" xr:uid="{00000000-0005-0000-0000-0000664E0000}"/>
    <cellStyle name="Normal 22 2 2 3 8" xfId="20070" xr:uid="{00000000-0005-0000-0000-0000674E0000}"/>
    <cellStyle name="Normal 22 2 2 4" xfId="20071" xr:uid="{00000000-0005-0000-0000-0000684E0000}"/>
    <cellStyle name="Normal 22 2 2 4 2" xfId="20072" xr:uid="{00000000-0005-0000-0000-0000694E0000}"/>
    <cellStyle name="Normal 22 2 2 4 2 2" xfId="20073" xr:uid="{00000000-0005-0000-0000-00006A4E0000}"/>
    <cellStyle name="Normal 22 2 2 4 2 2 2" xfId="20074" xr:uid="{00000000-0005-0000-0000-00006B4E0000}"/>
    <cellStyle name="Normal 22 2 2 4 2 3" xfId="20075" xr:uid="{00000000-0005-0000-0000-00006C4E0000}"/>
    <cellStyle name="Normal 22 2 2 4 3" xfId="20076" xr:uid="{00000000-0005-0000-0000-00006D4E0000}"/>
    <cellStyle name="Normal 22 2 2 4 3 2" xfId="20077" xr:uid="{00000000-0005-0000-0000-00006E4E0000}"/>
    <cellStyle name="Normal 22 2 2 4 3 2 2" xfId="20078" xr:uid="{00000000-0005-0000-0000-00006F4E0000}"/>
    <cellStyle name="Normal 22 2 2 4 3 3" xfId="20079" xr:uid="{00000000-0005-0000-0000-0000704E0000}"/>
    <cellStyle name="Normal 22 2 2 4 4" xfId="20080" xr:uid="{00000000-0005-0000-0000-0000714E0000}"/>
    <cellStyle name="Normal 22 2 2 4 4 2" xfId="20081" xr:uid="{00000000-0005-0000-0000-0000724E0000}"/>
    <cellStyle name="Normal 22 2 2 4 4 2 2" xfId="20082" xr:uid="{00000000-0005-0000-0000-0000734E0000}"/>
    <cellStyle name="Normal 22 2 2 4 4 3" xfId="20083" xr:uid="{00000000-0005-0000-0000-0000744E0000}"/>
    <cellStyle name="Normal 22 2 2 4 5" xfId="20084" xr:uid="{00000000-0005-0000-0000-0000754E0000}"/>
    <cellStyle name="Normal 22 2 2 4 5 2" xfId="20085" xr:uid="{00000000-0005-0000-0000-0000764E0000}"/>
    <cellStyle name="Normal 22 2 2 4 6" xfId="20086" xr:uid="{00000000-0005-0000-0000-0000774E0000}"/>
    <cellStyle name="Normal 22 2 2 4 6 2" xfId="20087" xr:uid="{00000000-0005-0000-0000-0000784E0000}"/>
    <cellStyle name="Normal 22 2 2 4 7" xfId="20088" xr:uid="{00000000-0005-0000-0000-0000794E0000}"/>
    <cellStyle name="Normal 22 2 2 5" xfId="20089" xr:uid="{00000000-0005-0000-0000-00007A4E0000}"/>
    <cellStyle name="Normal 22 2 2 5 2" xfId="20090" xr:uid="{00000000-0005-0000-0000-00007B4E0000}"/>
    <cellStyle name="Normal 22 2 2 5 2 2" xfId="20091" xr:uid="{00000000-0005-0000-0000-00007C4E0000}"/>
    <cellStyle name="Normal 22 2 2 5 2 2 2" xfId="20092" xr:uid="{00000000-0005-0000-0000-00007D4E0000}"/>
    <cellStyle name="Normal 22 2 2 5 2 3" xfId="20093" xr:uid="{00000000-0005-0000-0000-00007E4E0000}"/>
    <cellStyle name="Normal 22 2 2 5 3" xfId="20094" xr:uid="{00000000-0005-0000-0000-00007F4E0000}"/>
    <cellStyle name="Normal 22 2 2 5 3 2" xfId="20095" xr:uid="{00000000-0005-0000-0000-0000804E0000}"/>
    <cellStyle name="Normal 22 2 2 5 3 2 2" xfId="20096" xr:uid="{00000000-0005-0000-0000-0000814E0000}"/>
    <cellStyle name="Normal 22 2 2 5 3 3" xfId="20097" xr:uid="{00000000-0005-0000-0000-0000824E0000}"/>
    <cellStyle name="Normal 22 2 2 5 4" xfId="20098" xr:uid="{00000000-0005-0000-0000-0000834E0000}"/>
    <cellStyle name="Normal 22 2 2 5 4 2" xfId="20099" xr:uid="{00000000-0005-0000-0000-0000844E0000}"/>
    <cellStyle name="Normal 22 2 2 5 4 2 2" xfId="20100" xr:uid="{00000000-0005-0000-0000-0000854E0000}"/>
    <cellStyle name="Normal 22 2 2 5 4 3" xfId="20101" xr:uid="{00000000-0005-0000-0000-0000864E0000}"/>
    <cellStyle name="Normal 22 2 2 5 5" xfId="20102" xr:uid="{00000000-0005-0000-0000-0000874E0000}"/>
    <cellStyle name="Normal 22 2 2 5 5 2" xfId="20103" xr:uid="{00000000-0005-0000-0000-0000884E0000}"/>
    <cellStyle name="Normal 22 2 2 5 6" xfId="20104" xr:uid="{00000000-0005-0000-0000-0000894E0000}"/>
    <cellStyle name="Normal 22 2 2 5 6 2" xfId="20105" xr:uid="{00000000-0005-0000-0000-00008A4E0000}"/>
    <cellStyle name="Normal 22 2 2 5 7" xfId="20106" xr:uid="{00000000-0005-0000-0000-00008B4E0000}"/>
    <cellStyle name="Normal 22 2 2 6" xfId="20107" xr:uid="{00000000-0005-0000-0000-00008C4E0000}"/>
    <cellStyle name="Normal 22 2 2 6 2" xfId="20108" xr:uid="{00000000-0005-0000-0000-00008D4E0000}"/>
    <cellStyle name="Normal 22 2 2 6 2 2" xfId="20109" xr:uid="{00000000-0005-0000-0000-00008E4E0000}"/>
    <cellStyle name="Normal 22 2 2 6 3" xfId="20110" xr:uid="{00000000-0005-0000-0000-00008F4E0000}"/>
    <cellStyle name="Normal 22 2 2 7" xfId="20111" xr:uid="{00000000-0005-0000-0000-0000904E0000}"/>
    <cellStyle name="Normal 22 2 2 7 2" xfId="20112" xr:uid="{00000000-0005-0000-0000-0000914E0000}"/>
    <cellStyle name="Normal 22 2 2 7 2 2" xfId="20113" xr:uid="{00000000-0005-0000-0000-0000924E0000}"/>
    <cellStyle name="Normal 22 2 2 7 3" xfId="20114" xr:uid="{00000000-0005-0000-0000-0000934E0000}"/>
    <cellStyle name="Normal 22 2 2 8" xfId="20115" xr:uid="{00000000-0005-0000-0000-0000944E0000}"/>
    <cellStyle name="Normal 22 2 2 8 2" xfId="20116" xr:uid="{00000000-0005-0000-0000-0000954E0000}"/>
    <cellStyle name="Normal 22 2 2 8 2 2" xfId="20117" xr:uid="{00000000-0005-0000-0000-0000964E0000}"/>
    <cellStyle name="Normal 22 2 2 8 3" xfId="20118" xr:uid="{00000000-0005-0000-0000-0000974E0000}"/>
    <cellStyle name="Normal 22 2 2 9" xfId="20119" xr:uid="{00000000-0005-0000-0000-0000984E0000}"/>
    <cellStyle name="Normal 22 2 2 9 2" xfId="20120" xr:uid="{00000000-0005-0000-0000-0000994E0000}"/>
    <cellStyle name="Normal 22 2 3" xfId="20121" xr:uid="{00000000-0005-0000-0000-00009A4E0000}"/>
    <cellStyle name="Normal 22 2 3 10" xfId="20122" xr:uid="{00000000-0005-0000-0000-00009B4E0000}"/>
    <cellStyle name="Normal 22 2 3 10 2" xfId="20123" xr:uid="{00000000-0005-0000-0000-00009C4E0000}"/>
    <cellStyle name="Normal 22 2 3 11" xfId="20124" xr:uid="{00000000-0005-0000-0000-00009D4E0000}"/>
    <cellStyle name="Normal 22 2 3 2" xfId="20125" xr:uid="{00000000-0005-0000-0000-00009E4E0000}"/>
    <cellStyle name="Normal 22 2 3 2 2" xfId="20126" xr:uid="{00000000-0005-0000-0000-00009F4E0000}"/>
    <cellStyle name="Normal 22 2 3 2 2 2" xfId="20127" xr:uid="{00000000-0005-0000-0000-0000A04E0000}"/>
    <cellStyle name="Normal 22 2 3 2 2 2 2" xfId="20128" xr:uid="{00000000-0005-0000-0000-0000A14E0000}"/>
    <cellStyle name="Normal 22 2 3 2 2 2 2 2" xfId="20129" xr:uid="{00000000-0005-0000-0000-0000A24E0000}"/>
    <cellStyle name="Normal 22 2 3 2 2 2 3" xfId="20130" xr:uid="{00000000-0005-0000-0000-0000A34E0000}"/>
    <cellStyle name="Normal 22 2 3 2 2 3" xfId="20131" xr:uid="{00000000-0005-0000-0000-0000A44E0000}"/>
    <cellStyle name="Normal 22 2 3 2 2 3 2" xfId="20132" xr:uid="{00000000-0005-0000-0000-0000A54E0000}"/>
    <cellStyle name="Normal 22 2 3 2 2 3 2 2" xfId="20133" xr:uid="{00000000-0005-0000-0000-0000A64E0000}"/>
    <cellStyle name="Normal 22 2 3 2 2 3 3" xfId="20134" xr:uid="{00000000-0005-0000-0000-0000A74E0000}"/>
    <cellStyle name="Normal 22 2 3 2 2 4" xfId="20135" xr:uid="{00000000-0005-0000-0000-0000A84E0000}"/>
    <cellStyle name="Normal 22 2 3 2 2 4 2" xfId="20136" xr:uid="{00000000-0005-0000-0000-0000A94E0000}"/>
    <cellStyle name="Normal 22 2 3 2 2 4 2 2" xfId="20137" xr:uid="{00000000-0005-0000-0000-0000AA4E0000}"/>
    <cellStyle name="Normal 22 2 3 2 2 4 3" xfId="20138" xr:uid="{00000000-0005-0000-0000-0000AB4E0000}"/>
    <cellStyle name="Normal 22 2 3 2 2 5" xfId="20139" xr:uid="{00000000-0005-0000-0000-0000AC4E0000}"/>
    <cellStyle name="Normal 22 2 3 2 2 5 2" xfId="20140" xr:uid="{00000000-0005-0000-0000-0000AD4E0000}"/>
    <cellStyle name="Normal 22 2 3 2 2 6" xfId="20141" xr:uid="{00000000-0005-0000-0000-0000AE4E0000}"/>
    <cellStyle name="Normal 22 2 3 2 2 6 2" xfId="20142" xr:uid="{00000000-0005-0000-0000-0000AF4E0000}"/>
    <cellStyle name="Normal 22 2 3 2 2 7" xfId="20143" xr:uid="{00000000-0005-0000-0000-0000B04E0000}"/>
    <cellStyle name="Normal 22 2 3 2 3" xfId="20144" xr:uid="{00000000-0005-0000-0000-0000B14E0000}"/>
    <cellStyle name="Normal 22 2 3 2 3 2" xfId="20145" xr:uid="{00000000-0005-0000-0000-0000B24E0000}"/>
    <cellStyle name="Normal 22 2 3 2 3 2 2" xfId="20146" xr:uid="{00000000-0005-0000-0000-0000B34E0000}"/>
    <cellStyle name="Normal 22 2 3 2 3 2 2 2" xfId="20147" xr:uid="{00000000-0005-0000-0000-0000B44E0000}"/>
    <cellStyle name="Normal 22 2 3 2 3 2 3" xfId="20148" xr:uid="{00000000-0005-0000-0000-0000B54E0000}"/>
    <cellStyle name="Normal 22 2 3 2 3 3" xfId="20149" xr:uid="{00000000-0005-0000-0000-0000B64E0000}"/>
    <cellStyle name="Normal 22 2 3 2 3 3 2" xfId="20150" xr:uid="{00000000-0005-0000-0000-0000B74E0000}"/>
    <cellStyle name="Normal 22 2 3 2 3 3 2 2" xfId="20151" xr:uid="{00000000-0005-0000-0000-0000B84E0000}"/>
    <cellStyle name="Normal 22 2 3 2 3 3 3" xfId="20152" xr:uid="{00000000-0005-0000-0000-0000B94E0000}"/>
    <cellStyle name="Normal 22 2 3 2 3 4" xfId="20153" xr:uid="{00000000-0005-0000-0000-0000BA4E0000}"/>
    <cellStyle name="Normal 22 2 3 2 3 4 2" xfId="20154" xr:uid="{00000000-0005-0000-0000-0000BB4E0000}"/>
    <cellStyle name="Normal 22 2 3 2 3 4 2 2" xfId="20155" xr:uid="{00000000-0005-0000-0000-0000BC4E0000}"/>
    <cellStyle name="Normal 22 2 3 2 3 4 3" xfId="20156" xr:uid="{00000000-0005-0000-0000-0000BD4E0000}"/>
    <cellStyle name="Normal 22 2 3 2 3 5" xfId="20157" xr:uid="{00000000-0005-0000-0000-0000BE4E0000}"/>
    <cellStyle name="Normal 22 2 3 2 3 5 2" xfId="20158" xr:uid="{00000000-0005-0000-0000-0000BF4E0000}"/>
    <cellStyle name="Normal 22 2 3 2 3 6" xfId="20159" xr:uid="{00000000-0005-0000-0000-0000C04E0000}"/>
    <cellStyle name="Normal 22 2 3 2 3 6 2" xfId="20160" xr:uid="{00000000-0005-0000-0000-0000C14E0000}"/>
    <cellStyle name="Normal 22 2 3 2 3 7" xfId="20161" xr:uid="{00000000-0005-0000-0000-0000C24E0000}"/>
    <cellStyle name="Normal 22 2 3 2 4" xfId="20162" xr:uid="{00000000-0005-0000-0000-0000C34E0000}"/>
    <cellStyle name="Normal 22 2 3 2 4 2" xfId="20163" xr:uid="{00000000-0005-0000-0000-0000C44E0000}"/>
    <cellStyle name="Normal 22 2 3 2 4 2 2" xfId="20164" xr:uid="{00000000-0005-0000-0000-0000C54E0000}"/>
    <cellStyle name="Normal 22 2 3 2 4 3" xfId="20165" xr:uid="{00000000-0005-0000-0000-0000C64E0000}"/>
    <cellStyle name="Normal 22 2 3 2 5" xfId="20166" xr:uid="{00000000-0005-0000-0000-0000C74E0000}"/>
    <cellStyle name="Normal 22 2 3 2 5 2" xfId="20167" xr:uid="{00000000-0005-0000-0000-0000C84E0000}"/>
    <cellStyle name="Normal 22 2 3 2 5 2 2" xfId="20168" xr:uid="{00000000-0005-0000-0000-0000C94E0000}"/>
    <cellStyle name="Normal 22 2 3 2 5 3" xfId="20169" xr:uid="{00000000-0005-0000-0000-0000CA4E0000}"/>
    <cellStyle name="Normal 22 2 3 2 6" xfId="20170" xr:uid="{00000000-0005-0000-0000-0000CB4E0000}"/>
    <cellStyle name="Normal 22 2 3 2 6 2" xfId="20171" xr:uid="{00000000-0005-0000-0000-0000CC4E0000}"/>
    <cellStyle name="Normal 22 2 3 2 6 2 2" xfId="20172" xr:uid="{00000000-0005-0000-0000-0000CD4E0000}"/>
    <cellStyle name="Normal 22 2 3 2 6 3" xfId="20173" xr:uid="{00000000-0005-0000-0000-0000CE4E0000}"/>
    <cellStyle name="Normal 22 2 3 2 7" xfId="20174" xr:uid="{00000000-0005-0000-0000-0000CF4E0000}"/>
    <cellStyle name="Normal 22 2 3 2 7 2" xfId="20175" xr:uid="{00000000-0005-0000-0000-0000D04E0000}"/>
    <cellStyle name="Normal 22 2 3 2 8" xfId="20176" xr:uid="{00000000-0005-0000-0000-0000D14E0000}"/>
    <cellStyle name="Normal 22 2 3 2 8 2" xfId="20177" xr:uid="{00000000-0005-0000-0000-0000D24E0000}"/>
    <cellStyle name="Normal 22 2 3 2 9" xfId="20178" xr:uid="{00000000-0005-0000-0000-0000D34E0000}"/>
    <cellStyle name="Normal 22 2 3 3" xfId="20179" xr:uid="{00000000-0005-0000-0000-0000D44E0000}"/>
    <cellStyle name="Normal 22 2 3 3 2" xfId="20180" xr:uid="{00000000-0005-0000-0000-0000D54E0000}"/>
    <cellStyle name="Normal 22 2 3 3 2 2" xfId="20181" xr:uid="{00000000-0005-0000-0000-0000D64E0000}"/>
    <cellStyle name="Normal 22 2 3 3 2 2 2" xfId="20182" xr:uid="{00000000-0005-0000-0000-0000D74E0000}"/>
    <cellStyle name="Normal 22 2 3 3 2 2 2 2" xfId="20183" xr:uid="{00000000-0005-0000-0000-0000D84E0000}"/>
    <cellStyle name="Normal 22 2 3 3 2 2 3" xfId="20184" xr:uid="{00000000-0005-0000-0000-0000D94E0000}"/>
    <cellStyle name="Normal 22 2 3 3 2 3" xfId="20185" xr:uid="{00000000-0005-0000-0000-0000DA4E0000}"/>
    <cellStyle name="Normal 22 2 3 3 2 3 2" xfId="20186" xr:uid="{00000000-0005-0000-0000-0000DB4E0000}"/>
    <cellStyle name="Normal 22 2 3 3 2 3 2 2" xfId="20187" xr:uid="{00000000-0005-0000-0000-0000DC4E0000}"/>
    <cellStyle name="Normal 22 2 3 3 2 3 3" xfId="20188" xr:uid="{00000000-0005-0000-0000-0000DD4E0000}"/>
    <cellStyle name="Normal 22 2 3 3 2 4" xfId="20189" xr:uid="{00000000-0005-0000-0000-0000DE4E0000}"/>
    <cellStyle name="Normal 22 2 3 3 2 4 2" xfId="20190" xr:uid="{00000000-0005-0000-0000-0000DF4E0000}"/>
    <cellStyle name="Normal 22 2 3 3 2 4 2 2" xfId="20191" xr:uid="{00000000-0005-0000-0000-0000E04E0000}"/>
    <cellStyle name="Normal 22 2 3 3 2 4 3" xfId="20192" xr:uid="{00000000-0005-0000-0000-0000E14E0000}"/>
    <cellStyle name="Normal 22 2 3 3 2 5" xfId="20193" xr:uid="{00000000-0005-0000-0000-0000E24E0000}"/>
    <cellStyle name="Normal 22 2 3 3 2 5 2" xfId="20194" xr:uid="{00000000-0005-0000-0000-0000E34E0000}"/>
    <cellStyle name="Normal 22 2 3 3 2 6" xfId="20195" xr:uid="{00000000-0005-0000-0000-0000E44E0000}"/>
    <cellStyle name="Normal 22 2 3 3 2 6 2" xfId="20196" xr:uid="{00000000-0005-0000-0000-0000E54E0000}"/>
    <cellStyle name="Normal 22 2 3 3 2 7" xfId="20197" xr:uid="{00000000-0005-0000-0000-0000E64E0000}"/>
    <cellStyle name="Normal 22 2 3 3 3" xfId="20198" xr:uid="{00000000-0005-0000-0000-0000E74E0000}"/>
    <cellStyle name="Normal 22 2 3 3 3 2" xfId="20199" xr:uid="{00000000-0005-0000-0000-0000E84E0000}"/>
    <cellStyle name="Normal 22 2 3 3 3 2 2" xfId="20200" xr:uid="{00000000-0005-0000-0000-0000E94E0000}"/>
    <cellStyle name="Normal 22 2 3 3 3 3" xfId="20201" xr:uid="{00000000-0005-0000-0000-0000EA4E0000}"/>
    <cellStyle name="Normal 22 2 3 3 4" xfId="20202" xr:uid="{00000000-0005-0000-0000-0000EB4E0000}"/>
    <cellStyle name="Normal 22 2 3 3 4 2" xfId="20203" xr:uid="{00000000-0005-0000-0000-0000EC4E0000}"/>
    <cellStyle name="Normal 22 2 3 3 4 2 2" xfId="20204" xr:uid="{00000000-0005-0000-0000-0000ED4E0000}"/>
    <cellStyle name="Normal 22 2 3 3 4 3" xfId="20205" xr:uid="{00000000-0005-0000-0000-0000EE4E0000}"/>
    <cellStyle name="Normal 22 2 3 3 5" xfId="20206" xr:uid="{00000000-0005-0000-0000-0000EF4E0000}"/>
    <cellStyle name="Normal 22 2 3 3 5 2" xfId="20207" xr:uid="{00000000-0005-0000-0000-0000F04E0000}"/>
    <cellStyle name="Normal 22 2 3 3 5 2 2" xfId="20208" xr:uid="{00000000-0005-0000-0000-0000F14E0000}"/>
    <cellStyle name="Normal 22 2 3 3 5 3" xfId="20209" xr:uid="{00000000-0005-0000-0000-0000F24E0000}"/>
    <cellStyle name="Normal 22 2 3 3 6" xfId="20210" xr:uid="{00000000-0005-0000-0000-0000F34E0000}"/>
    <cellStyle name="Normal 22 2 3 3 6 2" xfId="20211" xr:uid="{00000000-0005-0000-0000-0000F44E0000}"/>
    <cellStyle name="Normal 22 2 3 3 7" xfId="20212" xr:uid="{00000000-0005-0000-0000-0000F54E0000}"/>
    <cellStyle name="Normal 22 2 3 3 7 2" xfId="20213" xr:uid="{00000000-0005-0000-0000-0000F64E0000}"/>
    <cellStyle name="Normal 22 2 3 3 8" xfId="20214" xr:uid="{00000000-0005-0000-0000-0000F74E0000}"/>
    <cellStyle name="Normal 22 2 3 4" xfId="20215" xr:uid="{00000000-0005-0000-0000-0000F84E0000}"/>
    <cellStyle name="Normal 22 2 3 4 2" xfId="20216" xr:uid="{00000000-0005-0000-0000-0000F94E0000}"/>
    <cellStyle name="Normal 22 2 3 4 2 2" xfId="20217" xr:uid="{00000000-0005-0000-0000-0000FA4E0000}"/>
    <cellStyle name="Normal 22 2 3 4 2 2 2" xfId="20218" xr:uid="{00000000-0005-0000-0000-0000FB4E0000}"/>
    <cellStyle name="Normal 22 2 3 4 2 3" xfId="20219" xr:uid="{00000000-0005-0000-0000-0000FC4E0000}"/>
    <cellStyle name="Normal 22 2 3 4 3" xfId="20220" xr:uid="{00000000-0005-0000-0000-0000FD4E0000}"/>
    <cellStyle name="Normal 22 2 3 4 3 2" xfId="20221" xr:uid="{00000000-0005-0000-0000-0000FE4E0000}"/>
    <cellStyle name="Normal 22 2 3 4 3 2 2" xfId="20222" xr:uid="{00000000-0005-0000-0000-0000FF4E0000}"/>
    <cellStyle name="Normal 22 2 3 4 3 3" xfId="20223" xr:uid="{00000000-0005-0000-0000-0000004F0000}"/>
    <cellStyle name="Normal 22 2 3 4 4" xfId="20224" xr:uid="{00000000-0005-0000-0000-0000014F0000}"/>
    <cellStyle name="Normal 22 2 3 4 4 2" xfId="20225" xr:uid="{00000000-0005-0000-0000-0000024F0000}"/>
    <cellStyle name="Normal 22 2 3 4 4 2 2" xfId="20226" xr:uid="{00000000-0005-0000-0000-0000034F0000}"/>
    <cellStyle name="Normal 22 2 3 4 4 3" xfId="20227" xr:uid="{00000000-0005-0000-0000-0000044F0000}"/>
    <cellStyle name="Normal 22 2 3 4 5" xfId="20228" xr:uid="{00000000-0005-0000-0000-0000054F0000}"/>
    <cellStyle name="Normal 22 2 3 4 5 2" xfId="20229" xr:uid="{00000000-0005-0000-0000-0000064F0000}"/>
    <cellStyle name="Normal 22 2 3 4 6" xfId="20230" xr:uid="{00000000-0005-0000-0000-0000074F0000}"/>
    <cellStyle name="Normal 22 2 3 4 6 2" xfId="20231" xr:uid="{00000000-0005-0000-0000-0000084F0000}"/>
    <cellStyle name="Normal 22 2 3 4 7" xfId="20232" xr:uid="{00000000-0005-0000-0000-0000094F0000}"/>
    <cellStyle name="Normal 22 2 3 5" xfId="20233" xr:uid="{00000000-0005-0000-0000-00000A4F0000}"/>
    <cellStyle name="Normal 22 2 3 5 2" xfId="20234" xr:uid="{00000000-0005-0000-0000-00000B4F0000}"/>
    <cellStyle name="Normal 22 2 3 5 2 2" xfId="20235" xr:uid="{00000000-0005-0000-0000-00000C4F0000}"/>
    <cellStyle name="Normal 22 2 3 5 2 2 2" xfId="20236" xr:uid="{00000000-0005-0000-0000-00000D4F0000}"/>
    <cellStyle name="Normal 22 2 3 5 2 3" xfId="20237" xr:uid="{00000000-0005-0000-0000-00000E4F0000}"/>
    <cellStyle name="Normal 22 2 3 5 3" xfId="20238" xr:uid="{00000000-0005-0000-0000-00000F4F0000}"/>
    <cellStyle name="Normal 22 2 3 5 3 2" xfId="20239" xr:uid="{00000000-0005-0000-0000-0000104F0000}"/>
    <cellStyle name="Normal 22 2 3 5 3 2 2" xfId="20240" xr:uid="{00000000-0005-0000-0000-0000114F0000}"/>
    <cellStyle name="Normal 22 2 3 5 3 3" xfId="20241" xr:uid="{00000000-0005-0000-0000-0000124F0000}"/>
    <cellStyle name="Normal 22 2 3 5 4" xfId="20242" xr:uid="{00000000-0005-0000-0000-0000134F0000}"/>
    <cellStyle name="Normal 22 2 3 5 4 2" xfId="20243" xr:uid="{00000000-0005-0000-0000-0000144F0000}"/>
    <cellStyle name="Normal 22 2 3 5 4 2 2" xfId="20244" xr:uid="{00000000-0005-0000-0000-0000154F0000}"/>
    <cellStyle name="Normal 22 2 3 5 4 3" xfId="20245" xr:uid="{00000000-0005-0000-0000-0000164F0000}"/>
    <cellStyle name="Normal 22 2 3 5 5" xfId="20246" xr:uid="{00000000-0005-0000-0000-0000174F0000}"/>
    <cellStyle name="Normal 22 2 3 5 5 2" xfId="20247" xr:uid="{00000000-0005-0000-0000-0000184F0000}"/>
    <cellStyle name="Normal 22 2 3 5 6" xfId="20248" xr:uid="{00000000-0005-0000-0000-0000194F0000}"/>
    <cellStyle name="Normal 22 2 3 5 6 2" xfId="20249" xr:uid="{00000000-0005-0000-0000-00001A4F0000}"/>
    <cellStyle name="Normal 22 2 3 5 7" xfId="20250" xr:uid="{00000000-0005-0000-0000-00001B4F0000}"/>
    <cellStyle name="Normal 22 2 3 6" xfId="20251" xr:uid="{00000000-0005-0000-0000-00001C4F0000}"/>
    <cellStyle name="Normal 22 2 3 6 2" xfId="20252" xr:uid="{00000000-0005-0000-0000-00001D4F0000}"/>
    <cellStyle name="Normal 22 2 3 6 2 2" xfId="20253" xr:uid="{00000000-0005-0000-0000-00001E4F0000}"/>
    <cellStyle name="Normal 22 2 3 6 3" xfId="20254" xr:uid="{00000000-0005-0000-0000-00001F4F0000}"/>
    <cellStyle name="Normal 22 2 3 7" xfId="20255" xr:uid="{00000000-0005-0000-0000-0000204F0000}"/>
    <cellStyle name="Normal 22 2 3 7 2" xfId="20256" xr:uid="{00000000-0005-0000-0000-0000214F0000}"/>
    <cellStyle name="Normal 22 2 3 7 2 2" xfId="20257" xr:uid="{00000000-0005-0000-0000-0000224F0000}"/>
    <cellStyle name="Normal 22 2 3 7 3" xfId="20258" xr:uid="{00000000-0005-0000-0000-0000234F0000}"/>
    <cellStyle name="Normal 22 2 3 8" xfId="20259" xr:uid="{00000000-0005-0000-0000-0000244F0000}"/>
    <cellStyle name="Normal 22 2 3 8 2" xfId="20260" xr:uid="{00000000-0005-0000-0000-0000254F0000}"/>
    <cellStyle name="Normal 22 2 3 8 2 2" xfId="20261" xr:uid="{00000000-0005-0000-0000-0000264F0000}"/>
    <cellStyle name="Normal 22 2 3 8 3" xfId="20262" xr:uid="{00000000-0005-0000-0000-0000274F0000}"/>
    <cellStyle name="Normal 22 2 3 9" xfId="20263" xr:uid="{00000000-0005-0000-0000-0000284F0000}"/>
    <cellStyle name="Normal 22 2 3 9 2" xfId="20264" xr:uid="{00000000-0005-0000-0000-0000294F0000}"/>
    <cellStyle name="Normal 22 2 4" xfId="20265" xr:uid="{00000000-0005-0000-0000-00002A4F0000}"/>
    <cellStyle name="Normal 22 2 4 2" xfId="20266" xr:uid="{00000000-0005-0000-0000-00002B4F0000}"/>
    <cellStyle name="Normal 22 2 4 2 2" xfId="20267" xr:uid="{00000000-0005-0000-0000-00002C4F0000}"/>
    <cellStyle name="Normal 22 2 4 2 2 2" xfId="20268" xr:uid="{00000000-0005-0000-0000-00002D4F0000}"/>
    <cellStyle name="Normal 22 2 4 2 2 2 2" xfId="20269" xr:uid="{00000000-0005-0000-0000-00002E4F0000}"/>
    <cellStyle name="Normal 22 2 4 2 2 3" xfId="20270" xr:uid="{00000000-0005-0000-0000-00002F4F0000}"/>
    <cellStyle name="Normal 22 2 4 2 3" xfId="20271" xr:uid="{00000000-0005-0000-0000-0000304F0000}"/>
    <cellStyle name="Normal 22 2 4 2 3 2" xfId="20272" xr:uid="{00000000-0005-0000-0000-0000314F0000}"/>
    <cellStyle name="Normal 22 2 4 2 3 2 2" xfId="20273" xr:uid="{00000000-0005-0000-0000-0000324F0000}"/>
    <cellStyle name="Normal 22 2 4 2 3 3" xfId="20274" xr:uid="{00000000-0005-0000-0000-0000334F0000}"/>
    <cellStyle name="Normal 22 2 4 2 4" xfId="20275" xr:uid="{00000000-0005-0000-0000-0000344F0000}"/>
    <cellStyle name="Normal 22 2 4 2 4 2" xfId="20276" xr:uid="{00000000-0005-0000-0000-0000354F0000}"/>
    <cellStyle name="Normal 22 2 4 2 4 2 2" xfId="20277" xr:uid="{00000000-0005-0000-0000-0000364F0000}"/>
    <cellStyle name="Normal 22 2 4 2 4 3" xfId="20278" xr:uid="{00000000-0005-0000-0000-0000374F0000}"/>
    <cellStyle name="Normal 22 2 4 2 5" xfId="20279" xr:uid="{00000000-0005-0000-0000-0000384F0000}"/>
    <cellStyle name="Normal 22 2 4 2 5 2" xfId="20280" xr:uid="{00000000-0005-0000-0000-0000394F0000}"/>
    <cellStyle name="Normal 22 2 4 2 6" xfId="20281" xr:uid="{00000000-0005-0000-0000-00003A4F0000}"/>
    <cellStyle name="Normal 22 2 4 2 6 2" xfId="20282" xr:uid="{00000000-0005-0000-0000-00003B4F0000}"/>
    <cellStyle name="Normal 22 2 4 2 7" xfId="20283" xr:uid="{00000000-0005-0000-0000-00003C4F0000}"/>
    <cellStyle name="Normal 22 2 4 3" xfId="20284" xr:uid="{00000000-0005-0000-0000-00003D4F0000}"/>
    <cellStyle name="Normal 22 2 4 3 2" xfId="20285" xr:uid="{00000000-0005-0000-0000-00003E4F0000}"/>
    <cellStyle name="Normal 22 2 4 3 2 2" xfId="20286" xr:uid="{00000000-0005-0000-0000-00003F4F0000}"/>
    <cellStyle name="Normal 22 2 4 3 2 2 2" xfId="20287" xr:uid="{00000000-0005-0000-0000-0000404F0000}"/>
    <cellStyle name="Normal 22 2 4 3 2 3" xfId="20288" xr:uid="{00000000-0005-0000-0000-0000414F0000}"/>
    <cellStyle name="Normal 22 2 4 3 3" xfId="20289" xr:uid="{00000000-0005-0000-0000-0000424F0000}"/>
    <cellStyle name="Normal 22 2 4 3 3 2" xfId="20290" xr:uid="{00000000-0005-0000-0000-0000434F0000}"/>
    <cellStyle name="Normal 22 2 4 3 3 2 2" xfId="20291" xr:uid="{00000000-0005-0000-0000-0000444F0000}"/>
    <cellStyle name="Normal 22 2 4 3 3 3" xfId="20292" xr:uid="{00000000-0005-0000-0000-0000454F0000}"/>
    <cellStyle name="Normal 22 2 4 3 4" xfId="20293" xr:uid="{00000000-0005-0000-0000-0000464F0000}"/>
    <cellStyle name="Normal 22 2 4 3 4 2" xfId="20294" xr:uid="{00000000-0005-0000-0000-0000474F0000}"/>
    <cellStyle name="Normal 22 2 4 3 4 2 2" xfId="20295" xr:uid="{00000000-0005-0000-0000-0000484F0000}"/>
    <cellStyle name="Normal 22 2 4 3 4 3" xfId="20296" xr:uid="{00000000-0005-0000-0000-0000494F0000}"/>
    <cellStyle name="Normal 22 2 4 3 5" xfId="20297" xr:uid="{00000000-0005-0000-0000-00004A4F0000}"/>
    <cellStyle name="Normal 22 2 4 3 5 2" xfId="20298" xr:uid="{00000000-0005-0000-0000-00004B4F0000}"/>
    <cellStyle name="Normal 22 2 4 3 6" xfId="20299" xr:uid="{00000000-0005-0000-0000-00004C4F0000}"/>
    <cellStyle name="Normal 22 2 4 3 6 2" xfId="20300" xr:uid="{00000000-0005-0000-0000-00004D4F0000}"/>
    <cellStyle name="Normal 22 2 4 3 7" xfId="20301" xr:uid="{00000000-0005-0000-0000-00004E4F0000}"/>
    <cellStyle name="Normal 22 2 4 4" xfId="20302" xr:uid="{00000000-0005-0000-0000-00004F4F0000}"/>
    <cellStyle name="Normal 22 2 4 4 2" xfId="20303" xr:uid="{00000000-0005-0000-0000-0000504F0000}"/>
    <cellStyle name="Normal 22 2 4 4 2 2" xfId="20304" xr:uid="{00000000-0005-0000-0000-0000514F0000}"/>
    <cellStyle name="Normal 22 2 4 4 3" xfId="20305" xr:uid="{00000000-0005-0000-0000-0000524F0000}"/>
    <cellStyle name="Normal 22 2 4 5" xfId="20306" xr:uid="{00000000-0005-0000-0000-0000534F0000}"/>
    <cellStyle name="Normal 22 2 4 5 2" xfId="20307" xr:uid="{00000000-0005-0000-0000-0000544F0000}"/>
    <cellStyle name="Normal 22 2 4 5 2 2" xfId="20308" xr:uid="{00000000-0005-0000-0000-0000554F0000}"/>
    <cellStyle name="Normal 22 2 4 5 3" xfId="20309" xr:uid="{00000000-0005-0000-0000-0000564F0000}"/>
    <cellStyle name="Normal 22 2 4 6" xfId="20310" xr:uid="{00000000-0005-0000-0000-0000574F0000}"/>
    <cellStyle name="Normal 22 2 4 6 2" xfId="20311" xr:uid="{00000000-0005-0000-0000-0000584F0000}"/>
    <cellStyle name="Normal 22 2 4 6 2 2" xfId="20312" xr:uid="{00000000-0005-0000-0000-0000594F0000}"/>
    <cellStyle name="Normal 22 2 4 6 3" xfId="20313" xr:uid="{00000000-0005-0000-0000-00005A4F0000}"/>
    <cellStyle name="Normal 22 2 4 7" xfId="20314" xr:uid="{00000000-0005-0000-0000-00005B4F0000}"/>
    <cellStyle name="Normal 22 2 4 7 2" xfId="20315" xr:uid="{00000000-0005-0000-0000-00005C4F0000}"/>
    <cellStyle name="Normal 22 2 4 8" xfId="20316" xr:uid="{00000000-0005-0000-0000-00005D4F0000}"/>
    <cellStyle name="Normal 22 2 4 8 2" xfId="20317" xr:uid="{00000000-0005-0000-0000-00005E4F0000}"/>
    <cellStyle name="Normal 22 2 4 9" xfId="20318" xr:uid="{00000000-0005-0000-0000-00005F4F0000}"/>
    <cellStyle name="Normal 22 2 5" xfId="20319" xr:uid="{00000000-0005-0000-0000-0000604F0000}"/>
    <cellStyle name="Normal 22 2 5 2" xfId="20320" xr:uid="{00000000-0005-0000-0000-0000614F0000}"/>
    <cellStyle name="Normal 22 2 5 2 2" xfId="20321" xr:uid="{00000000-0005-0000-0000-0000624F0000}"/>
    <cellStyle name="Normal 22 2 5 2 2 2" xfId="20322" xr:uid="{00000000-0005-0000-0000-0000634F0000}"/>
    <cellStyle name="Normal 22 2 5 2 2 2 2" xfId="20323" xr:uid="{00000000-0005-0000-0000-0000644F0000}"/>
    <cellStyle name="Normal 22 2 5 2 2 3" xfId="20324" xr:uid="{00000000-0005-0000-0000-0000654F0000}"/>
    <cellStyle name="Normal 22 2 5 2 3" xfId="20325" xr:uid="{00000000-0005-0000-0000-0000664F0000}"/>
    <cellStyle name="Normal 22 2 5 2 3 2" xfId="20326" xr:uid="{00000000-0005-0000-0000-0000674F0000}"/>
    <cellStyle name="Normal 22 2 5 2 3 2 2" xfId="20327" xr:uid="{00000000-0005-0000-0000-0000684F0000}"/>
    <cellStyle name="Normal 22 2 5 2 3 3" xfId="20328" xr:uid="{00000000-0005-0000-0000-0000694F0000}"/>
    <cellStyle name="Normal 22 2 5 2 4" xfId="20329" xr:uid="{00000000-0005-0000-0000-00006A4F0000}"/>
    <cellStyle name="Normal 22 2 5 2 4 2" xfId="20330" xr:uid="{00000000-0005-0000-0000-00006B4F0000}"/>
    <cellStyle name="Normal 22 2 5 2 4 2 2" xfId="20331" xr:uid="{00000000-0005-0000-0000-00006C4F0000}"/>
    <cellStyle name="Normal 22 2 5 2 4 3" xfId="20332" xr:uid="{00000000-0005-0000-0000-00006D4F0000}"/>
    <cellStyle name="Normal 22 2 5 2 5" xfId="20333" xr:uid="{00000000-0005-0000-0000-00006E4F0000}"/>
    <cellStyle name="Normal 22 2 5 2 5 2" xfId="20334" xr:uid="{00000000-0005-0000-0000-00006F4F0000}"/>
    <cellStyle name="Normal 22 2 5 2 6" xfId="20335" xr:uid="{00000000-0005-0000-0000-0000704F0000}"/>
    <cellStyle name="Normal 22 2 5 2 6 2" xfId="20336" xr:uid="{00000000-0005-0000-0000-0000714F0000}"/>
    <cellStyle name="Normal 22 2 5 2 7" xfId="20337" xr:uid="{00000000-0005-0000-0000-0000724F0000}"/>
    <cellStyle name="Normal 22 2 5 3" xfId="20338" xr:uid="{00000000-0005-0000-0000-0000734F0000}"/>
    <cellStyle name="Normal 22 2 5 3 2" xfId="20339" xr:uid="{00000000-0005-0000-0000-0000744F0000}"/>
    <cellStyle name="Normal 22 2 5 3 2 2" xfId="20340" xr:uid="{00000000-0005-0000-0000-0000754F0000}"/>
    <cellStyle name="Normal 22 2 5 3 3" xfId="20341" xr:uid="{00000000-0005-0000-0000-0000764F0000}"/>
    <cellStyle name="Normal 22 2 5 4" xfId="20342" xr:uid="{00000000-0005-0000-0000-0000774F0000}"/>
    <cellStyle name="Normal 22 2 5 4 2" xfId="20343" xr:uid="{00000000-0005-0000-0000-0000784F0000}"/>
    <cellStyle name="Normal 22 2 5 4 2 2" xfId="20344" xr:uid="{00000000-0005-0000-0000-0000794F0000}"/>
    <cellStyle name="Normal 22 2 5 4 3" xfId="20345" xr:uid="{00000000-0005-0000-0000-00007A4F0000}"/>
    <cellStyle name="Normal 22 2 5 5" xfId="20346" xr:uid="{00000000-0005-0000-0000-00007B4F0000}"/>
    <cellStyle name="Normal 22 2 5 5 2" xfId="20347" xr:uid="{00000000-0005-0000-0000-00007C4F0000}"/>
    <cellStyle name="Normal 22 2 5 5 2 2" xfId="20348" xr:uid="{00000000-0005-0000-0000-00007D4F0000}"/>
    <cellStyle name="Normal 22 2 5 5 3" xfId="20349" xr:uid="{00000000-0005-0000-0000-00007E4F0000}"/>
    <cellStyle name="Normal 22 2 5 6" xfId="20350" xr:uid="{00000000-0005-0000-0000-00007F4F0000}"/>
    <cellStyle name="Normal 22 2 5 6 2" xfId="20351" xr:uid="{00000000-0005-0000-0000-0000804F0000}"/>
    <cellStyle name="Normal 22 2 5 7" xfId="20352" xr:uid="{00000000-0005-0000-0000-0000814F0000}"/>
    <cellStyle name="Normal 22 2 5 7 2" xfId="20353" xr:uid="{00000000-0005-0000-0000-0000824F0000}"/>
    <cellStyle name="Normal 22 2 5 8" xfId="20354" xr:uid="{00000000-0005-0000-0000-0000834F0000}"/>
    <cellStyle name="Normal 22 2 6" xfId="20355" xr:uid="{00000000-0005-0000-0000-0000844F0000}"/>
    <cellStyle name="Normal 22 2 6 2" xfId="20356" xr:uid="{00000000-0005-0000-0000-0000854F0000}"/>
    <cellStyle name="Normal 22 2 6 2 2" xfId="20357" xr:uid="{00000000-0005-0000-0000-0000864F0000}"/>
    <cellStyle name="Normal 22 2 6 2 2 2" xfId="20358" xr:uid="{00000000-0005-0000-0000-0000874F0000}"/>
    <cellStyle name="Normal 22 2 6 2 3" xfId="20359" xr:uid="{00000000-0005-0000-0000-0000884F0000}"/>
    <cellStyle name="Normal 22 2 6 3" xfId="20360" xr:uid="{00000000-0005-0000-0000-0000894F0000}"/>
    <cellStyle name="Normal 22 2 6 3 2" xfId="20361" xr:uid="{00000000-0005-0000-0000-00008A4F0000}"/>
    <cellStyle name="Normal 22 2 6 3 2 2" xfId="20362" xr:uid="{00000000-0005-0000-0000-00008B4F0000}"/>
    <cellStyle name="Normal 22 2 6 3 3" xfId="20363" xr:uid="{00000000-0005-0000-0000-00008C4F0000}"/>
    <cellStyle name="Normal 22 2 6 4" xfId="20364" xr:uid="{00000000-0005-0000-0000-00008D4F0000}"/>
    <cellStyle name="Normal 22 2 6 4 2" xfId="20365" xr:uid="{00000000-0005-0000-0000-00008E4F0000}"/>
    <cellStyle name="Normal 22 2 6 4 2 2" xfId="20366" xr:uid="{00000000-0005-0000-0000-00008F4F0000}"/>
    <cellStyle name="Normal 22 2 6 4 3" xfId="20367" xr:uid="{00000000-0005-0000-0000-0000904F0000}"/>
    <cellStyle name="Normal 22 2 6 5" xfId="20368" xr:uid="{00000000-0005-0000-0000-0000914F0000}"/>
    <cellStyle name="Normal 22 2 6 5 2" xfId="20369" xr:uid="{00000000-0005-0000-0000-0000924F0000}"/>
    <cellStyle name="Normal 22 2 6 6" xfId="20370" xr:uid="{00000000-0005-0000-0000-0000934F0000}"/>
    <cellStyle name="Normal 22 2 6 6 2" xfId="20371" xr:uid="{00000000-0005-0000-0000-0000944F0000}"/>
    <cellStyle name="Normal 22 2 6 7" xfId="20372" xr:uid="{00000000-0005-0000-0000-0000954F0000}"/>
    <cellStyle name="Normal 22 2 7" xfId="20373" xr:uid="{00000000-0005-0000-0000-0000964F0000}"/>
    <cellStyle name="Normal 22 2 7 2" xfId="20374" xr:uid="{00000000-0005-0000-0000-0000974F0000}"/>
    <cellStyle name="Normal 22 2 7 2 2" xfId="20375" xr:uid="{00000000-0005-0000-0000-0000984F0000}"/>
    <cellStyle name="Normal 22 2 7 2 2 2" xfId="20376" xr:uid="{00000000-0005-0000-0000-0000994F0000}"/>
    <cellStyle name="Normal 22 2 7 2 3" xfId="20377" xr:uid="{00000000-0005-0000-0000-00009A4F0000}"/>
    <cellStyle name="Normal 22 2 7 3" xfId="20378" xr:uid="{00000000-0005-0000-0000-00009B4F0000}"/>
    <cellStyle name="Normal 22 2 7 3 2" xfId="20379" xr:uid="{00000000-0005-0000-0000-00009C4F0000}"/>
    <cellStyle name="Normal 22 2 7 3 2 2" xfId="20380" xr:uid="{00000000-0005-0000-0000-00009D4F0000}"/>
    <cellStyle name="Normal 22 2 7 3 3" xfId="20381" xr:uid="{00000000-0005-0000-0000-00009E4F0000}"/>
    <cellStyle name="Normal 22 2 7 4" xfId="20382" xr:uid="{00000000-0005-0000-0000-00009F4F0000}"/>
    <cellStyle name="Normal 22 2 7 4 2" xfId="20383" xr:uid="{00000000-0005-0000-0000-0000A04F0000}"/>
    <cellStyle name="Normal 22 2 7 4 2 2" xfId="20384" xr:uid="{00000000-0005-0000-0000-0000A14F0000}"/>
    <cellStyle name="Normal 22 2 7 4 3" xfId="20385" xr:uid="{00000000-0005-0000-0000-0000A24F0000}"/>
    <cellStyle name="Normal 22 2 7 5" xfId="20386" xr:uid="{00000000-0005-0000-0000-0000A34F0000}"/>
    <cellStyle name="Normal 22 2 7 5 2" xfId="20387" xr:uid="{00000000-0005-0000-0000-0000A44F0000}"/>
    <cellStyle name="Normal 22 2 7 6" xfId="20388" xr:uid="{00000000-0005-0000-0000-0000A54F0000}"/>
    <cellStyle name="Normal 22 2 7 6 2" xfId="20389" xr:uid="{00000000-0005-0000-0000-0000A64F0000}"/>
    <cellStyle name="Normal 22 2 7 7" xfId="20390" xr:uid="{00000000-0005-0000-0000-0000A74F0000}"/>
    <cellStyle name="Normal 22 2 8" xfId="20391" xr:uid="{00000000-0005-0000-0000-0000A84F0000}"/>
    <cellStyle name="Normal 22 2 8 2" xfId="20392" xr:uid="{00000000-0005-0000-0000-0000A94F0000}"/>
    <cellStyle name="Normal 22 2 8 2 2" xfId="20393" xr:uid="{00000000-0005-0000-0000-0000AA4F0000}"/>
    <cellStyle name="Normal 22 2 8 3" xfId="20394" xr:uid="{00000000-0005-0000-0000-0000AB4F0000}"/>
    <cellStyle name="Normal 22 2 9" xfId="20395" xr:uid="{00000000-0005-0000-0000-0000AC4F0000}"/>
    <cellStyle name="Normal 22 2 9 2" xfId="20396" xr:uid="{00000000-0005-0000-0000-0000AD4F0000}"/>
    <cellStyle name="Normal 22 2 9 2 2" xfId="20397" xr:uid="{00000000-0005-0000-0000-0000AE4F0000}"/>
    <cellStyle name="Normal 22 2 9 3" xfId="20398" xr:uid="{00000000-0005-0000-0000-0000AF4F0000}"/>
    <cellStyle name="Normal 22 2_Confidential Information" xfId="20399" xr:uid="{00000000-0005-0000-0000-0000B04F0000}"/>
    <cellStyle name="Normal 22 3" xfId="20400" xr:uid="{00000000-0005-0000-0000-0000B14F0000}"/>
    <cellStyle name="Normal 22 3 10" xfId="20401" xr:uid="{00000000-0005-0000-0000-0000B24F0000}"/>
    <cellStyle name="Normal 22 3 10 2" xfId="20402" xr:uid="{00000000-0005-0000-0000-0000B34F0000}"/>
    <cellStyle name="Normal 22 3 11" xfId="20403" xr:uid="{00000000-0005-0000-0000-0000B44F0000}"/>
    <cellStyle name="Normal 22 3 2" xfId="20404" xr:uid="{00000000-0005-0000-0000-0000B54F0000}"/>
    <cellStyle name="Normal 22 3 2 2" xfId="20405" xr:uid="{00000000-0005-0000-0000-0000B64F0000}"/>
    <cellStyle name="Normal 22 3 2 2 2" xfId="20406" xr:uid="{00000000-0005-0000-0000-0000B74F0000}"/>
    <cellStyle name="Normal 22 3 2 2 2 2" xfId="20407" xr:uid="{00000000-0005-0000-0000-0000B84F0000}"/>
    <cellStyle name="Normal 22 3 2 2 2 2 2" xfId="20408" xr:uid="{00000000-0005-0000-0000-0000B94F0000}"/>
    <cellStyle name="Normal 22 3 2 2 2 3" xfId="20409" xr:uid="{00000000-0005-0000-0000-0000BA4F0000}"/>
    <cellStyle name="Normal 22 3 2 2 3" xfId="20410" xr:uid="{00000000-0005-0000-0000-0000BB4F0000}"/>
    <cellStyle name="Normal 22 3 2 2 3 2" xfId="20411" xr:uid="{00000000-0005-0000-0000-0000BC4F0000}"/>
    <cellStyle name="Normal 22 3 2 2 3 2 2" xfId="20412" xr:uid="{00000000-0005-0000-0000-0000BD4F0000}"/>
    <cellStyle name="Normal 22 3 2 2 3 3" xfId="20413" xr:uid="{00000000-0005-0000-0000-0000BE4F0000}"/>
    <cellStyle name="Normal 22 3 2 2 4" xfId="20414" xr:uid="{00000000-0005-0000-0000-0000BF4F0000}"/>
    <cellStyle name="Normal 22 3 2 2 4 2" xfId="20415" xr:uid="{00000000-0005-0000-0000-0000C04F0000}"/>
    <cellStyle name="Normal 22 3 2 2 4 2 2" xfId="20416" xr:uid="{00000000-0005-0000-0000-0000C14F0000}"/>
    <cellStyle name="Normal 22 3 2 2 4 3" xfId="20417" xr:uid="{00000000-0005-0000-0000-0000C24F0000}"/>
    <cellStyle name="Normal 22 3 2 2 5" xfId="20418" xr:uid="{00000000-0005-0000-0000-0000C34F0000}"/>
    <cellStyle name="Normal 22 3 2 2 5 2" xfId="20419" xr:uid="{00000000-0005-0000-0000-0000C44F0000}"/>
    <cellStyle name="Normal 22 3 2 2 6" xfId="20420" xr:uid="{00000000-0005-0000-0000-0000C54F0000}"/>
    <cellStyle name="Normal 22 3 2 2 6 2" xfId="20421" xr:uid="{00000000-0005-0000-0000-0000C64F0000}"/>
    <cellStyle name="Normal 22 3 2 2 7" xfId="20422" xr:uid="{00000000-0005-0000-0000-0000C74F0000}"/>
    <cellStyle name="Normal 22 3 2 3" xfId="20423" xr:uid="{00000000-0005-0000-0000-0000C84F0000}"/>
    <cellStyle name="Normal 22 3 2 3 2" xfId="20424" xr:uid="{00000000-0005-0000-0000-0000C94F0000}"/>
    <cellStyle name="Normal 22 3 2 3 2 2" xfId="20425" xr:uid="{00000000-0005-0000-0000-0000CA4F0000}"/>
    <cellStyle name="Normal 22 3 2 3 2 2 2" xfId="20426" xr:uid="{00000000-0005-0000-0000-0000CB4F0000}"/>
    <cellStyle name="Normal 22 3 2 3 2 3" xfId="20427" xr:uid="{00000000-0005-0000-0000-0000CC4F0000}"/>
    <cellStyle name="Normal 22 3 2 3 3" xfId="20428" xr:uid="{00000000-0005-0000-0000-0000CD4F0000}"/>
    <cellStyle name="Normal 22 3 2 3 3 2" xfId="20429" xr:uid="{00000000-0005-0000-0000-0000CE4F0000}"/>
    <cellStyle name="Normal 22 3 2 3 3 2 2" xfId="20430" xr:uid="{00000000-0005-0000-0000-0000CF4F0000}"/>
    <cellStyle name="Normal 22 3 2 3 3 3" xfId="20431" xr:uid="{00000000-0005-0000-0000-0000D04F0000}"/>
    <cellStyle name="Normal 22 3 2 3 4" xfId="20432" xr:uid="{00000000-0005-0000-0000-0000D14F0000}"/>
    <cellStyle name="Normal 22 3 2 3 4 2" xfId="20433" xr:uid="{00000000-0005-0000-0000-0000D24F0000}"/>
    <cellStyle name="Normal 22 3 2 3 4 2 2" xfId="20434" xr:uid="{00000000-0005-0000-0000-0000D34F0000}"/>
    <cellStyle name="Normal 22 3 2 3 4 3" xfId="20435" xr:uid="{00000000-0005-0000-0000-0000D44F0000}"/>
    <cellStyle name="Normal 22 3 2 3 5" xfId="20436" xr:uid="{00000000-0005-0000-0000-0000D54F0000}"/>
    <cellStyle name="Normal 22 3 2 3 5 2" xfId="20437" xr:uid="{00000000-0005-0000-0000-0000D64F0000}"/>
    <cellStyle name="Normal 22 3 2 3 6" xfId="20438" xr:uid="{00000000-0005-0000-0000-0000D74F0000}"/>
    <cellStyle name="Normal 22 3 2 3 6 2" xfId="20439" xr:uid="{00000000-0005-0000-0000-0000D84F0000}"/>
    <cellStyle name="Normal 22 3 2 3 7" xfId="20440" xr:uid="{00000000-0005-0000-0000-0000D94F0000}"/>
    <cellStyle name="Normal 22 3 2 4" xfId="20441" xr:uid="{00000000-0005-0000-0000-0000DA4F0000}"/>
    <cellStyle name="Normal 22 3 2 4 2" xfId="20442" xr:uid="{00000000-0005-0000-0000-0000DB4F0000}"/>
    <cellStyle name="Normal 22 3 2 4 2 2" xfId="20443" xr:uid="{00000000-0005-0000-0000-0000DC4F0000}"/>
    <cellStyle name="Normal 22 3 2 4 3" xfId="20444" xr:uid="{00000000-0005-0000-0000-0000DD4F0000}"/>
    <cellStyle name="Normal 22 3 2 5" xfId="20445" xr:uid="{00000000-0005-0000-0000-0000DE4F0000}"/>
    <cellStyle name="Normal 22 3 2 5 2" xfId="20446" xr:uid="{00000000-0005-0000-0000-0000DF4F0000}"/>
    <cellStyle name="Normal 22 3 2 5 2 2" xfId="20447" xr:uid="{00000000-0005-0000-0000-0000E04F0000}"/>
    <cellStyle name="Normal 22 3 2 5 3" xfId="20448" xr:uid="{00000000-0005-0000-0000-0000E14F0000}"/>
    <cellStyle name="Normal 22 3 2 6" xfId="20449" xr:uid="{00000000-0005-0000-0000-0000E24F0000}"/>
    <cellStyle name="Normal 22 3 2 6 2" xfId="20450" xr:uid="{00000000-0005-0000-0000-0000E34F0000}"/>
    <cellStyle name="Normal 22 3 2 6 2 2" xfId="20451" xr:uid="{00000000-0005-0000-0000-0000E44F0000}"/>
    <cellStyle name="Normal 22 3 2 6 3" xfId="20452" xr:uid="{00000000-0005-0000-0000-0000E54F0000}"/>
    <cellStyle name="Normal 22 3 2 7" xfId="20453" xr:uid="{00000000-0005-0000-0000-0000E64F0000}"/>
    <cellStyle name="Normal 22 3 2 7 2" xfId="20454" xr:uid="{00000000-0005-0000-0000-0000E74F0000}"/>
    <cellStyle name="Normal 22 3 2 8" xfId="20455" xr:uid="{00000000-0005-0000-0000-0000E84F0000}"/>
    <cellStyle name="Normal 22 3 2 8 2" xfId="20456" xr:uid="{00000000-0005-0000-0000-0000E94F0000}"/>
    <cellStyle name="Normal 22 3 2 9" xfId="20457" xr:uid="{00000000-0005-0000-0000-0000EA4F0000}"/>
    <cellStyle name="Normal 22 3 3" xfId="20458" xr:uid="{00000000-0005-0000-0000-0000EB4F0000}"/>
    <cellStyle name="Normal 22 3 3 2" xfId="20459" xr:uid="{00000000-0005-0000-0000-0000EC4F0000}"/>
    <cellStyle name="Normal 22 3 3 2 2" xfId="20460" xr:uid="{00000000-0005-0000-0000-0000ED4F0000}"/>
    <cellStyle name="Normal 22 3 3 2 2 2" xfId="20461" xr:uid="{00000000-0005-0000-0000-0000EE4F0000}"/>
    <cellStyle name="Normal 22 3 3 2 2 2 2" xfId="20462" xr:uid="{00000000-0005-0000-0000-0000EF4F0000}"/>
    <cellStyle name="Normal 22 3 3 2 2 3" xfId="20463" xr:uid="{00000000-0005-0000-0000-0000F04F0000}"/>
    <cellStyle name="Normal 22 3 3 2 3" xfId="20464" xr:uid="{00000000-0005-0000-0000-0000F14F0000}"/>
    <cellStyle name="Normal 22 3 3 2 3 2" xfId="20465" xr:uid="{00000000-0005-0000-0000-0000F24F0000}"/>
    <cellStyle name="Normal 22 3 3 2 3 2 2" xfId="20466" xr:uid="{00000000-0005-0000-0000-0000F34F0000}"/>
    <cellStyle name="Normal 22 3 3 2 3 3" xfId="20467" xr:uid="{00000000-0005-0000-0000-0000F44F0000}"/>
    <cellStyle name="Normal 22 3 3 2 4" xfId="20468" xr:uid="{00000000-0005-0000-0000-0000F54F0000}"/>
    <cellStyle name="Normal 22 3 3 2 4 2" xfId="20469" xr:uid="{00000000-0005-0000-0000-0000F64F0000}"/>
    <cellStyle name="Normal 22 3 3 2 4 2 2" xfId="20470" xr:uid="{00000000-0005-0000-0000-0000F74F0000}"/>
    <cellStyle name="Normal 22 3 3 2 4 3" xfId="20471" xr:uid="{00000000-0005-0000-0000-0000F84F0000}"/>
    <cellStyle name="Normal 22 3 3 2 5" xfId="20472" xr:uid="{00000000-0005-0000-0000-0000F94F0000}"/>
    <cellStyle name="Normal 22 3 3 2 5 2" xfId="20473" xr:uid="{00000000-0005-0000-0000-0000FA4F0000}"/>
    <cellStyle name="Normal 22 3 3 2 6" xfId="20474" xr:uid="{00000000-0005-0000-0000-0000FB4F0000}"/>
    <cellStyle name="Normal 22 3 3 2 6 2" xfId="20475" xr:uid="{00000000-0005-0000-0000-0000FC4F0000}"/>
    <cellStyle name="Normal 22 3 3 2 7" xfId="20476" xr:uid="{00000000-0005-0000-0000-0000FD4F0000}"/>
    <cellStyle name="Normal 22 3 3 3" xfId="20477" xr:uid="{00000000-0005-0000-0000-0000FE4F0000}"/>
    <cellStyle name="Normal 22 3 3 3 2" xfId="20478" xr:uid="{00000000-0005-0000-0000-0000FF4F0000}"/>
    <cellStyle name="Normal 22 3 3 3 2 2" xfId="20479" xr:uid="{00000000-0005-0000-0000-000000500000}"/>
    <cellStyle name="Normal 22 3 3 3 3" xfId="20480" xr:uid="{00000000-0005-0000-0000-000001500000}"/>
    <cellStyle name="Normal 22 3 3 4" xfId="20481" xr:uid="{00000000-0005-0000-0000-000002500000}"/>
    <cellStyle name="Normal 22 3 3 4 2" xfId="20482" xr:uid="{00000000-0005-0000-0000-000003500000}"/>
    <cellStyle name="Normal 22 3 3 4 2 2" xfId="20483" xr:uid="{00000000-0005-0000-0000-000004500000}"/>
    <cellStyle name="Normal 22 3 3 4 3" xfId="20484" xr:uid="{00000000-0005-0000-0000-000005500000}"/>
    <cellStyle name="Normal 22 3 3 5" xfId="20485" xr:uid="{00000000-0005-0000-0000-000006500000}"/>
    <cellStyle name="Normal 22 3 3 5 2" xfId="20486" xr:uid="{00000000-0005-0000-0000-000007500000}"/>
    <cellStyle name="Normal 22 3 3 5 2 2" xfId="20487" xr:uid="{00000000-0005-0000-0000-000008500000}"/>
    <cellStyle name="Normal 22 3 3 5 3" xfId="20488" xr:uid="{00000000-0005-0000-0000-000009500000}"/>
    <cellStyle name="Normal 22 3 3 6" xfId="20489" xr:uid="{00000000-0005-0000-0000-00000A500000}"/>
    <cellStyle name="Normal 22 3 3 6 2" xfId="20490" xr:uid="{00000000-0005-0000-0000-00000B500000}"/>
    <cellStyle name="Normal 22 3 3 7" xfId="20491" xr:uid="{00000000-0005-0000-0000-00000C500000}"/>
    <cellStyle name="Normal 22 3 3 7 2" xfId="20492" xr:uid="{00000000-0005-0000-0000-00000D500000}"/>
    <cellStyle name="Normal 22 3 3 8" xfId="20493" xr:uid="{00000000-0005-0000-0000-00000E500000}"/>
    <cellStyle name="Normal 22 3 4" xfId="20494" xr:uid="{00000000-0005-0000-0000-00000F500000}"/>
    <cellStyle name="Normal 22 3 4 2" xfId="20495" xr:uid="{00000000-0005-0000-0000-000010500000}"/>
    <cellStyle name="Normal 22 3 4 2 2" xfId="20496" xr:uid="{00000000-0005-0000-0000-000011500000}"/>
    <cellStyle name="Normal 22 3 4 2 2 2" xfId="20497" xr:uid="{00000000-0005-0000-0000-000012500000}"/>
    <cellStyle name="Normal 22 3 4 2 3" xfId="20498" xr:uid="{00000000-0005-0000-0000-000013500000}"/>
    <cellStyle name="Normal 22 3 4 3" xfId="20499" xr:uid="{00000000-0005-0000-0000-000014500000}"/>
    <cellStyle name="Normal 22 3 4 3 2" xfId="20500" xr:uid="{00000000-0005-0000-0000-000015500000}"/>
    <cellStyle name="Normal 22 3 4 3 2 2" xfId="20501" xr:uid="{00000000-0005-0000-0000-000016500000}"/>
    <cellStyle name="Normal 22 3 4 3 3" xfId="20502" xr:uid="{00000000-0005-0000-0000-000017500000}"/>
    <cellStyle name="Normal 22 3 4 4" xfId="20503" xr:uid="{00000000-0005-0000-0000-000018500000}"/>
    <cellStyle name="Normal 22 3 4 4 2" xfId="20504" xr:uid="{00000000-0005-0000-0000-000019500000}"/>
    <cellStyle name="Normal 22 3 4 4 2 2" xfId="20505" xr:uid="{00000000-0005-0000-0000-00001A500000}"/>
    <cellStyle name="Normal 22 3 4 4 3" xfId="20506" xr:uid="{00000000-0005-0000-0000-00001B500000}"/>
    <cellStyle name="Normal 22 3 4 5" xfId="20507" xr:uid="{00000000-0005-0000-0000-00001C500000}"/>
    <cellStyle name="Normal 22 3 4 5 2" xfId="20508" xr:uid="{00000000-0005-0000-0000-00001D500000}"/>
    <cellStyle name="Normal 22 3 4 6" xfId="20509" xr:uid="{00000000-0005-0000-0000-00001E500000}"/>
    <cellStyle name="Normal 22 3 4 6 2" xfId="20510" xr:uid="{00000000-0005-0000-0000-00001F500000}"/>
    <cellStyle name="Normal 22 3 4 7" xfId="20511" xr:uid="{00000000-0005-0000-0000-000020500000}"/>
    <cellStyle name="Normal 22 3 5" xfId="20512" xr:uid="{00000000-0005-0000-0000-000021500000}"/>
    <cellStyle name="Normal 22 3 5 2" xfId="20513" xr:uid="{00000000-0005-0000-0000-000022500000}"/>
    <cellStyle name="Normal 22 3 5 2 2" xfId="20514" xr:uid="{00000000-0005-0000-0000-000023500000}"/>
    <cellStyle name="Normal 22 3 5 2 2 2" xfId="20515" xr:uid="{00000000-0005-0000-0000-000024500000}"/>
    <cellStyle name="Normal 22 3 5 2 3" xfId="20516" xr:uid="{00000000-0005-0000-0000-000025500000}"/>
    <cellStyle name="Normal 22 3 5 3" xfId="20517" xr:uid="{00000000-0005-0000-0000-000026500000}"/>
    <cellStyle name="Normal 22 3 5 3 2" xfId="20518" xr:uid="{00000000-0005-0000-0000-000027500000}"/>
    <cellStyle name="Normal 22 3 5 3 2 2" xfId="20519" xr:uid="{00000000-0005-0000-0000-000028500000}"/>
    <cellStyle name="Normal 22 3 5 3 3" xfId="20520" xr:uid="{00000000-0005-0000-0000-000029500000}"/>
    <cellStyle name="Normal 22 3 5 4" xfId="20521" xr:uid="{00000000-0005-0000-0000-00002A500000}"/>
    <cellStyle name="Normal 22 3 5 4 2" xfId="20522" xr:uid="{00000000-0005-0000-0000-00002B500000}"/>
    <cellStyle name="Normal 22 3 5 4 2 2" xfId="20523" xr:uid="{00000000-0005-0000-0000-00002C500000}"/>
    <cellStyle name="Normal 22 3 5 4 3" xfId="20524" xr:uid="{00000000-0005-0000-0000-00002D500000}"/>
    <cellStyle name="Normal 22 3 5 5" xfId="20525" xr:uid="{00000000-0005-0000-0000-00002E500000}"/>
    <cellStyle name="Normal 22 3 5 5 2" xfId="20526" xr:uid="{00000000-0005-0000-0000-00002F500000}"/>
    <cellStyle name="Normal 22 3 5 6" xfId="20527" xr:uid="{00000000-0005-0000-0000-000030500000}"/>
    <cellStyle name="Normal 22 3 5 6 2" xfId="20528" xr:uid="{00000000-0005-0000-0000-000031500000}"/>
    <cellStyle name="Normal 22 3 5 7" xfId="20529" xr:uid="{00000000-0005-0000-0000-000032500000}"/>
    <cellStyle name="Normal 22 3 6" xfId="20530" xr:uid="{00000000-0005-0000-0000-000033500000}"/>
    <cellStyle name="Normal 22 3 6 2" xfId="20531" xr:uid="{00000000-0005-0000-0000-000034500000}"/>
    <cellStyle name="Normal 22 3 6 2 2" xfId="20532" xr:uid="{00000000-0005-0000-0000-000035500000}"/>
    <cellStyle name="Normal 22 3 6 3" xfId="20533" xr:uid="{00000000-0005-0000-0000-000036500000}"/>
    <cellStyle name="Normal 22 3 7" xfId="20534" xr:uid="{00000000-0005-0000-0000-000037500000}"/>
    <cellStyle name="Normal 22 3 7 2" xfId="20535" xr:uid="{00000000-0005-0000-0000-000038500000}"/>
    <cellStyle name="Normal 22 3 7 2 2" xfId="20536" xr:uid="{00000000-0005-0000-0000-000039500000}"/>
    <cellStyle name="Normal 22 3 7 3" xfId="20537" xr:uid="{00000000-0005-0000-0000-00003A500000}"/>
    <cellStyle name="Normal 22 3 8" xfId="20538" xr:uid="{00000000-0005-0000-0000-00003B500000}"/>
    <cellStyle name="Normal 22 3 8 2" xfId="20539" xr:uid="{00000000-0005-0000-0000-00003C500000}"/>
    <cellStyle name="Normal 22 3 8 2 2" xfId="20540" xr:uid="{00000000-0005-0000-0000-00003D500000}"/>
    <cellStyle name="Normal 22 3 8 3" xfId="20541" xr:uid="{00000000-0005-0000-0000-00003E500000}"/>
    <cellStyle name="Normal 22 3 9" xfId="20542" xr:uid="{00000000-0005-0000-0000-00003F500000}"/>
    <cellStyle name="Normal 22 3 9 2" xfId="20543" xr:uid="{00000000-0005-0000-0000-000040500000}"/>
    <cellStyle name="Normal 22 4" xfId="20544" xr:uid="{00000000-0005-0000-0000-000041500000}"/>
    <cellStyle name="Normal 22 4 10" xfId="20545" xr:uid="{00000000-0005-0000-0000-000042500000}"/>
    <cellStyle name="Normal 22 4 10 2" xfId="20546" xr:uid="{00000000-0005-0000-0000-000043500000}"/>
    <cellStyle name="Normal 22 4 11" xfId="20547" xr:uid="{00000000-0005-0000-0000-000044500000}"/>
    <cellStyle name="Normal 22 4 2" xfId="20548" xr:uid="{00000000-0005-0000-0000-000045500000}"/>
    <cellStyle name="Normal 22 4 2 2" xfId="20549" xr:uid="{00000000-0005-0000-0000-000046500000}"/>
    <cellStyle name="Normal 22 4 2 2 2" xfId="20550" xr:uid="{00000000-0005-0000-0000-000047500000}"/>
    <cellStyle name="Normal 22 4 2 2 2 2" xfId="20551" xr:uid="{00000000-0005-0000-0000-000048500000}"/>
    <cellStyle name="Normal 22 4 2 2 2 2 2" xfId="20552" xr:uid="{00000000-0005-0000-0000-000049500000}"/>
    <cellStyle name="Normal 22 4 2 2 2 3" xfId="20553" xr:uid="{00000000-0005-0000-0000-00004A500000}"/>
    <cellStyle name="Normal 22 4 2 2 3" xfId="20554" xr:uid="{00000000-0005-0000-0000-00004B500000}"/>
    <cellStyle name="Normal 22 4 2 2 3 2" xfId="20555" xr:uid="{00000000-0005-0000-0000-00004C500000}"/>
    <cellStyle name="Normal 22 4 2 2 3 2 2" xfId="20556" xr:uid="{00000000-0005-0000-0000-00004D500000}"/>
    <cellStyle name="Normal 22 4 2 2 3 3" xfId="20557" xr:uid="{00000000-0005-0000-0000-00004E500000}"/>
    <cellStyle name="Normal 22 4 2 2 4" xfId="20558" xr:uid="{00000000-0005-0000-0000-00004F500000}"/>
    <cellStyle name="Normal 22 4 2 2 4 2" xfId="20559" xr:uid="{00000000-0005-0000-0000-000050500000}"/>
    <cellStyle name="Normal 22 4 2 2 4 2 2" xfId="20560" xr:uid="{00000000-0005-0000-0000-000051500000}"/>
    <cellStyle name="Normal 22 4 2 2 4 3" xfId="20561" xr:uid="{00000000-0005-0000-0000-000052500000}"/>
    <cellStyle name="Normal 22 4 2 2 5" xfId="20562" xr:uid="{00000000-0005-0000-0000-000053500000}"/>
    <cellStyle name="Normal 22 4 2 2 5 2" xfId="20563" xr:uid="{00000000-0005-0000-0000-000054500000}"/>
    <cellStyle name="Normal 22 4 2 2 6" xfId="20564" xr:uid="{00000000-0005-0000-0000-000055500000}"/>
    <cellStyle name="Normal 22 4 2 2 6 2" xfId="20565" xr:uid="{00000000-0005-0000-0000-000056500000}"/>
    <cellStyle name="Normal 22 4 2 2 7" xfId="20566" xr:uid="{00000000-0005-0000-0000-000057500000}"/>
    <cellStyle name="Normal 22 4 2 3" xfId="20567" xr:uid="{00000000-0005-0000-0000-000058500000}"/>
    <cellStyle name="Normal 22 4 2 3 2" xfId="20568" xr:uid="{00000000-0005-0000-0000-000059500000}"/>
    <cellStyle name="Normal 22 4 2 3 2 2" xfId="20569" xr:uid="{00000000-0005-0000-0000-00005A500000}"/>
    <cellStyle name="Normal 22 4 2 3 2 2 2" xfId="20570" xr:uid="{00000000-0005-0000-0000-00005B500000}"/>
    <cellStyle name="Normal 22 4 2 3 2 3" xfId="20571" xr:uid="{00000000-0005-0000-0000-00005C500000}"/>
    <cellStyle name="Normal 22 4 2 3 3" xfId="20572" xr:uid="{00000000-0005-0000-0000-00005D500000}"/>
    <cellStyle name="Normal 22 4 2 3 3 2" xfId="20573" xr:uid="{00000000-0005-0000-0000-00005E500000}"/>
    <cellStyle name="Normal 22 4 2 3 3 2 2" xfId="20574" xr:uid="{00000000-0005-0000-0000-00005F500000}"/>
    <cellStyle name="Normal 22 4 2 3 3 3" xfId="20575" xr:uid="{00000000-0005-0000-0000-000060500000}"/>
    <cellStyle name="Normal 22 4 2 3 4" xfId="20576" xr:uid="{00000000-0005-0000-0000-000061500000}"/>
    <cellStyle name="Normal 22 4 2 3 4 2" xfId="20577" xr:uid="{00000000-0005-0000-0000-000062500000}"/>
    <cellStyle name="Normal 22 4 2 3 4 2 2" xfId="20578" xr:uid="{00000000-0005-0000-0000-000063500000}"/>
    <cellStyle name="Normal 22 4 2 3 4 3" xfId="20579" xr:uid="{00000000-0005-0000-0000-000064500000}"/>
    <cellStyle name="Normal 22 4 2 3 5" xfId="20580" xr:uid="{00000000-0005-0000-0000-000065500000}"/>
    <cellStyle name="Normal 22 4 2 3 5 2" xfId="20581" xr:uid="{00000000-0005-0000-0000-000066500000}"/>
    <cellStyle name="Normal 22 4 2 3 6" xfId="20582" xr:uid="{00000000-0005-0000-0000-000067500000}"/>
    <cellStyle name="Normal 22 4 2 3 6 2" xfId="20583" xr:uid="{00000000-0005-0000-0000-000068500000}"/>
    <cellStyle name="Normal 22 4 2 3 7" xfId="20584" xr:uid="{00000000-0005-0000-0000-000069500000}"/>
    <cellStyle name="Normal 22 4 2 4" xfId="20585" xr:uid="{00000000-0005-0000-0000-00006A500000}"/>
    <cellStyle name="Normal 22 4 2 4 2" xfId="20586" xr:uid="{00000000-0005-0000-0000-00006B500000}"/>
    <cellStyle name="Normal 22 4 2 4 2 2" xfId="20587" xr:uid="{00000000-0005-0000-0000-00006C500000}"/>
    <cellStyle name="Normal 22 4 2 4 3" xfId="20588" xr:uid="{00000000-0005-0000-0000-00006D500000}"/>
    <cellStyle name="Normal 22 4 2 5" xfId="20589" xr:uid="{00000000-0005-0000-0000-00006E500000}"/>
    <cellStyle name="Normal 22 4 2 5 2" xfId="20590" xr:uid="{00000000-0005-0000-0000-00006F500000}"/>
    <cellStyle name="Normal 22 4 2 5 2 2" xfId="20591" xr:uid="{00000000-0005-0000-0000-000070500000}"/>
    <cellStyle name="Normal 22 4 2 5 3" xfId="20592" xr:uid="{00000000-0005-0000-0000-000071500000}"/>
    <cellStyle name="Normal 22 4 2 6" xfId="20593" xr:uid="{00000000-0005-0000-0000-000072500000}"/>
    <cellStyle name="Normal 22 4 2 6 2" xfId="20594" xr:uid="{00000000-0005-0000-0000-000073500000}"/>
    <cellStyle name="Normal 22 4 2 6 2 2" xfId="20595" xr:uid="{00000000-0005-0000-0000-000074500000}"/>
    <cellStyle name="Normal 22 4 2 6 3" xfId="20596" xr:uid="{00000000-0005-0000-0000-000075500000}"/>
    <cellStyle name="Normal 22 4 2 7" xfId="20597" xr:uid="{00000000-0005-0000-0000-000076500000}"/>
    <cellStyle name="Normal 22 4 2 7 2" xfId="20598" xr:uid="{00000000-0005-0000-0000-000077500000}"/>
    <cellStyle name="Normal 22 4 2 8" xfId="20599" xr:uid="{00000000-0005-0000-0000-000078500000}"/>
    <cellStyle name="Normal 22 4 2 8 2" xfId="20600" xr:uid="{00000000-0005-0000-0000-000079500000}"/>
    <cellStyle name="Normal 22 4 2 9" xfId="20601" xr:uid="{00000000-0005-0000-0000-00007A500000}"/>
    <cellStyle name="Normal 22 4 3" xfId="20602" xr:uid="{00000000-0005-0000-0000-00007B500000}"/>
    <cellStyle name="Normal 22 4 3 2" xfId="20603" xr:uid="{00000000-0005-0000-0000-00007C500000}"/>
    <cellStyle name="Normal 22 4 3 2 2" xfId="20604" xr:uid="{00000000-0005-0000-0000-00007D500000}"/>
    <cellStyle name="Normal 22 4 3 2 2 2" xfId="20605" xr:uid="{00000000-0005-0000-0000-00007E500000}"/>
    <cellStyle name="Normal 22 4 3 2 2 2 2" xfId="20606" xr:uid="{00000000-0005-0000-0000-00007F500000}"/>
    <cellStyle name="Normal 22 4 3 2 2 3" xfId="20607" xr:uid="{00000000-0005-0000-0000-000080500000}"/>
    <cellStyle name="Normal 22 4 3 2 3" xfId="20608" xr:uid="{00000000-0005-0000-0000-000081500000}"/>
    <cellStyle name="Normal 22 4 3 2 3 2" xfId="20609" xr:uid="{00000000-0005-0000-0000-000082500000}"/>
    <cellStyle name="Normal 22 4 3 2 3 2 2" xfId="20610" xr:uid="{00000000-0005-0000-0000-000083500000}"/>
    <cellStyle name="Normal 22 4 3 2 3 3" xfId="20611" xr:uid="{00000000-0005-0000-0000-000084500000}"/>
    <cellStyle name="Normal 22 4 3 2 4" xfId="20612" xr:uid="{00000000-0005-0000-0000-000085500000}"/>
    <cellStyle name="Normal 22 4 3 2 4 2" xfId="20613" xr:uid="{00000000-0005-0000-0000-000086500000}"/>
    <cellStyle name="Normal 22 4 3 2 4 2 2" xfId="20614" xr:uid="{00000000-0005-0000-0000-000087500000}"/>
    <cellStyle name="Normal 22 4 3 2 4 3" xfId="20615" xr:uid="{00000000-0005-0000-0000-000088500000}"/>
    <cellStyle name="Normal 22 4 3 2 5" xfId="20616" xr:uid="{00000000-0005-0000-0000-000089500000}"/>
    <cellStyle name="Normal 22 4 3 2 5 2" xfId="20617" xr:uid="{00000000-0005-0000-0000-00008A500000}"/>
    <cellStyle name="Normal 22 4 3 2 6" xfId="20618" xr:uid="{00000000-0005-0000-0000-00008B500000}"/>
    <cellStyle name="Normal 22 4 3 2 6 2" xfId="20619" xr:uid="{00000000-0005-0000-0000-00008C500000}"/>
    <cellStyle name="Normal 22 4 3 2 7" xfId="20620" xr:uid="{00000000-0005-0000-0000-00008D500000}"/>
    <cellStyle name="Normal 22 4 3 3" xfId="20621" xr:uid="{00000000-0005-0000-0000-00008E500000}"/>
    <cellStyle name="Normal 22 4 3 3 2" xfId="20622" xr:uid="{00000000-0005-0000-0000-00008F500000}"/>
    <cellStyle name="Normal 22 4 3 3 2 2" xfId="20623" xr:uid="{00000000-0005-0000-0000-000090500000}"/>
    <cellStyle name="Normal 22 4 3 3 3" xfId="20624" xr:uid="{00000000-0005-0000-0000-000091500000}"/>
    <cellStyle name="Normal 22 4 3 4" xfId="20625" xr:uid="{00000000-0005-0000-0000-000092500000}"/>
    <cellStyle name="Normal 22 4 3 4 2" xfId="20626" xr:uid="{00000000-0005-0000-0000-000093500000}"/>
    <cellStyle name="Normal 22 4 3 4 2 2" xfId="20627" xr:uid="{00000000-0005-0000-0000-000094500000}"/>
    <cellStyle name="Normal 22 4 3 4 3" xfId="20628" xr:uid="{00000000-0005-0000-0000-000095500000}"/>
    <cellStyle name="Normal 22 4 3 5" xfId="20629" xr:uid="{00000000-0005-0000-0000-000096500000}"/>
    <cellStyle name="Normal 22 4 3 5 2" xfId="20630" xr:uid="{00000000-0005-0000-0000-000097500000}"/>
    <cellStyle name="Normal 22 4 3 5 2 2" xfId="20631" xr:uid="{00000000-0005-0000-0000-000098500000}"/>
    <cellStyle name="Normal 22 4 3 5 3" xfId="20632" xr:uid="{00000000-0005-0000-0000-000099500000}"/>
    <cellStyle name="Normal 22 4 3 6" xfId="20633" xr:uid="{00000000-0005-0000-0000-00009A500000}"/>
    <cellStyle name="Normal 22 4 3 6 2" xfId="20634" xr:uid="{00000000-0005-0000-0000-00009B500000}"/>
    <cellStyle name="Normal 22 4 3 7" xfId="20635" xr:uid="{00000000-0005-0000-0000-00009C500000}"/>
    <cellStyle name="Normal 22 4 3 7 2" xfId="20636" xr:uid="{00000000-0005-0000-0000-00009D500000}"/>
    <cellStyle name="Normal 22 4 3 8" xfId="20637" xr:uid="{00000000-0005-0000-0000-00009E500000}"/>
    <cellStyle name="Normal 22 4 4" xfId="20638" xr:uid="{00000000-0005-0000-0000-00009F500000}"/>
    <cellStyle name="Normal 22 4 4 2" xfId="20639" xr:uid="{00000000-0005-0000-0000-0000A0500000}"/>
    <cellStyle name="Normal 22 4 4 2 2" xfId="20640" xr:uid="{00000000-0005-0000-0000-0000A1500000}"/>
    <cellStyle name="Normal 22 4 4 2 2 2" xfId="20641" xr:uid="{00000000-0005-0000-0000-0000A2500000}"/>
    <cellStyle name="Normal 22 4 4 2 3" xfId="20642" xr:uid="{00000000-0005-0000-0000-0000A3500000}"/>
    <cellStyle name="Normal 22 4 4 3" xfId="20643" xr:uid="{00000000-0005-0000-0000-0000A4500000}"/>
    <cellStyle name="Normal 22 4 4 3 2" xfId="20644" xr:uid="{00000000-0005-0000-0000-0000A5500000}"/>
    <cellStyle name="Normal 22 4 4 3 2 2" xfId="20645" xr:uid="{00000000-0005-0000-0000-0000A6500000}"/>
    <cellStyle name="Normal 22 4 4 3 3" xfId="20646" xr:uid="{00000000-0005-0000-0000-0000A7500000}"/>
    <cellStyle name="Normal 22 4 4 4" xfId="20647" xr:uid="{00000000-0005-0000-0000-0000A8500000}"/>
    <cellStyle name="Normal 22 4 4 4 2" xfId="20648" xr:uid="{00000000-0005-0000-0000-0000A9500000}"/>
    <cellStyle name="Normal 22 4 4 4 2 2" xfId="20649" xr:uid="{00000000-0005-0000-0000-0000AA500000}"/>
    <cellStyle name="Normal 22 4 4 4 3" xfId="20650" xr:uid="{00000000-0005-0000-0000-0000AB500000}"/>
    <cellStyle name="Normal 22 4 4 5" xfId="20651" xr:uid="{00000000-0005-0000-0000-0000AC500000}"/>
    <cellStyle name="Normal 22 4 4 5 2" xfId="20652" xr:uid="{00000000-0005-0000-0000-0000AD500000}"/>
    <cellStyle name="Normal 22 4 4 6" xfId="20653" xr:uid="{00000000-0005-0000-0000-0000AE500000}"/>
    <cellStyle name="Normal 22 4 4 6 2" xfId="20654" xr:uid="{00000000-0005-0000-0000-0000AF500000}"/>
    <cellStyle name="Normal 22 4 4 7" xfId="20655" xr:uid="{00000000-0005-0000-0000-0000B0500000}"/>
    <cellStyle name="Normal 22 4 5" xfId="20656" xr:uid="{00000000-0005-0000-0000-0000B1500000}"/>
    <cellStyle name="Normal 22 4 5 2" xfId="20657" xr:uid="{00000000-0005-0000-0000-0000B2500000}"/>
    <cellStyle name="Normal 22 4 5 2 2" xfId="20658" xr:uid="{00000000-0005-0000-0000-0000B3500000}"/>
    <cellStyle name="Normal 22 4 5 2 2 2" xfId="20659" xr:uid="{00000000-0005-0000-0000-0000B4500000}"/>
    <cellStyle name="Normal 22 4 5 2 3" xfId="20660" xr:uid="{00000000-0005-0000-0000-0000B5500000}"/>
    <cellStyle name="Normal 22 4 5 3" xfId="20661" xr:uid="{00000000-0005-0000-0000-0000B6500000}"/>
    <cellStyle name="Normal 22 4 5 3 2" xfId="20662" xr:uid="{00000000-0005-0000-0000-0000B7500000}"/>
    <cellStyle name="Normal 22 4 5 3 2 2" xfId="20663" xr:uid="{00000000-0005-0000-0000-0000B8500000}"/>
    <cellStyle name="Normal 22 4 5 3 3" xfId="20664" xr:uid="{00000000-0005-0000-0000-0000B9500000}"/>
    <cellStyle name="Normal 22 4 5 4" xfId="20665" xr:uid="{00000000-0005-0000-0000-0000BA500000}"/>
    <cellStyle name="Normal 22 4 5 4 2" xfId="20666" xr:uid="{00000000-0005-0000-0000-0000BB500000}"/>
    <cellStyle name="Normal 22 4 5 4 2 2" xfId="20667" xr:uid="{00000000-0005-0000-0000-0000BC500000}"/>
    <cellStyle name="Normal 22 4 5 4 3" xfId="20668" xr:uid="{00000000-0005-0000-0000-0000BD500000}"/>
    <cellStyle name="Normal 22 4 5 5" xfId="20669" xr:uid="{00000000-0005-0000-0000-0000BE500000}"/>
    <cellStyle name="Normal 22 4 5 5 2" xfId="20670" xr:uid="{00000000-0005-0000-0000-0000BF500000}"/>
    <cellStyle name="Normal 22 4 5 6" xfId="20671" xr:uid="{00000000-0005-0000-0000-0000C0500000}"/>
    <cellStyle name="Normal 22 4 5 6 2" xfId="20672" xr:uid="{00000000-0005-0000-0000-0000C1500000}"/>
    <cellStyle name="Normal 22 4 5 7" xfId="20673" xr:uid="{00000000-0005-0000-0000-0000C2500000}"/>
    <cellStyle name="Normal 22 4 6" xfId="20674" xr:uid="{00000000-0005-0000-0000-0000C3500000}"/>
    <cellStyle name="Normal 22 4 6 2" xfId="20675" xr:uid="{00000000-0005-0000-0000-0000C4500000}"/>
    <cellStyle name="Normal 22 4 6 2 2" xfId="20676" xr:uid="{00000000-0005-0000-0000-0000C5500000}"/>
    <cellStyle name="Normal 22 4 6 3" xfId="20677" xr:uid="{00000000-0005-0000-0000-0000C6500000}"/>
    <cellStyle name="Normal 22 4 7" xfId="20678" xr:uid="{00000000-0005-0000-0000-0000C7500000}"/>
    <cellStyle name="Normal 22 4 7 2" xfId="20679" xr:uid="{00000000-0005-0000-0000-0000C8500000}"/>
    <cellStyle name="Normal 22 4 7 2 2" xfId="20680" xr:uid="{00000000-0005-0000-0000-0000C9500000}"/>
    <cellStyle name="Normal 22 4 7 3" xfId="20681" xr:uid="{00000000-0005-0000-0000-0000CA500000}"/>
    <cellStyle name="Normal 22 4 8" xfId="20682" xr:uid="{00000000-0005-0000-0000-0000CB500000}"/>
    <cellStyle name="Normal 22 4 8 2" xfId="20683" xr:uid="{00000000-0005-0000-0000-0000CC500000}"/>
    <cellStyle name="Normal 22 4 8 2 2" xfId="20684" xr:uid="{00000000-0005-0000-0000-0000CD500000}"/>
    <cellStyle name="Normal 22 4 8 3" xfId="20685" xr:uid="{00000000-0005-0000-0000-0000CE500000}"/>
    <cellStyle name="Normal 22 4 9" xfId="20686" xr:uid="{00000000-0005-0000-0000-0000CF500000}"/>
    <cellStyle name="Normal 22 4 9 2" xfId="20687" xr:uid="{00000000-0005-0000-0000-0000D0500000}"/>
    <cellStyle name="Normal 22 5" xfId="20688" xr:uid="{00000000-0005-0000-0000-0000D1500000}"/>
    <cellStyle name="Normal 22 5 2" xfId="20689" xr:uid="{00000000-0005-0000-0000-0000D2500000}"/>
    <cellStyle name="Normal 22 5 2 2" xfId="20690" xr:uid="{00000000-0005-0000-0000-0000D3500000}"/>
    <cellStyle name="Normal 22 5 2 2 2" xfId="20691" xr:uid="{00000000-0005-0000-0000-0000D4500000}"/>
    <cellStyle name="Normal 22 5 2 2 2 2" xfId="20692" xr:uid="{00000000-0005-0000-0000-0000D5500000}"/>
    <cellStyle name="Normal 22 5 2 2 3" xfId="20693" xr:uid="{00000000-0005-0000-0000-0000D6500000}"/>
    <cellStyle name="Normal 22 5 2 3" xfId="20694" xr:uid="{00000000-0005-0000-0000-0000D7500000}"/>
    <cellStyle name="Normal 22 5 2 3 2" xfId="20695" xr:uid="{00000000-0005-0000-0000-0000D8500000}"/>
    <cellStyle name="Normal 22 5 2 3 2 2" xfId="20696" xr:uid="{00000000-0005-0000-0000-0000D9500000}"/>
    <cellStyle name="Normal 22 5 2 3 3" xfId="20697" xr:uid="{00000000-0005-0000-0000-0000DA500000}"/>
    <cellStyle name="Normal 22 5 2 4" xfId="20698" xr:uid="{00000000-0005-0000-0000-0000DB500000}"/>
    <cellStyle name="Normal 22 5 2 4 2" xfId="20699" xr:uid="{00000000-0005-0000-0000-0000DC500000}"/>
    <cellStyle name="Normal 22 5 2 4 2 2" xfId="20700" xr:uid="{00000000-0005-0000-0000-0000DD500000}"/>
    <cellStyle name="Normal 22 5 2 4 3" xfId="20701" xr:uid="{00000000-0005-0000-0000-0000DE500000}"/>
    <cellStyle name="Normal 22 5 2 5" xfId="20702" xr:uid="{00000000-0005-0000-0000-0000DF500000}"/>
    <cellStyle name="Normal 22 5 2 5 2" xfId="20703" xr:uid="{00000000-0005-0000-0000-0000E0500000}"/>
    <cellStyle name="Normal 22 5 2 6" xfId="20704" xr:uid="{00000000-0005-0000-0000-0000E1500000}"/>
    <cellStyle name="Normal 22 5 2 6 2" xfId="20705" xr:uid="{00000000-0005-0000-0000-0000E2500000}"/>
    <cellStyle name="Normal 22 5 2 7" xfId="20706" xr:uid="{00000000-0005-0000-0000-0000E3500000}"/>
    <cellStyle name="Normal 22 5 3" xfId="20707" xr:uid="{00000000-0005-0000-0000-0000E4500000}"/>
    <cellStyle name="Normal 22 5 3 2" xfId="20708" xr:uid="{00000000-0005-0000-0000-0000E5500000}"/>
    <cellStyle name="Normal 22 5 3 2 2" xfId="20709" xr:uid="{00000000-0005-0000-0000-0000E6500000}"/>
    <cellStyle name="Normal 22 5 3 2 2 2" xfId="20710" xr:uid="{00000000-0005-0000-0000-0000E7500000}"/>
    <cellStyle name="Normal 22 5 3 2 3" xfId="20711" xr:uid="{00000000-0005-0000-0000-0000E8500000}"/>
    <cellStyle name="Normal 22 5 3 3" xfId="20712" xr:uid="{00000000-0005-0000-0000-0000E9500000}"/>
    <cellStyle name="Normal 22 5 3 3 2" xfId="20713" xr:uid="{00000000-0005-0000-0000-0000EA500000}"/>
    <cellStyle name="Normal 22 5 3 3 2 2" xfId="20714" xr:uid="{00000000-0005-0000-0000-0000EB500000}"/>
    <cellStyle name="Normal 22 5 3 3 3" xfId="20715" xr:uid="{00000000-0005-0000-0000-0000EC500000}"/>
    <cellStyle name="Normal 22 5 3 4" xfId="20716" xr:uid="{00000000-0005-0000-0000-0000ED500000}"/>
    <cellStyle name="Normal 22 5 3 4 2" xfId="20717" xr:uid="{00000000-0005-0000-0000-0000EE500000}"/>
    <cellStyle name="Normal 22 5 3 4 2 2" xfId="20718" xr:uid="{00000000-0005-0000-0000-0000EF500000}"/>
    <cellStyle name="Normal 22 5 3 4 3" xfId="20719" xr:uid="{00000000-0005-0000-0000-0000F0500000}"/>
    <cellStyle name="Normal 22 5 3 5" xfId="20720" xr:uid="{00000000-0005-0000-0000-0000F1500000}"/>
    <cellStyle name="Normal 22 5 3 5 2" xfId="20721" xr:uid="{00000000-0005-0000-0000-0000F2500000}"/>
    <cellStyle name="Normal 22 5 3 6" xfId="20722" xr:uid="{00000000-0005-0000-0000-0000F3500000}"/>
    <cellStyle name="Normal 22 5 3 6 2" xfId="20723" xr:uid="{00000000-0005-0000-0000-0000F4500000}"/>
    <cellStyle name="Normal 22 5 3 7" xfId="20724" xr:uid="{00000000-0005-0000-0000-0000F5500000}"/>
    <cellStyle name="Normal 22 5 4" xfId="20725" xr:uid="{00000000-0005-0000-0000-0000F6500000}"/>
    <cellStyle name="Normal 22 5 4 2" xfId="20726" xr:uid="{00000000-0005-0000-0000-0000F7500000}"/>
    <cellStyle name="Normal 22 5 4 2 2" xfId="20727" xr:uid="{00000000-0005-0000-0000-0000F8500000}"/>
    <cellStyle name="Normal 22 5 4 3" xfId="20728" xr:uid="{00000000-0005-0000-0000-0000F9500000}"/>
    <cellStyle name="Normal 22 5 5" xfId="20729" xr:uid="{00000000-0005-0000-0000-0000FA500000}"/>
    <cellStyle name="Normal 22 5 5 2" xfId="20730" xr:uid="{00000000-0005-0000-0000-0000FB500000}"/>
    <cellStyle name="Normal 22 5 5 2 2" xfId="20731" xr:uid="{00000000-0005-0000-0000-0000FC500000}"/>
    <cellStyle name="Normal 22 5 5 3" xfId="20732" xr:uid="{00000000-0005-0000-0000-0000FD500000}"/>
    <cellStyle name="Normal 22 5 6" xfId="20733" xr:uid="{00000000-0005-0000-0000-0000FE500000}"/>
    <cellStyle name="Normal 22 5 6 2" xfId="20734" xr:uid="{00000000-0005-0000-0000-0000FF500000}"/>
    <cellStyle name="Normal 22 5 6 2 2" xfId="20735" xr:uid="{00000000-0005-0000-0000-000000510000}"/>
    <cellStyle name="Normal 22 5 6 3" xfId="20736" xr:uid="{00000000-0005-0000-0000-000001510000}"/>
    <cellStyle name="Normal 22 5 7" xfId="20737" xr:uid="{00000000-0005-0000-0000-000002510000}"/>
    <cellStyle name="Normal 22 5 7 2" xfId="20738" xr:uid="{00000000-0005-0000-0000-000003510000}"/>
    <cellStyle name="Normal 22 5 8" xfId="20739" xr:uid="{00000000-0005-0000-0000-000004510000}"/>
    <cellStyle name="Normal 22 5 8 2" xfId="20740" xr:uid="{00000000-0005-0000-0000-000005510000}"/>
    <cellStyle name="Normal 22 5 9" xfId="20741" xr:uid="{00000000-0005-0000-0000-000006510000}"/>
    <cellStyle name="Normal 22 6" xfId="20742" xr:uid="{00000000-0005-0000-0000-000007510000}"/>
    <cellStyle name="Normal 22 6 2" xfId="20743" xr:uid="{00000000-0005-0000-0000-000008510000}"/>
    <cellStyle name="Normal 22 6 2 2" xfId="20744" xr:uid="{00000000-0005-0000-0000-000009510000}"/>
    <cellStyle name="Normal 22 6 2 2 2" xfId="20745" xr:uid="{00000000-0005-0000-0000-00000A510000}"/>
    <cellStyle name="Normal 22 6 2 2 2 2" xfId="20746" xr:uid="{00000000-0005-0000-0000-00000B510000}"/>
    <cellStyle name="Normal 22 6 2 2 3" xfId="20747" xr:uid="{00000000-0005-0000-0000-00000C510000}"/>
    <cellStyle name="Normal 22 6 2 3" xfId="20748" xr:uid="{00000000-0005-0000-0000-00000D510000}"/>
    <cellStyle name="Normal 22 6 2 3 2" xfId="20749" xr:uid="{00000000-0005-0000-0000-00000E510000}"/>
    <cellStyle name="Normal 22 6 2 3 2 2" xfId="20750" xr:uid="{00000000-0005-0000-0000-00000F510000}"/>
    <cellStyle name="Normal 22 6 2 3 3" xfId="20751" xr:uid="{00000000-0005-0000-0000-000010510000}"/>
    <cellStyle name="Normal 22 6 2 4" xfId="20752" xr:uid="{00000000-0005-0000-0000-000011510000}"/>
    <cellStyle name="Normal 22 6 2 4 2" xfId="20753" xr:uid="{00000000-0005-0000-0000-000012510000}"/>
    <cellStyle name="Normal 22 6 2 4 2 2" xfId="20754" xr:uid="{00000000-0005-0000-0000-000013510000}"/>
    <cellStyle name="Normal 22 6 2 4 3" xfId="20755" xr:uid="{00000000-0005-0000-0000-000014510000}"/>
    <cellStyle name="Normal 22 6 2 5" xfId="20756" xr:uid="{00000000-0005-0000-0000-000015510000}"/>
    <cellStyle name="Normal 22 6 2 5 2" xfId="20757" xr:uid="{00000000-0005-0000-0000-000016510000}"/>
    <cellStyle name="Normal 22 6 2 6" xfId="20758" xr:uid="{00000000-0005-0000-0000-000017510000}"/>
    <cellStyle name="Normal 22 6 2 6 2" xfId="20759" xr:uid="{00000000-0005-0000-0000-000018510000}"/>
    <cellStyle name="Normal 22 6 2 7" xfId="20760" xr:uid="{00000000-0005-0000-0000-000019510000}"/>
    <cellStyle name="Normal 22 6 3" xfId="20761" xr:uid="{00000000-0005-0000-0000-00001A510000}"/>
    <cellStyle name="Normal 22 6 3 2" xfId="20762" xr:uid="{00000000-0005-0000-0000-00001B510000}"/>
    <cellStyle name="Normal 22 6 3 2 2" xfId="20763" xr:uid="{00000000-0005-0000-0000-00001C510000}"/>
    <cellStyle name="Normal 22 6 3 3" xfId="20764" xr:uid="{00000000-0005-0000-0000-00001D510000}"/>
    <cellStyle name="Normal 22 6 4" xfId="20765" xr:uid="{00000000-0005-0000-0000-00001E510000}"/>
    <cellStyle name="Normal 22 6 4 2" xfId="20766" xr:uid="{00000000-0005-0000-0000-00001F510000}"/>
    <cellStyle name="Normal 22 6 4 2 2" xfId="20767" xr:uid="{00000000-0005-0000-0000-000020510000}"/>
    <cellStyle name="Normal 22 6 4 3" xfId="20768" xr:uid="{00000000-0005-0000-0000-000021510000}"/>
    <cellStyle name="Normal 22 6 5" xfId="20769" xr:uid="{00000000-0005-0000-0000-000022510000}"/>
    <cellStyle name="Normal 22 6 5 2" xfId="20770" xr:uid="{00000000-0005-0000-0000-000023510000}"/>
    <cellStyle name="Normal 22 6 5 2 2" xfId="20771" xr:uid="{00000000-0005-0000-0000-000024510000}"/>
    <cellStyle name="Normal 22 6 5 3" xfId="20772" xr:uid="{00000000-0005-0000-0000-000025510000}"/>
    <cellStyle name="Normal 22 6 6" xfId="20773" xr:uid="{00000000-0005-0000-0000-000026510000}"/>
    <cellStyle name="Normal 22 6 6 2" xfId="20774" xr:uid="{00000000-0005-0000-0000-000027510000}"/>
    <cellStyle name="Normal 22 6 7" xfId="20775" xr:uid="{00000000-0005-0000-0000-000028510000}"/>
    <cellStyle name="Normal 22 6 7 2" xfId="20776" xr:uid="{00000000-0005-0000-0000-000029510000}"/>
    <cellStyle name="Normal 22 6 8" xfId="20777" xr:uid="{00000000-0005-0000-0000-00002A510000}"/>
    <cellStyle name="Normal 22 7" xfId="20778" xr:uid="{00000000-0005-0000-0000-00002B510000}"/>
    <cellStyle name="Normal 22 7 2" xfId="20779" xr:uid="{00000000-0005-0000-0000-00002C510000}"/>
    <cellStyle name="Normal 22 7 2 2" xfId="20780" xr:uid="{00000000-0005-0000-0000-00002D510000}"/>
    <cellStyle name="Normal 22 7 2 2 2" xfId="20781" xr:uid="{00000000-0005-0000-0000-00002E510000}"/>
    <cellStyle name="Normal 22 7 2 3" xfId="20782" xr:uid="{00000000-0005-0000-0000-00002F510000}"/>
    <cellStyle name="Normal 22 7 3" xfId="20783" xr:uid="{00000000-0005-0000-0000-000030510000}"/>
    <cellStyle name="Normal 22 7 3 2" xfId="20784" xr:uid="{00000000-0005-0000-0000-000031510000}"/>
    <cellStyle name="Normal 22 7 3 2 2" xfId="20785" xr:uid="{00000000-0005-0000-0000-000032510000}"/>
    <cellStyle name="Normal 22 7 3 3" xfId="20786" xr:uid="{00000000-0005-0000-0000-000033510000}"/>
    <cellStyle name="Normal 22 7 4" xfId="20787" xr:uid="{00000000-0005-0000-0000-000034510000}"/>
    <cellStyle name="Normal 22 7 4 2" xfId="20788" xr:uid="{00000000-0005-0000-0000-000035510000}"/>
    <cellStyle name="Normal 22 7 4 2 2" xfId="20789" xr:uid="{00000000-0005-0000-0000-000036510000}"/>
    <cellStyle name="Normal 22 7 4 3" xfId="20790" xr:uid="{00000000-0005-0000-0000-000037510000}"/>
    <cellStyle name="Normal 22 7 5" xfId="20791" xr:uid="{00000000-0005-0000-0000-000038510000}"/>
    <cellStyle name="Normal 22 7 5 2" xfId="20792" xr:uid="{00000000-0005-0000-0000-000039510000}"/>
    <cellStyle name="Normal 22 7 6" xfId="20793" xr:uid="{00000000-0005-0000-0000-00003A510000}"/>
    <cellStyle name="Normal 22 7 6 2" xfId="20794" xr:uid="{00000000-0005-0000-0000-00003B510000}"/>
    <cellStyle name="Normal 22 7 7" xfId="20795" xr:uid="{00000000-0005-0000-0000-00003C510000}"/>
    <cellStyle name="Normal 22 8" xfId="20796" xr:uid="{00000000-0005-0000-0000-00003D510000}"/>
    <cellStyle name="Normal 22 8 2" xfId="20797" xr:uid="{00000000-0005-0000-0000-00003E510000}"/>
    <cellStyle name="Normal 22 8 2 2" xfId="20798" xr:uid="{00000000-0005-0000-0000-00003F510000}"/>
    <cellStyle name="Normal 22 8 2 2 2" xfId="20799" xr:uid="{00000000-0005-0000-0000-000040510000}"/>
    <cellStyle name="Normal 22 8 2 3" xfId="20800" xr:uid="{00000000-0005-0000-0000-000041510000}"/>
    <cellStyle name="Normal 22 8 3" xfId="20801" xr:uid="{00000000-0005-0000-0000-000042510000}"/>
    <cellStyle name="Normal 22 8 3 2" xfId="20802" xr:uid="{00000000-0005-0000-0000-000043510000}"/>
    <cellStyle name="Normal 22 8 3 2 2" xfId="20803" xr:uid="{00000000-0005-0000-0000-000044510000}"/>
    <cellStyle name="Normal 22 8 3 3" xfId="20804" xr:uid="{00000000-0005-0000-0000-000045510000}"/>
    <cellStyle name="Normal 22 8 4" xfId="20805" xr:uid="{00000000-0005-0000-0000-000046510000}"/>
    <cellStyle name="Normal 22 8 4 2" xfId="20806" xr:uid="{00000000-0005-0000-0000-000047510000}"/>
    <cellStyle name="Normal 22 8 4 2 2" xfId="20807" xr:uid="{00000000-0005-0000-0000-000048510000}"/>
    <cellStyle name="Normal 22 8 4 3" xfId="20808" xr:uid="{00000000-0005-0000-0000-000049510000}"/>
    <cellStyle name="Normal 22 8 5" xfId="20809" xr:uid="{00000000-0005-0000-0000-00004A510000}"/>
    <cellStyle name="Normal 22 8 5 2" xfId="20810" xr:uid="{00000000-0005-0000-0000-00004B510000}"/>
    <cellStyle name="Normal 22 8 6" xfId="20811" xr:uid="{00000000-0005-0000-0000-00004C510000}"/>
    <cellStyle name="Normal 22 8 6 2" xfId="20812" xr:uid="{00000000-0005-0000-0000-00004D510000}"/>
    <cellStyle name="Normal 22 8 7" xfId="20813" xr:uid="{00000000-0005-0000-0000-00004E510000}"/>
    <cellStyle name="Normal 22 9" xfId="20814" xr:uid="{00000000-0005-0000-0000-00004F510000}"/>
    <cellStyle name="Normal 22 9 2" xfId="20815" xr:uid="{00000000-0005-0000-0000-000050510000}"/>
    <cellStyle name="Normal 22 9 2 2" xfId="20816" xr:uid="{00000000-0005-0000-0000-000051510000}"/>
    <cellStyle name="Normal 22 9 3" xfId="20817" xr:uid="{00000000-0005-0000-0000-000052510000}"/>
    <cellStyle name="Normal 22_Confidential Information" xfId="20818" xr:uid="{00000000-0005-0000-0000-000053510000}"/>
    <cellStyle name="Normal 23" xfId="20819" xr:uid="{00000000-0005-0000-0000-000054510000}"/>
    <cellStyle name="Normal 23 10" xfId="20820" xr:uid="{00000000-0005-0000-0000-000055510000}"/>
    <cellStyle name="Normal 23 10 2" xfId="20821" xr:uid="{00000000-0005-0000-0000-000056510000}"/>
    <cellStyle name="Normal 23 10 2 2" xfId="20822" xr:uid="{00000000-0005-0000-0000-000057510000}"/>
    <cellStyle name="Normal 23 10 3" xfId="20823" xr:uid="{00000000-0005-0000-0000-000058510000}"/>
    <cellStyle name="Normal 23 11" xfId="20824" xr:uid="{00000000-0005-0000-0000-000059510000}"/>
    <cellStyle name="Normal 23 11 2" xfId="20825" xr:uid="{00000000-0005-0000-0000-00005A510000}"/>
    <cellStyle name="Normal 23 12" xfId="20826" xr:uid="{00000000-0005-0000-0000-00005B510000}"/>
    <cellStyle name="Normal 23 12 2" xfId="20827" xr:uid="{00000000-0005-0000-0000-00005C510000}"/>
    <cellStyle name="Normal 23 13" xfId="20828" xr:uid="{00000000-0005-0000-0000-00005D510000}"/>
    <cellStyle name="Normal 23 2" xfId="20829" xr:uid="{00000000-0005-0000-0000-00005E510000}"/>
    <cellStyle name="Normal 23 2 10" xfId="20830" xr:uid="{00000000-0005-0000-0000-00005F510000}"/>
    <cellStyle name="Normal 23 2 10 2" xfId="20831" xr:uid="{00000000-0005-0000-0000-000060510000}"/>
    <cellStyle name="Normal 23 2 11" xfId="20832" xr:uid="{00000000-0005-0000-0000-000061510000}"/>
    <cellStyle name="Normal 23 2 2" xfId="20833" xr:uid="{00000000-0005-0000-0000-000062510000}"/>
    <cellStyle name="Normal 23 2 2 2" xfId="20834" xr:uid="{00000000-0005-0000-0000-000063510000}"/>
    <cellStyle name="Normal 23 2 2 2 2" xfId="20835" xr:uid="{00000000-0005-0000-0000-000064510000}"/>
    <cellStyle name="Normal 23 2 2 2 2 2" xfId="20836" xr:uid="{00000000-0005-0000-0000-000065510000}"/>
    <cellStyle name="Normal 23 2 2 2 2 2 2" xfId="20837" xr:uid="{00000000-0005-0000-0000-000066510000}"/>
    <cellStyle name="Normal 23 2 2 2 2 3" xfId="20838" xr:uid="{00000000-0005-0000-0000-000067510000}"/>
    <cellStyle name="Normal 23 2 2 2 3" xfId="20839" xr:uid="{00000000-0005-0000-0000-000068510000}"/>
    <cellStyle name="Normal 23 2 2 2 3 2" xfId="20840" xr:uid="{00000000-0005-0000-0000-000069510000}"/>
    <cellStyle name="Normal 23 2 2 2 3 2 2" xfId="20841" xr:uid="{00000000-0005-0000-0000-00006A510000}"/>
    <cellStyle name="Normal 23 2 2 2 3 3" xfId="20842" xr:uid="{00000000-0005-0000-0000-00006B510000}"/>
    <cellStyle name="Normal 23 2 2 2 4" xfId="20843" xr:uid="{00000000-0005-0000-0000-00006C510000}"/>
    <cellStyle name="Normal 23 2 2 2 4 2" xfId="20844" xr:uid="{00000000-0005-0000-0000-00006D510000}"/>
    <cellStyle name="Normal 23 2 2 2 4 2 2" xfId="20845" xr:uid="{00000000-0005-0000-0000-00006E510000}"/>
    <cellStyle name="Normal 23 2 2 2 4 3" xfId="20846" xr:uid="{00000000-0005-0000-0000-00006F510000}"/>
    <cellStyle name="Normal 23 2 2 2 5" xfId="20847" xr:uid="{00000000-0005-0000-0000-000070510000}"/>
    <cellStyle name="Normal 23 2 2 2 5 2" xfId="20848" xr:uid="{00000000-0005-0000-0000-000071510000}"/>
    <cellStyle name="Normal 23 2 2 2 6" xfId="20849" xr:uid="{00000000-0005-0000-0000-000072510000}"/>
    <cellStyle name="Normal 23 2 2 2 6 2" xfId="20850" xr:uid="{00000000-0005-0000-0000-000073510000}"/>
    <cellStyle name="Normal 23 2 2 2 7" xfId="20851" xr:uid="{00000000-0005-0000-0000-000074510000}"/>
    <cellStyle name="Normal 23 2 2 3" xfId="20852" xr:uid="{00000000-0005-0000-0000-000075510000}"/>
    <cellStyle name="Normal 23 2 2 3 2" xfId="20853" xr:uid="{00000000-0005-0000-0000-000076510000}"/>
    <cellStyle name="Normal 23 2 2 3 2 2" xfId="20854" xr:uid="{00000000-0005-0000-0000-000077510000}"/>
    <cellStyle name="Normal 23 2 2 3 2 2 2" xfId="20855" xr:uid="{00000000-0005-0000-0000-000078510000}"/>
    <cellStyle name="Normal 23 2 2 3 2 3" xfId="20856" xr:uid="{00000000-0005-0000-0000-000079510000}"/>
    <cellStyle name="Normal 23 2 2 3 3" xfId="20857" xr:uid="{00000000-0005-0000-0000-00007A510000}"/>
    <cellStyle name="Normal 23 2 2 3 3 2" xfId="20858" xr:uid="{00000000-0005-0000-0000-00007B510000}"/>
    <cellStyle name="Normal 23 2 2 3 3 2 2" xfId="20859" xr:uid="{00000000-0005-0000-0000-00007C510000}"/>
    <cellStyle name="Normal 23 2 2 3 3 3" xfId="20860" xr:uid="{00000000-0005-0000-0000-00007D510000}"/>
    <cellStyle name="Normal 23 2 2 3 4" xfId="20861" xr:uid="{00000000-0005-0000-0000-00007E510000}"/>
    <cellStyle name="Normal 23 2 2 3 4 2" xfId="20862" xr:uid="{00000000-0005-0000-0000-00007F510000}"/>
    <cellStyle name="Normal 23 2 2 3 4 2 2" xfId="20863" xr:uid="{00000000-0005-0000-0000-000080510000}"/>
    <cellStyle name="Normal 23 2 2 3 4 3" xfId="20864" xr:uid="{00000000-0005-0000-0000-000081510000}"/>
    <cellStyle name="Normal 23 2 2 3 5" xfId="20865" xr:uid="{00000000-0005-0000-0000-000082510000}"/>
    <cellStyle name="Normal 23 2 2 3 5 2" xfId="20866" xr:uid="{00000000-0005-0000-0000-000083510000}"/>
    <cellStyle name="Normal 23 2 2 3 6" xfId="20867" xr:uid="{00000000-0005-0000-0000-000084510000}"/>
    <cellStyle name="Normal 23 2 2 3 6 2" xfId="20868" xr:uid="{00000000-0005-0000-0000-000085510000}"/>
    <cellStyle name="Normal 23 2 2 3 7" xfId="20869" xr:uid="{00000000-0005-0000-0000-000086510000}"/>
    <cellStyle name="Normal 23 2 2 4" xfId="20870" xr:uid="{00000000-0005-0000-0000-000087510000}"/>
    <cellStyle name="Normal 23 2 2 4 2" xfId="20871" xr:uid="{00000000-0005-0000-0000-000088510000}"/>
    <cellStyle name="Normal 23 2 2 4 2 2" xfId="20872" xr:uid="{00000000-0005-0000-0000-000089510000}"/>
    <cellStyle name="Normal 23 2 2 4 3" xfId="20873" xr:uid="{00000000-0005-0000-0000-00008A510000}"/>
    <cellStyle name="Normal 23 2 2 5" xfId="20874" xr:uid="{00000000-0005-0000-0000-00008B510000}"/>
    <cellStyle name="Normal 23 2 2 5 2" xfId="20875" xr:uid="{00000000-0005-0000-0000-00008C510000}"/>
    <cellStyle name="Normal 23 2 2 5 2 2" xfId="20876" xr:uid="{00000000-0005-0000-0000-00008D510000}"/>
    <cellStyle name="Normal 23 2 2 5 3" xfId="20877" xr:uid="{00000000-0005-0000-0000-00008E510000}"/>
    <cellStyle name="Normal 23 2 2 6" xfId="20878" xr:uid="{00000000-0005-0000-0000-00008F510000}"/>
    <cellStyle name="Normal 23 2 2 6 2" xfId="20879" xr:uid="{00000000-0005-0000-0000-000090510000}"/>
    <cellStyle name="Normal 23 2 2 6 2 2" xfId="20880" xr:uid="{00000000-0005-0000-0000-000091510000}"/>
    <cellStyle name="Normal 23 2 2 6 3" xfId="20881" xr:uid="{00000000-0005-0000-0000-000092510000}"/>
    <cellStyle name="Normal 23 2 2 7" xfId="20882" xr:uid="{00000000-0005-0000-0000-000093510000}"/>
    <cellStyle name="Normal 23 2 2 7 2" xfId="20883" xr:uid="{00000000-0005-0000-0000-000094510000}"/>
    <cellStyle name="Normal 23 2 2 8" xfId="20884" xr:uid="{00000000-0005-0000-0000-000095510000}"/>
    <cellStyle name="Normal 23 2 2 8 2" xfId="20885" xr:uid="{00000000-0005-0000-0000-000096510000}"/>
    <cellStyle name="Normal 23 2 2 9" xfId="20886" xr:uid="{00000000-0005-0000-0000-000097510000}"/>
    <cellStyle name="Normal 23 2 3" xfId="20887" xr:uid="{00000000-0005-0000-0000-000098510000}"/>
    <cellStyle name="Normal 23 2 3 2" xfId="20888" xr:uid="{00000000-0005-0000-0000-000099510000}"/>
    <cellStyle name="Normal 23 2 3 2 2" xfId="20889" xr:uid="{00000000-0005-0000-0000-00009A510000}"/>
    <cellStyle name="Normal 23 2 3 2 2 2" xfId="20890" xr:uid="{00000000-0005-0000-0000-00009B510000}"/>
    <cellStyle name="Normal 23 2 3 2 2 2 2" xfId="20891" xr:uid="{00000000-0005-0000-0000-00009C510000}"/>
    <cellStyle name="Normal 23 2 3 2 2 3" xfId="20892" xr:uid="{00000000-0005-0000-0000-00009D510000}"/>
    <cellStyle name="Normal 23 2 3 2 3" xfId="20893" xr:uid="{00000000-0005-0000-0000-00009E510000}"/>
    <cellStyle name="Normal 23 2 3 2 3 2" xfId="20894" xr:uid="{00000000-0005-0000-0000-00009F510000}"/>
    <cellStyle name="Normal 23 2 3 2 3 2 2" xfId="20895" xr:uid="{00000000-0005-0000-0000-0000A0510000}"/>
    <cellStyle name="Normal 23 2 3 2 3 3" xfId="20896" xr:uid="{00000000-0005-0000-0000-0000A1510000}"/>
    <cellStyle name="Normal 23 2 3 2 4" xfId="20897" xr:uid="{00000000-0005-0000-0000-0000A2510000}"/>
    <cellStyle name="Normal 23 2 3 2 4 2" xfId="20898" xr:uid="{00000000-0005-0000-0000-0000A3510000}"/>
    <cellStyle name="Normal 23 2 3 2 4 2 2" xfId="20899" xr:uid="{00000000-0005-0000-0000-0000A4510000}"/>
    <cellStyle name="Normal 23 2 3 2 4 3" xfId="20900" xr:uid="{00000000-0005-0000-0000-0000A5510000}"/>
    <cellStyle name="Normal 23 2 3 2 5" xfId="20901" xr:uid="{00000000-0005-0000-0000-0000A6510000}"/>
    <cellStyle name="Normal 23 2 3 2 5 2" xfId="20902" xr:uid="{00000000-0005-0000-0000-0000A7510000}"/>
    <cellStyle name="Normal 23 2 3 2 6" xfId="20903" xr:uid="{00000000-0005-0000-0000-0000A8510000}"/>
    <cellStyle name="Normal 23 2 3 2 6 2" xfId="20904" xr:uid="{00000000-0005-0000-0000-0000A9510000}"/>
    <cellStyle name="Normal 23 2 3 2 7" xfId="20905" xr:uid="{00000000-0005-0000-0000-0000AA510000}"/>
    <cellStyle name="Normal 23 2 3 3" xfId="20906" xr:uid="{00000000-0005-0000-0000-0000AB510000}"/>
    <cellStyle name="Normal 23 2 3 3 2" xfId="20907" xr:uid="{00000000-0005-0000-0000-0000AC510000}"/>
    <cellStyle name="Normal 23 2 3 3 2 2" xfId="20908" xr:uid="{00000000-0005-0000-0000-0000AD510000}"/>
    <cellStyle name="Normal 23 2 3 3 3" xfId="20909" xr:uid="{00000000-0005-0000-0000-0000AE510000}"/>
    <cellStyle name="Normal 23 2 3 4" xfId="20910" xr:uid="{00000000-0005-0000-0000-0000AF510000}"/>
    <cellStyle name="Normal 23 2 3 4 2" xfId="20911" xr:uid="{00000000-0005-0000-0000-0000B0510000}"/>
    <cellStyle name="Normal 23 2 3 4 2 2" xfId="20912" xr:uid="{00000000-0005-0000-0000-0000B1510000}"/>
    <cellStyle name="Normal 23 2 3 4 3" xfId="20913" xr:uid="{00000000-0005-0000-0000-0000B2510000}"/>
    <cellStyle name="Normal 23 2 3 5" xfId="20914" xr:uid="{00000000-0005-0000-0000-0000B3510000}"/>
    <cellStyle name="Normal 23 2 3 5 2" xfId="20915" xr:uid="{00000000-0005-0000-0000-0000B4510000}"/>
    <cellStyle name="Normal 23 2 3 5 2 2" xfId="20916" xr:uid="{00000000-0005-0000-0000-0000B5510000}"/>
    <cellStyle name="Normal 23 2 3 5 3" xfId="20917" xr:uid="{00000000-0005-0000-0000-0000B6510000}"/>
    <cellStyle name="Normal 23 2 3 6" xfId="20918" xr:uid="{00000000-0005-0000-0000-0000B7510000}"/>
    <cellStyle name="Normal 23 2 3 6 2" xfId="20919" xr:uid="{00000000-0005-0000-0000-0000B8510000}"/>
    <cellStyle name="Normal 23 2 3 7" xfId="20920" xr:uid="{00000000-0005-0000-0000-0000B9510000}"/>
    <cellStyle name="Normal 23 2 3 7 2" xfId="20921" xr:uid="{00000000-0005-0000-0000-0000BA510000}"/>
    <cellStyle name="Normal 23 2 3 8" xfId="20922" xr:uid="{00000000-0005-0000-0000-0000BB510000}"/>
    <cellStyle name="Normal 23 2 4" xfId="20923" xr:uid="{00000000-0005-0000-0000-0000BC510000}"/>
    <cellStyle name="Normal 23 2 4 2" xfId="20924" xr:uid="{00000000-0005-0000-0000-0000BD510000}"/>
    <cellStyle name="Normal 23 2 4 2 2" xfId="20925" xr:uid="{00000000-0005-0000-0000-0000BE510000}"/>
    <cellStyle name="Normal 23 2 4 2 2 2" xfId="20926" xr:uid="{00000000-0005-0000-0000-0000BF510000}"/>
    <cellStyle name="Normal 23 2 4 2 3" xfId="20927" xr:uid="{00000000-0005-0000-0000-0000C0510000}"/>
    <cellStyle name="Normal 23 2 4 3" xfId="20928" xr:uid="{00000000-0005-0000-0000-0000C1510000}"/>
    <cellStyle name="Normal 23 2 4 3 2" xfId="20929" xr:uid="{00000000-0005-0000-0000-0000C2510000}"/>
    <cellStyle name="Normal 23 2 4 3 2 2" xfId="20930" xr:uid="{00000000-0005-0000-0000-0000C3510000}"/>
    <cellStyle name="Normal 23 2 4 3 3" xfId="20931" xr:uid="{00000000-0005-0000-0000-0000C4510000}"/>
    <cellStyle name="Normal 23 2 4 4" xfId="20932" xr:uid="{00000000-0005-0000-0000-0000C5510000}"/>
    <cellStyle name="Normal 23 2 4 4 2" xfId="20933" xr:uid="{00000000-0005-0000-0000-0000C6510000}"/>
    <cellStyle name="Normal 23 2 4 4 2 2" xfId="20934" xr:uid="{00000000-0005-0000-0000-0000C7510000}"/>
    <cellStyle name="Normal 23 2 4 4 3" xfId="20935" xr:uid="{00000000-0005-0000-0000-0000C8510000}"/>
    <cellStyle name="Normal 23 2 4 5" xfId="20936" xr:uid="{00000000-0005-0000-0000-0000C9510000}"/>
    <cellStyle name="Normal 23 2 4 5 2" xfId="20937" xr:uid="{00000000-0005-0000-0000-0000CA510000}"/>
    <cellStyle name="Normal 23 2 4 6" xfId="20938" xr:uid="{00000000-0005-0000-0000-0000CB510000}"/>
    <cellStyle name="Normal 23 2 4 6 2" xfId="20939" xr:uid="{00000000-0005-0000-0000-0000CC510000}"/>
    <cellStyle name="Normal 23 2 4 7" xfId="20940" xr:uid="{00000000-0005-0000-0000-0000CD510000}"/>
    <cellStyle name="Normal 23 2 5" xfId="20941" xr:uid="{00000000-0005-0000-0000-0000CE510000}"/>
    <cellStyle name="Normal 23 2 5 2" xfId="20942" xr:uid="{00000000-0005-0000-0000-0000CF510000}"/>
    <cellStyle name="Normal 23 2 5 2 2" xfId="20943" xr:uid="{00000000-0005-0000-0000-0000D0510000}"/>
    <cellStyle name="Normal 23 2 5 2 2 2" xfId="20944" xr:uid="{00000000-0005-0000-0000-0000D1510000}"/>
    <cellStyle name="Normal 23 2 5 2 3" xfId="20945" xr:uid="{00000000-0005-0000-0000-0000D2510000}"/>
    <cellStyle name="Normal 23 2 5 3" xfId="20946" xr:uid="{00000000-0005-0000-0000-0000D3510000}"/>
    <cellStyle name="Normal 23 2 5 3 2" xfId="20947" xr:uid="{00000000-0005-0000-0000-0000D4510000}"/>
    <cellStyle name="Normal 23 2 5 3 2 2" xfId="20948" xr:uid="{00000000-0005-0000-0000-0000D5510000}"/>
    <cellStyle name="Normal 23 2 5 3 3" xfId="20949" xr:uid="{00000000-0005-0000-0000-0000D6510000}"/>
    <cellStyle name="Normal 23 2 5 4" xfId="20950" xr:uid="{00000000-0005-0000-0000-0000D7510000}"/>
    <cellStyle name="Normal 23 2 5 4 2" xfId="20951" xr:uid="{00000000-0005-0000-0000-0000D8510000}"/>
    <cellStyle name="Normal 23 2 5 4 2 2" xfId="20952" xr:uid="{00000000-0005-0000-0000-0000D9510000}"/>
    <cellStyle name="Normal 23 2 5 4 3" xfId="20953" xr:uid="{00000000-0005-0000-0000-0000DA510000}"/>
    <cellStyle name="Normal 23 2 5 5" xfId="20954" xr:uid="{00000000-0005-0000-0000-0000DB510000}"/>
    <cellStyle name="Normal 23 2 5 5 2" xfId="20955" xr:uid="{00000000-0005-0000-0000-0000DC510000}"/>
    <cellStyle name="Normal 23 2 5 6" xfId="20956" xr:uid="{00000000-0005-0000-0000-0000DD510000}"/>
    <cellStyle name="Normal 23 2 5 6 2" xfId="20957" xr:uid="{00000000-0005-0000-0000-0000DE510000}"/>
    <cellStyle name="Normal 23 2 5 7" xfId="20958" xr:uid="{00000000-0005-0000-0000-0000DF510000}"/>
    <cellStyle name="Normal 23 2 6" xfId="20959" xr:uid="{00000000-0005-0000-0000-0000E0510000}"/>
    <cellStyle name="Normal 23 2 6 2" xfId="20960" xr:uid="{00000000-0005-0000-0000-0000E1510000}"/>
    <cellStyle name="Normal 23 2 6 2 2" xfId="20961" xr:uid="{00000000-0005-0000-0000-0000E2510000}"/>
    <cellStyle name="Normal 23 2 6 3" xfId="20962" xr:uid="{00000000-0005-0000-0000-0000E3510000}"/>
    <cellStyle name="Normal 23 2 7" xfId="20963" xr:uid="{00000000-0005-0000-0000-0000E4510000}"/>
    <cellStyle name="Normal 23 2 7 2" xfId="20964" xr:uid="{00000000-0005-0000-0000-0000E5510000}"/>
    <cellStyle name="Normal 23 2 7 2 2" xfId="20965" xr:uid="{00000000-0005-0000-0000-0000E6510000}"/>
    <cellStyle name="Normal 23 2 7 3" xfId="20966" xr:uid="{00000000-0005-0000-0000-0000E7510000}"/>
    <cellStyle name="Normal 23 2 8" xfId="20967" xr:uid="{00000000-0005-0000-0000-0000E8510000}"/>
    <cellStyle name="Normal 23 2 8 2" xfId="20968" xr:uid="{00000000-0005-0000-0000-0000E9510000}"/>
    <cellStyle name="Normal 23 2 8 2 2" xfId="20969" xr:uid="{00000000-0005-0000-0000-0000EA510000}"/>
    <cellStyle name="Normal 23 2 8 3" xfId="20970" xr:uid="{00000000-0005-0000-0000-0000EB510000}"/>
    <cellStyle name="Normal 23 2 9" xfId="20971" xr:uid="{00000000-0005-0000-0000-0000EC510000}"/>
    <cellStyle name="Normal 23 2 9 2" xfId="20972" xr:uid="{00000000-0005-0000-0000-0000ED510000}"/>
    <cellStyle name="Normal 23 3" xfId="20973" xr:uid="{00000000-0005-0000-0000-0000EE510000}"/>
    <cellStyle name="Normal 23 3 10" xfId="20974" xr:uid="{00000000-0005-0000-0000-0000EF510000}"/>
    <cellStyle name="Normal 23 3 10 2" xfId="20975" xr:uid="{00000000-0005-0000-0000-0000F0510000}"/>
    <cellStyle name="Normal 23 3 11" xfId="20976" xr:uid="{00000000-0005-0000-0000-0000F1510000}"/>
    <cellStyle name="Normal 23 3 2" xfId="20977" xr:uid="{00000000-0005-0000-0000-0000F2510000}"/>
    <cellStyle name="Normal 23 3 2 2" xfId="20978" xr:uid="{00000000-0005-0000-0000-0000F3510000}"/>
    <cellStyle name="Normal 23 3 2 2 2" xfId="20979" xr:uid="{00000000-0005-0000-0000-0000F4510000}"/>
    <cellStyle name="Normal 23 3 2 2 2 2" xfId="20980" xr:uid="{00000000-0005-0000-0000-0000F5510000}"/>
    <cellStyle name="Normal 23 3 2 2 2 2 2" xfId="20981" xr:uid="{00000000-0005-0000-0000-0000F6510000}"/>
    <cellStyle name="Normal 23 3 2 2 2 3" xfId="20982" xr:uid="{00000000-0005-0000-0000-0000F7510000}"/>
    <cellStyle name="Normal 23 3 2 2 3" xfId="20983" xr:uid="{00000000-0005-0000-0000-0000F8510000}"/>
    <cellStyle name="Normal 23 3 2 2 3 2" xfId="20984" xr:uid="{00000000-0005-0000-0000-0000F9510000}"/>
    <cellStyle name="Normal 23 3 2 2 3 2 2" xfId="20985" xr:uid="{00000000-0005-0000-0000-0000FA510000}"/>
    <cellStyle name="Normal 23 3 2 2 3 3" xfId="20986" xr:uid="{00000000-0005-0000-0000-0000FB510000}"/>
    <cellStyle name="Normal 23 3 2 2 4" xfId="20987" xr:uid="{00000000-0005-0000-0000-0000FC510000}"/>
    <cellStyle name="Normal 23 3 2 2 4 2" xfId="20988" xr:uid="{00000000-0005-0000-0000-0000FD510000}"/>
    <cellStyle name="Normal 23 3 2 2 4 2 2" xfId="20989" xr:uid="{00000000-0005-0000-0000-0000FE510000}"/>
    <cellStyle name="Normal 23 3 2 2 4 3" xfId="20990" xr:uid="{00000000-0005-0000-0000-0000FF510000}"/>
    <cellStyle name="Normal 23 3 2 2 5" xfId="20991" xr:uid="{00000000-0005-0000-0000-000000520000}"/>
    <cellStyle name="Normal 23 3 2 2 5 2" xfId="20992" xr:uid="{00000000-0005-0000-0000-000001520000}"/>
    <cellStyle name="Normal 23 3 2 2 6" xfId="20993" xr:uid="{00000000-0005-0000-0000-000002520000}"/>
    <cellStyle name="Normal 23 3 2 2 6 2" xfId="20994" xr:uid="{00000000-0005-0000-0000-000003520000}"/>
    <cellStyle name="Normal 23 3 2 2 7" xfId="20995" xr:uid="{00000000-0005-0000-0000-000004520000}"/>
    <cellStyle name="Normal 23 3 2 3" xfId="20996" xr:uid="{00000000-0005-0000-0000-000005520000}"/>
    <cellStyle name="Normal 23 3 2 3 2" xfId="20997" xr:uid="{00000000-0005-0000-0000-000006520000}"/>
    <cellStyle name="Normal 23 3 2 3 2 2" xfId="20998" xr:uid="{00000000-0005-0000-0000-000007520000}"/>
    <cellStyle name="Normal 23 3 2 3 2 2 2" xfId="20999" xr:uid="{00000000-0005-0000-0000-000008520000}"/>
    <cellStyle name="Normal 23 3 2 3 2 3" xfId="21000" xr:uid="{00000000-0005-0000-0000-000009520000}"/>
    <cellStyle name="Normal 23 3 2 3 3" xfId="21001" xr:uid="{00000000-0005-0000-0000-00000A520000}"/>
    <cellStyle name="Normal 23 3 2 3 3 2" xfId="21002" xr:uid="{00000000-0005-0000-0000-00000B520000}"/>
    <cellStyle name="Normal 23 3 2 3 3 2 2" xfId="21003" xr:uid="{00000000-0005-0000-0000-00000C520000}"/>
    <cellStyle name="Normal 23 3 2 3 3 3" xfId="21004" xr:uid="{00000000-0005-0000-0000-00000D520000}"/>
    <cellStyle name="Normal 23 3 2 3 4" xfId="21005" xr:uid="{00000000-0005-0000-0000-00000E520000}"/>
    <cellStyle name="Normal 23 3 2 3 4 2" xfId="21006" xr:uid="{00000000-0005-0000-0000-00000F520000}"/>
    <cellStyle name="Normal 23 3 2 3 4 2 2" xfId="21007" xr:uid="{00000000-0005-0000-0000-000010520000}"/>
    <cellStyle name="Normal 23 3 2 3 4 3" xfId="21008" xr:uid="{00000000-0005-0000-0000-000011520000}"/>
    <cellStyle name="Normal 23 3 2 3 5" xfId="21009" xr:uid="{00000000-0005-0000-0000-000012520000}"/>
    <cellStyle name="Normal 23 3 2 3 5 2" xfId="21010" xr:uid="{00000000-0005-0000-0000-000013520000}"/>
    <cellStyle name="Normal 23 3 2 3 6" xfId="21011" xr:uid="{00000000-0005-0000-0000-000014520000}"/>
    <cellStyle name="Normal 23 3 2 3 6 2" xfId="21012" xr:uid="{00000000-0005-0000-0000-000015520000}"/>
    <cellStyle name="Normal 23 3 2 3 7" xfId="21013" xr:uid="{00000000-0005-0000-0000-000016520000}"/>
    <cellStyle name="Normal 23 3 2 4" xfId="21014" xr:uid="{00000000-0005-0000-0000-000017520000}"/>
    <cellStyle name="Normal 23 3 2 4 2" xfId="21015" xr:uid="{00000000-0005-0000-0000-000018520000}"/>
    <cellStyle name="Normal 23 3 2 4 2 2" xfId="21016" xr:uid="{00000000-0005-0000-0000-000019520000}"/>
    <cellStyle name="Normal 23 3 2 4 3" xfId="21017" xr:uid="{00000000-0005-0000-0000-00001A520000}"/>
    <cellStyle name="Normal 23 3 2 5" xfId="21018" xr:uid="{00000000-0005-0000-0000-00001B520000}"/>
    <cellStyle name="Normal 23 3 2 5 2" xfId="21019" xr:uid="{00000000-0005-0000-0000-00001C520000}"/>
    <cellStyle name="Normal 23 3 2 5 2 2" xfId="21020" xr:uid="{00000000-0005-0000-0000-00001D520000}"/>
    <cellStyle name="Normal 23 3 2 5 3" xfId="21021" xr:uid="{00000000-0005-0000-0000-00001E520000}"/>
    <cellStyle name="Normal 23 3 2 6" xfId="21022" xr:uid="{00000000-0005-0000-0000-00001F520000}"/>
    <cellStyle name="Normal 23 3 2 6 2" xfId="21023" xr:uid="{00000000-0005-0000-0000-000020520000}"/>
    <cellStyle name="Normal 23 3 2 6 2 2" xfId="21024" xr:uid="{00000000-0005-0000-0000-000021520000}"/>
    <cellStyle name="Normal 23 3 2 6 3" xfId="21025" xr:uid="{00000000-0005-0000-0000-000022520000}"/>
    <cellStyle name="Normal 23 3 2 7" xfId="21026" xr:uid="{00000000-0005-0000-0000-000023520000}"/>
    <cellStyle name="Normal 23 3 2 7 2" xfId="21027" xr:uid="{00000000-0005-0000-0000-000024520000}"/>
    <cellStyle name="Normal 23 3 2 8" xfId="21028" xr:uid="{00000000-0005-0000-0000-000025520000}"/>
    <cellStyle name="Normal 23 3 2 8 2" xfId="21029" xr:uid="{00000000-0005-0000-0000-000026520000}"/>
    <cellStyle name="Normal 23 3 2 9" xfId="21030" xr:uid="{00000000-0005-0000-0000-000027520000}"/>
    <cellStyle name="Normal 23 3 3" xfId="21031" xr:uid="{00000000-0005-0000-0000-000028520000}"/>
    <cellStyle name="Normal 23 3 3 2" xfId="21032" xr:uid="{00000000-0005-0000-0000-000029520000}"/>
    <cellStyle name="Normal 23 3 3 2 2" xfId="21033" xr:uid="{00000000-0005-0000-0000-00002A520000}"/>
    <cellStyle name="Normal 23 3 3 2 2 2" xfId="21034" xr:uid="{00000000-0005-0000-0000-00002B520000}"/>
    <cellStyle name="Normal 23 3 3 2 2 2 2" xfId="21035" xr:uid="{00000000-0005-0000-0000-00002C520000}"/>
    <cellStyle name="Normal 23 3 3 2 2 3" xfId="21036" xr:uid="{00000000-0005-0000-0000-00002D520000}"/>
    <cellStyle name="Normal 23 3 3 2 3" xfId="21037" xr:uid="{00000000-0005-0000-0000-00002E520000}"/>
    <cellStyle name="Normal 23 3 3 2 3 2" xfId="21038" xr:uid="{00000000-0005-0000-0000-00002F520000}"/>
    <cellStyle name="Normal 23 3 3 2 3 2 2" xfId="21039" xr:uid="{00000000-0005-0000-0000-000030520000}"/>
    <cellStyle name="Normal 23 3 3 2 3 3" xfId="21040" xr:uid="{00000000-0005-0000-0000-000031520000}"/>
    <cellStyle name="Normal 23 3 3 2 4" xfId="21041" xr:uid="{00000000-0005-0000-0000-000032520000}"/>
    <cellStyle name="Normal 23 3 3 2 4 2" xfId="21042" xr:uid="{00000000-0005-0000-0000-000033520000}"/>
    <cellStyle name="Normal 23 3 3 2 4 2 2" xfId="21043" xr:uid="{00000000-0005-0000-0000-000034520000}"/>
    <cellStyle name="Normal 23 3 3 2 4 3" xfId="21044" xr:uid="{00000000-0005-0000-0000-000035520000}"/>
    <cellStyle name="Normal 23 3 3 2 5" xfId="21045" xr:uid="{00000000-0005-0000-0000-000036520000}"/>
    <cellStyle name="Normal 23 3 3 2 5 2" xfId="21046" xr:uid="{00000000-0005-0000-0000-000037520000}"/>
    <cellStyle name="Normal 23 3 3 2 6" xfId="21047" xr:uid="{00000000-0005-0000-0000-000038520000}"/>
    <cellStyle name="Normal 23 3 3 2 6 2" xfId="21048" xr:uid="{00000000-0005-0000-0000-000039520000}"/>
    <cellStyle name="Normal 23 3 3 2 7" xfId="21049" xr:uid="{00000000-0005-0000-0000-00003A520000}"/>
    <cellStyle name="Normal 23 3 3 3" xfId="21050" xr:uid="{00000000-0005-0000-0000-00003B520000}"/>
    <cellStyle name="Normal 23 3 3 3 2" xfId="21051" xr:uid="{00000000-0005-0000-0000-00003C520000}"/>
    <cellStyle name="Normal 23 3 3 3 2 2" xfId="21052" xr:uid="{00000000-0005-0000-0000-00003D520000}"/>
    <cellStyle name="Normal 23 3 3 3 3" xfId="21053" xr:uid="{00000000-0005-0000-0000-00003E520000}"/>
    <cellStyle name="Normal 23 3 3 4" xfId="21054" xr:uid="{00000000-0005-0000-0000-00003F520000}"/>
    <cellStyle name="Normal 23 3 3 4 2" xfId="21055" xr:uid="{00000000-0005-0000-0000-000040520000}"/>
    <cellStyle name="Normal 23 3 3 4 2 2" xfId="21056" xr:uid="{00000000-0005-0000-0000-000041520000}"/>
    <cellStyle name="Normal 23 3 3 4 3" xfId="21057" xr:uid="{00000000-0005-0000-0000-000042520000}"/>
    <cellStyle name="Normal 23 3 3 5" xfId="21058" xr:uid="{00000000-0005-0000-0000-000043520000}"/>
    <cellStyle name="Normal 23 3 3 5 2" xfId="21059" xr:uid="{00000000-0005-0000-0000-000044520000}"/>
    <cellStyle name="Normal 23 3 3 5 2 2" xfId="21060" xr:uid="{00000000-0005-0000-0000-000045520000}"/>
    <cellStyle name="Normal 23 3 3 5 3" xfId="21061" xr:uid="{00000000-0005-0000-0000-000046520000}"/>
    <cellStyle name="Normal 23 3 3 6" xfId="21062" xr:uid="{00000000-0005-0000-0000-000047520000}"/>
    <cellStyle name="Normal 23 3 3 6 2" xfId="21063" xr:uid="{00000000-0005-0000-0000-000048520000}"/>
    <cellStyle name="Normal 23 3 3 7" xfId="21064" xr:uid="{00000000-0005-0000-0000-000049520000}"/>
    <cellStyle name="Normal 23 3 3 7 2" xfId="21065" xr:uid="{00000000-0005-0000-0000-00004A520000}"/>
    <cellStyle name="Normal 23 3 3 8" xfId="21066" xr:uid="{00000000-0005-0000-0000-00004B520000}"/>
    <cellStyle name="Normal 23 3 4" xfId="21067" xr:uid="{00000000-0005-0000-0000-00004C520000}"/>
    <cellStyle name="Normal 23 3 4 2" xfId="21068" xr:uid="{00000000-0005-0000-0000-00004D520000}"/>
    <cellStyle name="Normal 23 3 4 2 2" xfId="21069" xr:uid="{00000000-0005-0000-0000-00004E520000}"/>
    <cellStyle name="Normal 23 3 4 2 2 2" xfId="21070" xr:uid="{00000000-0005-0000-0000-00004F520000}"/>
    <cellStyle name="Normal 23 3 4 2 3" xfId="21071" xr:uid="{00000000-0005-0000-0000-000050520000}"/>
    <cellStyle name="Normal 23 3 4 3" xfId="21072" xr:uid="{00000000-0005-0000-0000-000051520000}"/>
    <cellStyle name="Normal 23 3 4 3 2" xfId="21073" xr:uid="{00000000-0005-0000-0000-000052520000}"/>
    <cellStyle name="Normal 23 3 4 3 2 2" xfId="21074" xr:uid="{00000000-0005-0000-0000-000053520000}"/>
    <cellStyle name="Normal 23 3 4 3 3" xfId="21075" xr:uid="{00000000-0005-0000-0000-000054520000}"/>
    <cellStyle name="Normal 23 3 4 4" xfId="21076" xr:uid="{00000000-0005-0000-0000-000055520000}"/>
    <cellStyle name="Normal 23 3 4 4 2" xfId="21077" xr:uid="{00000000-0005-0000-0000-000056520000}"/>
    <cellStyle name="Normal 23 3 4 4 2 2" xfId="21078" xr:uid="{00000000-0005-0000-0000-000057520000}"/>
    <cellStyle name="Normal 23 3 4 4 3" xfId="21079" xr:uid="{00000000-0005-0000-0000-000058520000}"/>
    <cellStyle name="Normal 23 3 4 5" xfId="21080" xr:uid="{00000000-0005-0000-0000-000059520000}"/>
    <cellStyle name="Normal 23 3 4 5 2" xfId="21081" xr:uid="{00000000-0005-0000-0000-00005A520000}"/>
    <cellStyle name="Normal 23 3 4 6" xfId="21082" xr:uid="{00000000-0005-0000-0000-00005B520000}"/>
    <cellStyle name="Normal 23 3 4 6 2" xfId="21083" xr:uid="{00000000-0005-0000-0000-00005C520000}"/>
    <cellStyle name="Normal 23 3 4 7" xfId="21084" xr:uid="{00000000-0005-0000-0000-00005D520000}"/>
    <cellStyle name="Normal 23 3 5" xfId="21085" xr:uid="{00000000-0005-0000-0000-00005E520000}"/>
    <cellStyle name="Normal 23 3 5 2" xfId="21086" xr:uid="{00000000-0005-0000-0000-00005F520000}"/>
    <cellStyle name="Normal 23 3 5 2 2" xfId="21087" xr:uid="{00000000-0005-0000-0000-000060520000}"/>
    <cellStyle name="Normal 23 3 5 2 2 2" xfId="21088" xr:uid="{00000000-0005-0000-0000-000061520000}"/>
    <cellStyle name="Normal 23 3 5 2 3" xfId="21089" xr:uid="{00000000-0005-0000-0000-000062520000}"/>
    <cellStyle name="Normal 23 3 5 3" xfId="21090" xr:uid="{00000000-0005-0000-0000-000063520000}"/>
    <cellStyle name="Normal 23 3 5 3 2" xfId="21091" xr:uid="{00000000-0005-0000-0000-000064520000}"/>
    <cellStyle name="Normal 23 3 5 3 2 2" xfId="21092" xr:uid="{00000000-0005-0000-0000-000065520000}"/>
    <cellStyle name="Normal 23 3 5 3 3" xfId="21093" xr:uid="{00000000-0005-0000-0000-000066520000}"/>
    <cellStyle name="Normal 23 3 5 4" xfId="21094" xr:uid="{00000000-0005-0000-0000-000067520000}"/>
    <cellStyle name="Normal 23 3 5 4 2" xfId="21095" xr:uid="{00000000-0005-0000-0000-000068520000}"/>
    <cellStyle name="Normal 23 3 5 4 2 2" xfId="21096" xr:uid="{00000000-0005-0000-0000-000069520000}"/>
    <cellStyle name="Normal 23 3 5 4 3" xfId="21097" xr:uid="{00000000-0005-0000-0000-00006A520000}"/>
    <cellStyle name="Normal 23 3 5 5" xfId="21098" xr:uid="{00000000-0005-0000-0000-00006B520000}"/>
    <cellStyle name="Normal 23 3 5 5 2" xfId="21099" xr:uid="{00000000-0005-0000-0000-00006C520000}"/>
    <cellStyle name="Normal 23 3 5 6" xfId="21100" xr:uid="{00000000-0005-0000-0000-00006D520000}"/>
    <cellStyle name="Normal 23 3 5 6 2" xfId="21101" xr:uid="{00000000-0005-0000-0000-00006E520000}"/>
    <cellStyle name="Normal 23 3 5 7" xfId="21102" xr:uid="{00000000-0005-0000-0000-00006F520000}"/>
    <cellStyle name="Normal 23 3 6" xfId="21103" xr:uid="{00000000-0005-0000-0000-000070520000}"/>
    <cellStyle name="Normal 23 3 6 2" xfId="21104" xr:uid="{00000000-0005-0000-0000-000071520000}"/>
    <cellStyle name="Normal 23 3 6 2 2" xfId="21105" xr:uid="{00000000-0005-0000-0000-000072520000}"/>
    <cellStyle name="Normal 23 3 6 3" xfId="21106" xr:uid="{00000000-0005-0000-0000-000073520000}"/>
    <cellStyle name="Normal 23 3 7" xfId="21107" xr:uid="{00000000-0005-0000-0000-000074520000}"/>
    <cellStyle name="Normal 23 3 7 2" xfId="21108" xr:uid="{00000000-0005-0000-0000-000075520000}"/>
    <cellStyle name="Normal 23 3 7 2 2" xfId="21109" xr:uid="{00000000-0005-0000-0000-000076520000}"/>
    <cellStyle name="Normal 23 3 7 3" xfId="21110" xr:uid="{00000000-0005-0000-0000-000077520000}"/>
    <cellStyle name="Normal 23 3 8" xfId="21111" xr:uid="{00000000-0005-0000-0000-000078520000}"/>
    <cellStyle name="Normal 23 3 8 2" xfId="21112" xr:uid="{00000000-0005-0000-0000-000079520000}"/>
    <cellStyle name="Normal 23 3 8 2 2" xfId="21113" xr:uid="{00000000-0005-0000-0000-00007A520000}"/>
    <cellStyle name="Normal 23 3 8 3" xfId="21114" xr:uid="{00000000-0005-0000-0000-00007B520000}"/>
    <cellStyle name="Normal 23 3 9" xfId="21115" xr:uid="{00000000-0005-0000-0000-00007C520000}"/>
    <cellStyle name="Normal 23 3 9 2" xfId="21116" xr:uid="{00000000-0005-0000-0000-00007D520000}"/>
    <cellStyle name="Normal 23 4" xfId="21117" xr:uid="{00000000-0005-0000-0000-00007E520000}"/>
    <cellStyle name="Normal 23 4 2" xfId="21118" xr:uid="{00000000-0005-0000-0000-00007F520000}"/>
    <cellStyle name="Normal 23 4 2 2" xfId="21119" xr:uid="{00000000-0005-0000-0000-000080520000}"/>
    <cellStyle name="Normal 23 4 2 2 2" xfId="21120" xr:uid="{00000000-0005-0000-0000-000081520000}"/>
    <cellStyle name="Normal 23 4 2 2 2 2" xfId="21121" xr:uid="{00000000-0005-0000-0000-000082520000}"/>
    <cellStyle name="Normal 23 4 2 2 3" xfId="21122" xr:uid="{00000000-0005-0000-0000-000083520000}"/>
    <cellStyle name="Normal 23 4 2 3" xfId="21123" xr:uid="{00000000-0005-0000-0000-000084520000}"/>
    <cellStyle name="Normal 23 4 2 3 2" xfId="21124" xr:uid="{00000000-0005-0000-0000-000085520000}"/>
    <cellStyle name="Normal 23 4 2 3 2 2" xfId="21125" xr:uid="{00000000-0005-0000-0000-000086520000}"/>
    <cellStyle name="Normal 23 4 2 3 3" xfId="21126" xr:uid="{00000000-0005-0000-0000-000087520000}"/>
    <cellStyle name="Normal 23 4 2 4" xfId="21127" xr:uid="{00000000-0005-0000-0000-000088520000}"/>
    <cellStyle name="Normal 23 4 2 4 2" xfId="21128" xr:uid="{00000000-0005-0000-0000-000089520000}"/>
    <cellStyle name="Normal 23 4 2 4 2 2" xfId="21129" xr:uid="{00000000-0005-0000-0000-00008A520000}"/>
    <cellStyle name="Normal 23 4 2 4 3" xfId="21130" xr:uid="{00000000-0005-0000-0000-00008B520000}"/>
    <cellStyle name="Normal 23 4 2 5" xfId="21131" xr:uid="{00000000-0005-0000-0000-00008C520000}"/>
    <cellStyle name="Normal 23 4 2 5 2" xfId="21132" xr:uid="{00000000-0005-0000-0000-00008D520000}"/>
    <cellStyle name="Normal 23 4 2 6" xfId="21133" xr:uid="{00000000-0005-0000-0000-00008E520000}"/>
    <cellStyle name="Normal 23 4 2 6 2" xfId="21134" xr:uid="{00000000-0005-0000-0000-00008F520000}"/>
    <cellStyle name="Normal 23 4 2 7" xfId="21135" xr:uid="{00000000-0005-0000-0000-000090520000}"/>
    <cellStyle name="Normal 23 4 3" xfId="21136" xr:uid="{00000000-0005-0000-0000-000091520000}"/>
    <cellStyle name="Normal 23 4 3 2" xfId="21137" xr:uid="{00000000-0005-0000-0000-000092520000}"/>
    <cellStyle name="Normal 23 4 3 2 2" xfId="21138" xr:uid="{00000000-0005-0000-0000-000093520000}"/>
    <cellStyle name="Normal 23 4 3 2 2 2" xfId="21139" xr:uid="{00000000-0005-0000-0000-000094520000}"/>
    <cellStyle name="Normal 23 4 3 2 3" xfId="21140" xr:uid="{00000000-0005-0000-0000-000095520000}"/>
    <cellStyle name="Normal 23 4 3 3" xfId="21141" xr:uid="{00000000-0005-0000-0000-000096520000}"/>
    <cellStyle name="Normal 23 4 3 3 2" xfId="21142" xr:uid="{00000000-0005-0000-0000-000097520000}"/>
    <cellStyle name="Normal 23 4 3 3 2 2" xfId="21143" xr:uid="{00000000-0005-0000-0000-000098520000}"/>
    <cellStyle name="Normal 23 4 3 3 3" xfId="21144" xr:uid="{00000000-0005-0000-0000-000099520000}"/>
    <cellStyle name="Normal 23 4 3 4" xfId="21145" xr:uid="{00000000-0005-0000-0000-00009A520000}"/>
    <cellStyle name="Normal 23 4 3 4 2" xfId="21146" xr:uid="{00000000-0005-0000-0000-00009B520000}"/>
    <cellStyle name="Normal 23 4 3 4 2 2" xfId="21147" xr:uid="{00000000-0005-0000-0000-00009C520000}"/>
    <cellStyle name="Normal 23 4 3 4 3" xfId="21148" xr:uid="{00000000-0005-0000-0000-00009D520000}"/>
    <cellStyle name="Normal 23 4 3 5" xfId="21149" xr:uid="{00000000-0005-0000-0000-00009E520000}"/>
    <cellStyle name="Normal 23 4 3 5 2" xfId="21150" xr:uid="{00000000-0005-0000-0000-00009F520000}"/>
    <cellStyle name="Normal 23 4 3 6" xfId="21151" xr:uid="{00000000-0005-0000-0000-0000A0520000}"/>
    <cellStyle name="Normal 23 4 3 6 2" xfId="21152" xr:uid="{00000000-0005-0000-0000-0000A1520000}"/>
    <cellStyle name="Normal 23 4 3 7" xfId="21153" xr:uid="{00000000-0005-0000-0000-0000A2520000}"/>
    <cellStyle name="Normal 23 4 4" xfId="21154" xr:uid="{00000000-0005-0000-0000-0000A3520000}"/>
    <cellStyle name="Normal 23 4 4 2" xfId="21155" xr:uid="{00000000-0005-0000-0000-0000A4520000}"/>
    <cellStyle name="Normal 23 4 4 2 2" xfId="21156" xr:uid="{00000000-0005-0000-0000-0000A5520000}"/>
    <cellStyle name="Normal 23 4 4 3" xfId="21157" xr:uid="{00000000-0005-0000-0000-0000A6520000}"/>
    <cellStyle name="Normal 23 4 5" xfId="21158" xr:uid="{00000000-0005-0000-0000-0000A7520000}"/>
    <cellStyle name="Normal 23 4 5 2" xfId="21159" xr:uid="{00000000-0005-0000-0000-0000A8520000}"/>
    <cellStyle name="Normal 23 4 5 2 2" xfId="21160" xr:uid="{00000000-0005-0000-0000-0000A9520000}"/>
    <cellStyle name="Normal 23 4 5 3" xfId="21161" xr:uid="{00000000-0005-0000-0000-0000AA520000}"/>
    <cellStyle name="Normal 23 4 6" xfId="21162" xr:uid="{00000000-0005-0000-0000-0000AB520000}"/>
    <cellStyle name="Normal 23 4 6 2" xfId="21163" xr:uid="{00000000-0005-0000-0000-0000AC520000}"/>
    <cellStyle name="Normal 23 4 6 2 2" xfId="21164" xr:uid="{00000000-0005-0000-0000-0000AD520000}"/>
    <cellStyle name="Normal 23 4 6 3" xfId="21165" xr:uid="{00000000-0005-0000-0000-0000AE520000}"/>
    <cellStyle name="Normal 23 4 7" xfId="21166" xr:uid="{00000000-0005-0000-0000-0000AF520000}"/>
    <cellStyle name="Normal 23 4 7 2" xfId="21167" xr:uid="{00000000-0005-0000-0000-0000B0520000}"/>
    <cellStyle name="Normal 23 4 8" xfId="21168" xr:uid="{00000000-0005-0000-0000-0000B1520000}"/>
    <cellStyle name="Normal 23 4 8 2" xfId="21169" xr:uid="{00000000-0005-0000-0000-0000B2520000}"/>
    <cellStyle name="Normal 23 4 9" xfId="21170" xr:uid="{00000000-0005-0000-0000-0000B3520000}"/>
    <cellStyle name="Normal 23 5" xfId="21171" xr:uid="{00000000-0005-0000-0000-0000B4520000}"/>
    <cellStyle name="Normal 23 5 2" xfId="21172" xr:uid="{00000000-0005-0000-0000-0000B5520000}"/>
    <cellStyle name="Normal 23 5 2 2" xfId="21173" xr:uid="{00000000-0005-0000-0000-0000B6520000}"/>
    <cellStyle name="Normal 23 5 2 2 2" xfId="21174" xr:uid="{00000000-0005-0000-0000-0000B7520000}"/>
    <cellStyle name="Normal 23 5 2 2 2 2" xfId="21175" xr:uid="{00000000-0005-0000-0000-0000B8520000}"/>
    <cellStyle name="Normal 23 5 2 2 3" xfId="21176" xr:uid="{00000000-0005-0000-0000-0000B9520000}"/>
    <cellStyle name="Normal 23 5 2 3" xfId="21177" xr:uid="{00000000-0005-0000-0000-0000BA520000}"/>
    <cellStyle name="Normal 23 5 2 3 2" xfId="21178" xr:uid="{00000000-0005-0000-0000-0000BB520000}"/>
    <cellStyle name="Normal 23 5 2 3 2 2" xfId="21179" xr:uid="{00000000-0005-0000-0000-0000BC520000}"/>
    <cellStyle name="Normal 23 5 2 3 3" xfId="21180" xr:uid="{00000000-0005-0000-0000-0000BD520000}"/>
    <cellStyle name="Normal 23 5 2 4" xfId="21181" xr:uid="{00000000-0005-0000-0000-0000BE520000}"/>
    <cellStyle name="Normal 23 5 2 4 2" xfId="21182" xr:uid="{00000000-0005-0000-0000-0000BF520000}"/>
    <cellStyle name="Normal 23 5 2 4 2 2" xfId="21183" xr:uid="{00000000-0005-0000-0000-0000C0520000}"/>
    <cellStyle name="Normal 23 5 2 4 3" xfId="21184" xr:uid="{00000000-0005-0000-0000-0000C1520000}"/>
    <cellStyle name="Normal 23 5 2 5" xfId="21185" xr:uid="{00000000-0005-0000-0000-0000C2520000}"/>
    <cellStyle name="Normal 23 5 2 5 2" xfId="21186" xr:uid="{00000000-0005-0000-0000-0000C3520000}"/>
    <cellStyle name="Normal 23 5 2 6" xfId="21187" xr:uid="{00000000-0005-0000-0000-0000C4520000}"/>
    <cellStyle name="Normal 23 5 2 6 2" xfId="21188" xr:uid="{00000000-0005-0000-0000-0000C5520000}"/>
    <cellStyle name="Normal 23 5 2 7" xfId="21189" xr:uid="{00000000-0005-0000-0000-0000C6520000}"/>
    <cellStyle name="Normal 23 5 3" xfId="21190" xr:uid="{00000000-0005-0000-0000-0000C7520000}"/>
    <cellStyle name="Normal 23 5 3 2" xfId="21191" xr:uid="{00000000-0005-0000-0000-0000C8520000}"/>
    <cellStyle name="Normal 23 5 3 2 2" xfId="21192" xr:uid="{00000000-0005-0000-0000-0000C9520000}"/>
    <cellStyle name="Normal 23 5 3 3" xfId="21193" xr:uid="{00000000-0005-0000-0000-0000CA520000}"/>
    <cellStyle name="Normal 23 5 4" xfId="21194" xr:uid="{00000000-0005-0000-0000-0000CB520000}"/>
    <cellStyle name="Normal 23 5 4 2" xfId="21195" xr:uid="{00000000-0005-0000-0000-0000CC520000}"/>
    <cellStyle name="Normal 23 5 4 2 2" xfId="21196" xr:uid="{00000000-0005-0000-0000-0000CD520000}"/>
    <cellStyle name="Normal 23 5 4 3" xfId="21197" xr:uid="{00000000-0005-0000-0000-0000CE520000}"/>
    <cellStyle name="Normal 23 5 5" xfId="21198" xr:uid="{00000000-0005-0000-0000-0000CF520000}"/>
    <cellStyle name="Normal 23 5 5 2" xfId="21199" xr:uid="{00000000-0005-0000-0000-0000D0520000}"/>
    <cellStyle name="Normal 23 5 5 2 2" xfId="21200" xr:uid="{00000000-0005-0000-0000-0000D1520000}"/>
    <cellStyle name="Normal 23 5 5 3" xfId="21201" xr:uid="{00000000-0005-0000-0000-0000D2520000}"/>
    <cellStyle name="Normal 23 5 6" xfId="21202" xr:uid="{00000000-0005-0000-0000-0000D3520000}"/>
    <cellStyle name="Normal 23 5 6 2" xfId="21203" xr:uid="{00000000-0005-0000-0000-0000D4520000}"/>
    <cellStyle name="Normal 23 5 7" xfId="21204" xr:uid="{00000000-0005-0000-0000-0000D5520000}"/>
    <cellStyle name="Normal 23 5 7 2" xfId="21205" xr:uid="{00000000-0005-0000-0000-0000D6520000}"/>
    <cellStyle name="Normal 23 5 8" xfId="21206" xr:uid="{00000000-0005-0000-0000-0000D7520000}"/>
    <cellStyle name="Normal 23 6" xfId="21207" xr:uid="{00000000-0005-0000-0000-0000D8520000}"/>
    <cellStyle name="Normal 23 6 2" xfId="21208" xr:uid="{00000000-0005-0000-0000-0000D9520000}"/>
    <cellStyle name="Normal 23 6 2 2" xfId="21209" xr:uid="{00000000-0005-0000-0000-0000DA520000}"/>
    <cellStyle name="Normal 23 6 2 2 2" xfId="21210" xr:uid="{00000000-0005-0000-0000-0000DB520000}"/>
    <cellStyle name="Normal 23 6 2 3" xfId="21211" xr:uid="{00000000-0005-0000-0000-0000DC520000}"/>
    <cellStyle name="Normal 23 6 3" xfId="21212" xr:uid="{00000000-0005-0000-0000-0000DD520000}"/>
    <cellStyle name="Normal 23 6 3 2" xfId="21213" xr:uid="{00000000-0005-0000-0000-0000DE520000}"/>
    <cellStyle name="Normal 23 6 3 2 2" xfId="21214" xr:uid="{00000000-0005-0000-0000-0000DF520000}"/>
    <cellStyle name="Normal 23 6 3 3" xfId="21215" xr:uid="{00000000-0005-0000-0000-0000E0520000}"/>
    <cellStyle name="Normal 23 6 4" xfId="21216" xr:uid="{00000000-0005-0000-0000-0000E1520000}"/>
    <cellStyle name="Normal 23 6 4 2" xfId="21217" xr:uid="{00000000-0005-0000-0000-0000E2520000}"/>
    <cellStyle name="Normal 23 6 4 2 2" xfId="21218" xr:uid="{00000000-0005-0000-0000-0000E3520000}"/>
    <cellStyle name="Normal 23 6 4 3" xfId="21219" xr:uid="{00000000-0005-0000-0000-0000E4520000}"/>
    <cellStyle name="Normal 23 6 5" xfId="21220" xr:uid="{00000000-0005-0000-0000-0000E5520000}"/>
    <cellStyle name="Normal 23 6 5 2" xfId="21221" xr:uid="{00000000-0005-0000-0000-0000E6520000}"/>
    <cellStyle name="Normal 23 6 6" xfId="21222" xr:uid="{00000000-0005-0000-0000-0000E7520000}"/>
    <cellStyle name="Normal 23 6 6 2" xfId="21223" xr:uid="{00000000-0005-0000-0000-0000E8520000}"/>
    <cellStyle name="Normal 23 6 7" xfId="21224" xr:uid="{00000000-0005-0000-0000-0000E9520000}"/>
    <cellStyle name="Normal 23 7" xfId="21225" xr:uid="{00000000-0005-0000-0000-0000EA520000}"/>
    <cellStyle name="Normal 23 7 2" xfId="21226" xr:uid="{00000000-0005-0000-0000-0000EB520000}"/>
    <cellStyle name="Normal 23 7 2 2" xfId="21227" xr:uid="{00000000-0005-0000-0000-0000EC520000}"/>
    <cellStyle name="Normal 23 7 2 2 2" xfId="21228" xr:uid="{00000000-0005-0000-0000-0000ED520000}"/>
    <cellStyle name="Normal 23 7 2 3" xfId="21229" xr:uid="{00000000-0005-0000-0000-0000EE520000}"/>
    <cellStyle name="Normal 23 7 3" xfId="21230" xr:uid="{00000000-0005-0000-0000-0000EF520000}"/>
    <cellStyle name="Normal 23 7 3 2" xfId="21231" xr:uid="{00000000-0005-0000-0000-0000F0520000}"/>
    <cellStyle name="Normal 23 7 3 2 2" xfId="21232" xr:uid="{00000000-0005-0000-0000-0000F1520000}"/>
    <cellStyle name="Normal 23 7 3 3" xfId="21233" xr:uid="{00000000-0005-0000-0000-0000F2520000}"/>
    <cellStyle name="Normal 23 7 4" xfId="21234" xr:uid="{00000000-0005-0000-0000-0000F3520000}"/>
    <cellStyle name="Normal 23 7 4 2" xfId="21235" xr:uid="{00000000-0005-0000-0000-0000F4520000}"/>
    <cellStyle name="Normal 23 7 4 2 2" xfId="21236" xr:uid="{00000000-0005-0000-0000-0000F5520000}"/>
    <cellStyle name="Normal 23 7 4 3" xfId="21237" xr:uid="{00000000-0005-0000-0000-0000F6520000}"/>
    <cellStyle name="Normal 23 7 5" xfId="21238" xr:uid="{00000000-0005-0000-0000-0000F7520000}"/>
    <cellStyle name="Normal 23 7 5 2" xfId="21239" xr:uid="{00000000-0005-0000-0000-0000F8520000}"/>
    <cellStyle name="Normal 23 7 6" xfId="21240" xr:uid="{00000000-0005-0000-0000-0000F9520000}"/>
    <cellStyle name="Normal 23 7 6 2" xfId="21241" xr:uid="{00000000-0005-0000-0000-0000FA520000}"/>
    <cellStyle name="Normal 23 7 7" xfId="21242" xr:uid="{00000000-0005-0000-0000-0000FB520000}"/>
    <cellStyle name="Normal 23 8" xfId="21243" xr:uid="{00000000-0005-0000-0000-0000FC520000}"/>
    <cellStyle name="Normal 23 8 2" xfId="21244" xr:uid="{00000000-0005-0000-0000-0000FD520000}"/>
    <cellStyle name="Normal 23 8 2 2" xfId="21245" xr:uid="{00000000-0005-0000-0000-0000FE520000}"/>
    <cellStyle name="Normal 23 8 3" xfId="21246" xr:uid="{00000000-0005-0000-0000-0000FF520000}"/>
    <cellStyle name="Normal 23 9" xfId="21247" xr:uid="{00000000-0005-0000-0000-000000530000}"/>
    <cellStyle name="Normal 23 9 2" xfId="21248" xr:uid="{00000000-0005-0000-0000-000001530000}"/>
    <cellStyle name="Normal 23 9 2 2" xfId="21249" xr:uid="{00000000-0005-0000-0000-000002530000}"/>
    <cellStyle name="Normal 23 9 3" xfId="21250" xr:uid="{00000000-0005-0000-0000-000003530000}"/>
    <cellStyle name="Normal 23_Confidential Information" xfId="21251" xr:uid="{00000000-0005-0000-0000-000004530000}"/>
    <cellStyle name="Normal 24" xfId="21252" xr:uid="{00000000-0005-0000-0000-000005530000}"/>
    <cellStyle name="Normal 24 10" xfId="21253" xr:uid="{00000000-0005-0000-0000-000006530000}"/>
    <cellStyle name="Normal 24 10 2" xfId="21254" xr:uid="{00000000-0005-0000-0000-000007530000}"/>
    <cellStyle name="Normal 24 10 2 2" xfId="21255" xr:uid="{00000000-0005-0000-0000-000008530000}"/>
    <cellStyle name="Normal 24 10 3" xfId="21256" xr:uid="{00000000-0005-0000-0000-000009530000}"/>
    <cellStyle name="Normal 24 11" xfId="21257" xr:uid="{00000000-0005-0000-0000-00000A530000}"/>
    <cellStyle name="Normal 24 11 2" xfId="21258" xr:uid="{00000000-0005-0000-0000-00000B530000}"/>
    <cellStyle name="Normal 24 12" xfId="21259" xr:uid="{00000000-0005-0000-0000-00000C530000}"/>
    <cellStyle name="Normal 24 12 2" xfId="21260" xr:uid="{00000000-0005-0000-0000-00000D530000}"/>
    <cellStyle name="Normal 24 13" xfId="21261" xr:uid="{00000000-0005-0000-0000-00000E530000}"/>
    <cellStyle name="Normal 24 2" xfId="21262" xr:uid="{00000000-0005-0000-0000-00000F530000}"/>
    <cellStyle name="Normal 24 2 10" xfId="21263" xr:uid="{00000000-0005-0000-0000-000010530000}"/>
    <cellStyle name="Normal 24 2 10 2" xfId="21264" xr:uid="{00000000-0005-0000-0000-000011530000}"/>
    <cellStyle name="Normal 24 2 11" xfId="21265" xr:uid="{00000000-0005-0000-0000-000012530000}"/>
    <cellStyle name="Normal 24 2 2" xfId="21266" xr:uid="{00000000-0005-0000-0000-000013530000}"/>
    <cellStyle name="Normal 24 2 2 2" xfId="21267" xr:uid="{00000000-0005-0000-0000-000014530000}"/>
    <cellStyle name="Normal 24 2 2 2 2" xfId="21268" xr:uid="{00000000-0005-0000-0000-000015530000}"/>
    <cellStyle name="Normal 24 2 2 2 2 2" xfId="21269" xr:uid="{00000000-0005-0000-0000-000016530000}"/>
    <cellStyle name="Normal 24 2 2 2 2 2 2" xfId="21270" xr:uid="{00000000-0005-0000-0000-000017530000}"/>
    <cellStyle name="Normal 24 2 2 2 2 3" xfId="21271" xr:uid="{00000000-0005-0000-0000-000018530000}"/>
    <cellStyle name="Normal 24 2 2 2 3" xfId="21272" xr:uid="{00000000-0005-0000-0000-000019530000}"/>
    <cellStyle name="Normal 24 2 2 2 3 2" xfId="21273" xr:uid="{00000000-0005-0000-0000-00001A530000}"/>
    <cellStyle name="Normal 24 2 2 2 3 2 2" xfId="21274" xr:uid="{00000000-0005-0000-0000-00001B530000}"/>
    <cellStyle name="Normal 24 2 2 2 3 3" xfId="21275" xr:uid="{00000000-0005-0000-0000-00001C530000}"/>
    <cellStyle name="Normal 24 2 2 2 4" xfId="21276" xr:uid="{00000000-0005-0000-0000-00001D530000}"/>
    <cellStyle name="Normal 24 2 2 2 4 2" xfId="21277" xr:uid="{00000000-0005-0000-0000-00001E530000}"/>
    <cellStyle name="Normal 24 2 2 2 4 2 2" xfId="21278" xr:uid="{00000000-0005-0000-0000-00001F530000}"/>
    <cellStyle name="Normal 24 2 2 2 4 3" xfId="21279" xr:uid="{00000000-0005-0000-0000-000020530000}"/>
    <cellStyle name="Normal 24 2 2 2 5" xfId="21280" xr:uid="{00000000-0005-0000-0000-000021530000}"/>
    <cellStyle name="Normal 24 2 2 2 5 2" xfId="21281" xr:uid="{00000000-0005-0000-0000-000022530000}"/>
    <cellStyle name="Normal 24 2 2 2 6" xfId="21282" xr:uid="{00000000-0005-0000-0000-000023530000}"/>
    <cellStyle name="Normal 24 2 2 2 6 2" xfId="21283" xr:uid="{00000000-0005-0000-0000-000024530000}"/>
    <cellStyle name="Normal 24 2 2 2 7" xfId="21284" xr:uid="{00000000-0005-0000-0000-000025530000}"/>
    <cellStyle name="Normal 24 2 2 3" xfId="21285" xr:uid="{00000000-0005-0000-0000-000026530000}"/>
    <cellStyle name="Normal 24 2 2 3 2" xfId="21286" xr:uid="{00000000-0005-0000-0000-000027530000}"/>
    <cellStyle name="Normal 24 2 2 3 2 2" xfId="21287" xr:uid="{00000000-0005-0000-0000-000028530000}"/>
    <cellStyle name="Normal 24 2 2 3 2 2 2" xfId="21288" xr:uid="{00000000-0005-0000-0000-000029530000}"/>
    <cellStyle name="Normal 24 2 2 3 2 3" xfId="21289" xr:uid="{00000000-0005-0000-0000-00002A530000}"/>
    <cellStyle name="Normal 24 2 2 3 3" xfId="21290" xr:uid="{00000000-0005-0000-0000-00002B530000}"/>
    <cellStyle name="Normal 24 2 2 3 3 2" xfId="21291" xr:uid="{00000000-0005-0000-0000-00002C530000}"/>
    <cellStyle name="Normal 24 2 2 3 3 2 2" xfId="21292" xr:uid="{00000000-0005-0000-0000-00002D530000}"/>
    <cellStyle name="Normal 24 2 2 3 3 3" xfId="21293" xr:uid="{00000000-0005-0000-0000-00002E530000}"/>
    <cellStyle name="Normal 24 2 2 3 4" xfId="21294" xr:uid="{00000000-0005-0000-0000-00002F530000}"/>
    <cellStyle name="Normal 24 2 2 3 4 2" xfId="21295" xr:uid="{00000000-0005-0000-0000-000030530000}"/>
    <cellStyle name="Normal 24 2 2 3 4 2 2" xfId="21296" xr:uid="{00000000-0005-0000-0000-000031530000}"/>
    <cellStyle name="Normal 24 2 2 3 4 3" xfId="21297" xr:uid="{00000000-0005-0000-0000-000032530000}"/>
    <cellStyle name="Normal 24 2 2 3 5" xfId="21298" xr:uid="{00000000-0005-0000-0000-000033530000}"/>
    <cellStyle name="Normal 24 2 2 3 5 2" xfId="21299" xr:uid="{00000000-0005-0000-0000-000034530000}"/>
    <cellStyle name="Normal 24 2 2 3 6" xfId="21300" xr:uid="{00000000-0005-0000-0000-000035530000}"/>
    <cellStyle name="Normal 24 2 2 3 6 2" xfId="21301" xr:uid="{00000000-0005-0000-0000-000036530000}"/>
    <cellStyle name="Normal 24 2 2 3 7" xfId="21302" xr:uid="{00000000-0005-0000-0000-000037530000}"/>
    <cellStyle name="Normal 24 2 2 4" xfId="21303" xr:uid="{00000000-0005-0000-0000-000038530000}"/>
    <cellStyle name="Normal 24 2 2 4 2" xfId="21304" xr:uid="{00000000-0005-0000-0000-000039530000}"/>
    <cellStyle name="Normal 24 2 2 4 2 2" xfId="21305" xr:uid="{00000000-0005-0000-0000-00003A530000}"/>
    <cellStyle name="Normal 24 2 2 4 3" xfId="21306" xr:uid="{00000000-0005-0000-0000-00003B530000}"/>
    <cellStyle name="Normal 24 2 2 5" xfId="21307" xr:uid="{00000000-0005-0000-0000-00003C530000}"/>
    <cellStyle name="Normal 24 2 2 5 2" xfId="21308" xr:uid="{00000000-0005-0000-0000-00003D530000}"/>
    <cellStyle name="Normal 24 2 2 5 2 2" xfId="21309" xr:uid="{00000000-0005-0000-0000-00003E530000}"/>
    <cellStyle name="Normal 24 2 2 5 3" xfId="21310" xr:uid="{00000000-0005-0000-0000-00003F530000}"/>
    <cellStyle name="Normal 24 2 2 6" xfId="21311" xr:uid="{00000000-0005-0000-0000-000040530000}"/>
    <cellStyle name="Normal 24 2 2 6 2" xfId="21312" xr:uid="{00000000-0005-0000-0000-000041530000}"/>
    <cellStyle name="Normal 24 2 2 6 2 2" xfId="21313" xr:uid="{00000000-0005-0000-0000-000042530000}"/>
    <cellStyle name="Normal 24 2 2 6 3" xfId="21314" xr:uid="{00000000-0005-0000-0000-000043530000}"/>
    <cellStyle name="Normal 24 2 2 7" xfId="21315" xr:uid="{00000000-0005-0000-0000-000044530000}"/>
    <cellStyle name="Normal 24 2 2 7 2" xfId="21316" xr:uid="{00000000-0005-0000-0000-000045530000}"/>
    <cellStyle name="Normal 24 2 2 8" xfId="21317" xr:uid="{00000000-0005-0000-0000-000046530000}"/>
    <cellStyle name="Normal 24 2 2 8 2" xfId="21318" xr:uid="{00000000-0005-0000-0000-000047530000}"/>
    <cellStyle name="Normal 24 2 2 9" xfId="21319" xr:uid="{00000000-0005-0000-0000-000048530000}"/>
    <cellStyle name="Normal 24 2 3" xfId="21320" xr:uid="{00000000-0005-0000-0000-000049530000}"/>
    <cellStyle name="Normal 24 2 3 2" xfId="21321" xr:uid="{00000000-0005-0000-0000-00004A530000}"/>
    <cellStyle name="Normal 24 2 3 2 2" xfId="21322" xr:uid="{00000000-0005-0000-0000-00004B530000}"/>
    <cellStyle name="Normal 24 2 3 2 2 2" xfId="21323" xr:uid="{00000000-0005-0000-0000-00004C530000}"/>
    <cellStyle name="Normal 24 2 3 2 2 2 2" xfId="21324" xr:uid="{00000000-0005-0000-0000-00004D530000}"/>
    <cellStyle name="Normal 24 2 3 2 2 3" xfId="21325" xr:uid="{00000000-0005-0000-0000-00004E530000}"/>
    <cellStyle name="Normal 24 2 3 2 3" xfId="21326" xr:uid="{00000000-0005-0000-0000-00004F530000}"/>
    <cellStyle name="Normal 24 2 3 2 3 2" xfId="21327" xr:uid="{00000000-0005-0000-0000-000050530000}"/>
    <cellStyle name="Normal 24 2 3 2 3 2 2" xfId="21328" xr:uid="{00000000-0005-0000-0000-000051530000}"/>
    <cellStyle name="Normal 24 2 3 2 3 3" xfId="21329" xr:uid="{00000000-0005-0000-0000-000052530000}"/>
    <cellStyle name="Normal 24 2 3 2 4" xfId="21330" xr:uid="{00000000-0005-0000-0000-000053530000}"/>
    <cellStyle name="Normal 24 2 3 2 4 2" xfId="21331" xr:uid="{00000000-0005-0000-0000-000054530000}"/>
    <cellStyle name="Normal 24 2 3 2 4 2 2" xfId="21332" xr:uid="{00000000-0005-0000-0000-000055530000}"/>
    <cellStyle name="Normal 24 2 3 2 4 3" xfId="21333" xr:uid="{00000000-0005-0000-0000-000056530000}"/>
    <cellStyle name="Normal 24 2 3 2 5" xfId="21334" xr:uid="{00000000-0005-0000-0000-000057530000}"/>
    <cellStyle name="Normal 24 2 3 2 5 2" xfId="21335" xr:uid="{00000000-0005-0000-0000-000058530000}"/>
    <cellStyle name="Normal 24 2 3 2 6" xfId="21336" xr:uid="{00000000-0005-0000-0000-000059530000}"/>
    <cellStyle name="Normal 24 2 3 2 6 2" xfId="21337" xr:uid="{00000000-0005-0000-0000-00005A530000}"/>
    <cellStyle name="Normal 24 2 3 2 7" xfId="21338" xr:uid="{00000000-0005-0000-0000-00005B530000}"/>
    <cellStyle name="Normal 24 2 3 3" xfId="21339" xr:uid="{00000000-0005-0000-0000-00005C530000}"/>
    <cellStyle name="Normal 24 2 3 3 2" xfId="21340" xr:uid="{00000000-0005-0000-0000-00005D530000}"/>
    <cellStyle name="Normal 24 2 3 3 2 2" xfId="21341" xr:uid="{00000000-0005-0000-0000-00005E530000}"/>
    <cellStyle name="Normal 24 2 3 3 3" xfId="21342" xr:uid="{00000000-0005-0000-0000-00005F530000}"/>
    <cellStyle name="Normal 24 2 3 4" xfId="21343" xr:uid="{00000000-0005-0000-0000-000060530000}"/>
    <cellStyle name="Normal 24 2 3 4 2" xfId="21344" xr:uid="{00000000-0005-0000-0000-000061530000}"/>
    <cellStyle name="Normal 24 2 3 4 2 2" xfId="21345" xr:uid="{00000000-0005-0000-0000-000062530000}"/>
    <cellStyle name="Normal 24 2 3 4 3" xfId="21346" xr:uid="{00000000-0005-0000-0000-000063530000}"/>
    <cellStyle name="Normal 24 2 3 5" xfId="21347" xr:uid="{00000000-0005-0000-0000-000064530000}"/>
    <cellStyle name="Normal 24 2 3 5 2" xfId="21348" xr:uid="{00000000-0005-0000-0000-000065530000}"/>
    <cellStyle name="Normal 24 2 3 5 2 2" xfId="21349" xr:uid="{00000000-0005-0000-0000-000066530000}"/>
    <cellStyle name="Normal 24 2 3 5 3" xfId="21350" xr:uid="{00000000-0005-0000-0000-000067530000}"/>
    <cellStyle name="Normal 24 2 3 6" xfId="21351" xr:uid="{00000000-0005-0000-0000-000068530000}"/>
    <cellStyle name="Normal 24 2 3 6 2" xfId="21352" xr:uid="{00000000-0005-0000-0000-000069530000}"/>
    <cellStyle name="Normal 24 2 3 7" xfId="21353" xr:uid="{00000000-0005-0000-0000-00006A530000}"/>
    <cellStyle name="Normal 24 2 3 7 2" xfId="21354" xr:uid="{00000000-0005-0000-0000-00006B530000}"/>
    <cellStyle name="Normal 24 2 3 8" xfId="21355" xr:uid="{00000000-0005-0000-0000-00006C530000}"/>
    <cellStyle name="Normal 24 2 4" xfId="21356" xr:uid="{00000000-0005-0000-0000-00006D530000}"/>
    <cellStyle name="Normal 24 2 4 2" xfId="21357" xr:uid="{00000000-0005-0000-0000-00006E530000}"/>
    <cellStyle name="Normal 24 2 4 2 2" xfId="21358" xr:uid="{00000000-0005-0000-0000-00006F530000}"/>
    <cellStyle name="Normal 24 2 4 2 2 2" xfId="21359" xr:uid="{00000000-0005-0000-0000-000070530000}"/>
    <cellStyle name="Normal 24 2 4 2 3" xfId="21360" xr:uid="{00000000-0005-0000-0000-000071530000}"/>
    <cellStyle name="Normal 24 2 4 3" xfId="21361" xr:uid="{00000000-0005-0000-0000-000072530000}"/>
    <cellStyle name="Normal 24 2 4 3 2" xfId="21362" xr:uid="{00000000-0005-0000-0000-000073530000}"/>
    <cellStyle name="Normal 24 2 4 3 2 2" xfId="21363" xr:uid="{00000000-0005-0000-0000-000074530000}"/>
    <cellStyle name="Normal 24 2 4 3 3" xfId="21364" xr:uid="{00000000-0005-0000-0000-000075530000}"/>
    <cellStyle name="Normal 24 2 4 4" xfId="21365" xr:uid="{00000000-0005-0000-0000-000076530000}"/>
    <cellStyle name="Normal 24 2 4 4 2" xfId="21366" xr:uid="{00000000-0005-0000-0000-000077530000}"/>
    <cellStyle name="Normal 24 2 4 4 2 2" xfId="21367" xr:uid="{00000000-0005-0000-0000-000078530000}"/>
    <cellStyle name="Normal 24 2 4 4 3" xfId="21368" xr:uid="{00000000-0005-0000-0000-000079530000}"/>
    <cellStyle name="Normal 24 2 4 5" xfId="21369" xr:uid="{00000000-0005-0000-0000-00007A530000}"/>
    <cellStyle name="Normal 24 2 4 5 2" xfId="21370" xr:uid="{00000000-0005-0000-0000-00007B530000}"/>
    <cellStyle name="Normal 24 2 4 6" xfId="21371" xr:uid="{00000000-0005-0000-0000-00007C530000}"/>
    <cellStyle name="Normal 24 2 4 6 2" xfId="21372" xr:uid="{00000000-0005-0000-0000-00007D530000}"/>
    <cellStyle name="Normal 24 2 4 7" xfId="21373" xr:uid="{00000000-0005-0000-0000-00007E530000}"/>
    <cellStyle name="Normal 24 2 5" xfId="21374" xr:uid="{00000000-0005-0000-0000-00007F530000}"/>
    <cellStyle name="Normal 24 2 5 2" xfId="21375" xr:uid="{00000000-0005-0000-0000-000080530000}"/>
    <cellStyle name="Normal 24 2 5 2 2" xfId="21376" xr:uid="{00000000-0005-0000-0000-000081530000}"/>
    <cellStyle name="Normal 24 2 5 2 2 2" xfId="21377" xr:uid="{00000000-0005-0000-0000-000082530000}"/>
    <cellStyle name="Normal 24 2 5 2 3" xfId="21378" xr:uid="{00000000-0005-0000-0000-000083530000}"/>
    <cellStyle name="Normal 24 2 5 3" xfId="21379" xr:uid="{00000000-0005-0000-0000-000084530000}"/>
    <cellStyle name="Normal 24 2 5 3 2" xfId="21380" xr:uid="{00000000-0005-0000-0000-000085530000}"/>
    <cellStyle name="Normal 24 2 5 3 2 2" xfId="21381" xr:uid="{00000000-0005-0000-0000-000086530000}"/>
    <cellStyle name="Normal 24 2 5 3 3" xfId="21382" xr:uid="{00000000-0005-0000-0000-000087530000}"/>
    <cellStyle name="Normal 24 2 5 4" xfId="21383" xr:uid="{00000000-0005-0000-0000-000088530000}"/>
    <cellStyle name="Normal 24 2 5 4 2" xfId="21384" xr:uid="{00000000-0005-0000-0000-000089530000}"/>
    <cellStyle name="Normal 24 2 5 4 2 2" xfId="21385" xr:uid="{00000000-0005-0000-0000-00008A530000}"/>
    <cellStyle name="Normal 24 2 5 4 3" xfId="21386" xr:uid="{00000000-0005-0000-0000-00008B530000}"/>
    <cellStyle name="Normal 24 2 5 5" xfId="21387" xr:uid="{00000000-0005-0000-0000-00008C530000}"/>
    <cellStyle name="Normal 24 2 5 5 2" xfId="21388" xr:uid="{00000000-0005-0000-0000-00008D530000}"/>
    <cellStyle name="Normal 24 2 5 6" xfId="21389" xr:uid="{00000000-0005-0000-0000-00008E530000}"/>
    <cellStyle name="Normal 24 2 5 6 2" xfId="21390" xr:uid="{00000000-0005-0000-0000-00008F530000}"/>
    <cellStyle name="Normal 24 2 5 7" xfId="21391" xr:uid="{00000000-0005-0000-0000-000090530000}"/>
    <cellStyle name="Normal 24 2 6" xfId="21392" xr:uid="{00000000-0005-0000-0000-000091530000}"/>
    <cellStyle name="Normal 24 2 6 2" xfId="21393" xr:uid="{00000000-0005-0000-0000-000092530000}"/>
    <cellStyle name="Normal 24 2 6 2 2" xfId="21394" xr:uid="{00000000-0005-0000-0000-000093530000}"/>
    <cellStyle name="Normal 24 2 6 3" xfId="21395" xr:uid="{00000000-0005-0000-0000-000094530000}"/>
    <cellStyle name="Normal 24 2 7" xfId="21396" xr:uid="{00000000-0005-0000-0000-000095530000}"/>
    <cellStyle name="Normal 24 2 7 2" xfId="21397" xr:uid="{00000000-0005-0000-0000-000096530000}"/>
    <cellStyle name="Normal 24 2 7 2 2" xfId="21398" xr:uid="{00000000-0005-0000-0000-000097530000}"/>
    <cellStyle name="Normal 24 2 7 3" xfId="21399" xr:uid="{00000000-0005-0000-0000-000098530000}"/>
    <cellStyle name="Normal 24 2 8" xfId="21400" xr:uid="{00000000-0005-0000-0000-000099530000}"/>
    <cellStyle name="Normal 24 2 8 2" xfId="21401" xr:uid="{00000000-0005-0000-0000-00009A530000}"/>
    <cellStyle name="Normal 24 2 8 2 2" xfId="21402" xr:uid="{00000000-0005-0000-0000-00009B530000}"/>
    <cellStyle name="Normal 24 2 8 3" xfId="21403" xr:uid="{00000000-0005-0000-0000-00009C530000}"/>
    <cellStyle name="Normal 24 2 9" xfId="21404" xr:uid="{00000000-0005-0000-0000-00009D530000}"/>
    <cellStyle name="Normal 24 2 9 2" xfId="21405" xr:uid="{00000000-0005-0000-0000-00009E530000}"/>
    <cellStyle name="Normal 24 3" xfId="21406" xr:uid="{00000000-0005-0000-0000-00009F530000}"/>
    <cellStyle name="Normal 24 3 10" xfId="21407" xr:uid="{00000000-0005-0000-0000-0000A0530000}"/>
    <cellStyle name="Normal 24 3 10 2" xfId="21408" xr:uid="{00000000-0005-0000-0000-0000A1530000}"/>
    <cellStyle name="Normal 24 3 11" xfId="21409" xr:uid="{00000000-0005-0000-0000-0000A2530000}"/>
    <cellStyle name="Normal 24 3 2" xfId="21410" xr:uid="{00000000-0005-0000-0000-0000A3530000}"/>
    <cellStyle name="Normal 24 3 2 2" xfId="21411" xr:uid="{00000000-0005-0000-0000-0000A4530000}"/>
    <cellStyle name="Normal 24 3 2 2 2" xfId="21412" xr:uid="{00000000-0005-0000-0000-0000A5530000}"/>
    <cellStyle name="Normal 24 3 2 2 2 2" xfId="21413" xr:uid="{00000000-0005-0000-0000-0000A6530000}"/>
    <cellStyle name="Normal 24 3 2 2 2 2 2" xfId="21414" xr:uid="{00000000-0005-0000-0000-0000A7530000}"/>
    <cellStyle name="Normal 24 3 2 2 2 3" xfId="21415" xr:uid="{00000000-0005-0000-0000-0000A8530000}"/>
    <cellStyle name="Normal 24 3 2 2 3" xfId="21416" xr:uid="{00000000-0005-0000-0000-0000A9530000}"/>
    <cellStyle name="Normal 24 3 2 2 3 2" xfId="21417" xr:uid="{00000000-0005-0000-0000-0000AA530000}"/>
    <cellStyle name="Normal 24 3 2 2 3 2 2" xfId="21418" xr:uid="{00000000-0005-0000-0000-0000AB530000}"/>
    <cellStyle name="Normal 24 3 2 2 3 3" xfId="21419" xr:uid="{00000000-0005-0000-0000-0000AC530000}"/>
    <cellStyle name="Normal 24 3 2 2 4" xfId="21420" xr:uid="{00000000-0005-0000-0000-0000AD530000}"/>
    <cellStyle name="Normal 24 3 2 2 4 2" xfId="21421" xr:uid="{00000000-0005-0000-0000-0000AE530000}"/>
    <cellStyle name="Normal 24 3 2 2 4 2 2" xfId="21422" xr:uid="{00000000-0005-0000-0000-0000AF530000}"/>
    <cellStyle name="Normal 24 3 2 2 4 3" xfId="21423" xr:uid="{00000000-0005-0000-0000-0000B0530000}"/>
    <cellStyle name="Normal 24 3 2 2 5" xfId="21424" xr:uid="{00000000-0005-0000-0000-0000B1530000}"/>
    <cellStyle name="Normal 24 3 2 2 5 2" xfId="21425" xr:uid="{00000000-0005-0000-0000-0000B2530000}"/>
    <cellStyle name="Normal 24 3 2 2 6" xfId="21426" xr:uid="{00000000-0005-0000-0000-0000B3530000}"/>
    <cellStyle name="Normal 24 3 2 2 6 2" xfId="21427" xr:uid="{00000000-0005-0000-0000-0000B4530000}"/>
    <cellStyle name="Normal 24 3 2 2 7" xfId="21428" xr:uid="{00000000-0005-0000-0000-0000B5530000}"/>
    <cellStyle name="Normal 24 3 2 3" xfId="21429" xr:uid="{00000000-0005-0000-0000-0000B6530000}"/>
    <cellStyle name="Normal 24 3 2 3 2" xfId="21430" xr:uid="{00000000-0005-0000-0000-0000B7530000}"/>
    <cellStyle name="Normal 24 3 2 3 2 2" xfId="21431" xr:uid="{00000000-0005-0000-0000-0000B8530000}"/>
    <cellStyle name="Normal 24 3 2 3 2 2 2" xfId="21432" xr:uid="{00000000-0005-0000-0000-0000B9530000}"/>
    <cellStyle name="Normal 24 3 2 3 2 3" xfId="21433" xr:uid="{00000000-0005-0000-0000-0000BA530000}"/>
    <cellStyle name="Normal 24 3 2 3 3" xfId="21434" xr:uid="{00000000-0005-0000-0000-0000BB530000}"/>
    <cellStyle name="Normal 24 3 2 3 3 2" xfId="21435" xr:uid="{00000000-0005-0000-0000-0000BC530000}"/>
    <cellStyle name="Normal 24 3 2 3 3 2 2" xfId="21436" xr:uid="{00000000-0005-0000-0000-0000BD530000}"/>
    <cellStyle name="Normal 24 3 2 3 3 3" xfId="21437" xr:uid="{00000000-0005-0000-0000-0000BE530000}"/>
    <cellStyle name="Normal 24 3 2 3 4" xfId="21438" xr:uid="{00000000-0005-0000-0000-0000BF530000}"/>
    <cellStyle name="Normal 24 3 2 3 4 2" xfId="21439" xr:uid="{00000000-0005-0000-0000-0000C0530000}"/>
    <cellStyle name="Normal 24 3 2 3 4 2 2" xfId="21440" xr:uid="{00000000-0005-0000-0000-0000C1530000}"/>
    <cellStyle name="Normal 24 3 2 3 4 3" xfId="21441" xr:uid="{00000000-0005-0000-0000-0000C2530000}"/>
    <cellStyle name="Normal 24 3 2 3 5" xfId="21442" xr:uid="{00000000-0005-0000-0000-0000C3530000}"/>
    <cellStyle name="Normal 24 3 2 3 5 2" xfId="21443" xr:uid="{00000000-0005-0000-0000-0000C4530000}"/>
    <cellStyle name="Normal 24 3 2 3 6" xfId="21444" xr:uid="{00000000-0005-0000-0000-0000C5530000}"/>
    <cellStyle name="Normal 24 3 2 3 6 2" xfId="21445" xr:uid="{00000000-0005-0000-0000-0000C6530000}"/>
    <cellStyle name="Normal 24 3 2 3 7" xfId="21446" xr:uid="{00000000-0005-0000-0000-0000C7530000}"/>
    <cellStyle name="Normal 24 3 2 4" xfId="21447" xr:uid="{00000000-0005-0000-0000-0000C8530000}"/>
    <cellStyle name="Normal 24 3 2 4 2" xfId="21448" xr:uid="{00000000-0005-0000-0000-0000C9530000}"/>
    <cellStyle name="Normal 24 3 2 4 2 2" xfId="21449" xr:uid="{00000000-0005-0000-0000-0000CA530000}"/>
    <cellStyle name="Normal 24 3 2 4 3" xfId="21450" xr:uid="{00000000-0005-0000-0000-0000CB530000}"/>
    <cellStyle name="Normal 24 3 2 5" xfId="21451" xr:uid="{00000000-0005-0000-0000-0000CC530000}"/>
    <cellStyle name="Normal 24 3 2 5 2" xfId="21452" xr:uid="{00000000-0005-0000-0000-0000CD530000}"/>
    <cellStyle name="Normal 24 3 2 5 2 2" xfId="21453" xr:uid="{00000000-0005-0000-0000-0000CE530000}"/>
    <cellStyle name="Normal 24 3 2 5 3" xfId="21454" xr:uid="{00000000-0005-0000-0000-0000CF530000}"/>
    <cellStyle name="Normal 24 3 2 6" xfId="21455" xr:uid="{00000000-0005-0000-0000-0000D0530000}"/>
    <cellStyle name="Normal 24 3 2 6 2" xfId="21456" xr:uid="{00000000-0005-0000-0000-0000D1530000}"/>
    <cellStyle name="Normal 24 3 2 6 2 2" xfId="21457" xr:uid="{00000000-0005-0000-0000-0000D2530000}"/>
    <cellStyle name="Normal 24 3 2 6 3" xfId="21458" xr:uid="{00000000-0005-0000-0000-0000D3530000}"/>
    <cellStyle name="Normal 24 3 2 7" xfId="21459" xr:uid="{00000000-0005-0000-0000-0000D4530000}"/>
    <cellStyle name="Normal 24 3 2 7 2" xfId="21460" xr:uid="{00000000-0005-0000-0000-0000D5530000}"/>
    <cellStyle name="Normal 24 3 2 8" xfId="21461" xr:uid="{00000000-0005-0000-0000-0000D6530000}"/>
    <cellStyle name="Normal 24 3 2 8 2" xfId="21462" xr:uid="{00000000-0005-0000-0000-0000D7530000}"/>
    <cellStyle name="Normal 24 3 2 9" xfId="21463" xr:uid="{00000000-0005-0000-0000-0000D8530000}"/>
    <cellStyle name="Normal 24 3 3" xfId="21464" xr:uid="{00000000-0005-0000-0000-0000D9530000}"/>
    <cellStyle name="Normal 24 3 3 2" xfId="21465" xr:uid="{00000000-0005-0000-0000-0000DA530000}"/>
    <cellStyle name="Normal 24 3 3 2 2" xfId="21466" xr:uid="{00000000-0005-0000-0000-0000DB530000}"/>
    <cellStyle name="Normal 24 3 3 2 2 2" xfId="21467" xr:uid="{00000000-0005-0000-0000-0000DC530000}"/>
    <cellStyle name="Normal 24 3 3 2 2 2 2" xfId="21468" xr:uid="{00000000-0005-0000-0000-0000DD530000}"/>
    <cellStyle name="Normal 24 3 3 2 2 3" xfId="21469" xr:uid="{00000000-0005-0000-0000-0000DE530000}"/>
    <cellStyle name="Normal 24 3 3 2 3" xfId="21470" xr:uid="{00000000-0005-0000-0000-0000DF530000}"/>
    <cellStyle name="Normal 24 3 3 2 3 2" xfId="21471" xr:uid="{00000000-0005-0000-0000-0000E0530000}"/>
    <cellStyle name="Normal 24 3 3 2 3 2 2" xfId="21472" xr:uid="{00000000-0005-0000-0000-0000E1530000}"/>
    <cellStyle name="Normal 24 3 3 2 3 3" xfId="21473" xr:uid="{00000000-0005-0000-0000-0000E2530000}"/>
    <cellStyle name="Normal 24 3 3 2 4" xfId="21474" xr:uid="{00000000-0005-0000-0000-0000E3530000}"/>
    <cellStyle name="Normal 24 3 3 2 4 2" xfId="21475" xr:uid="{00000000-0005-0000-0000-0000E4530000}"/>
    <cellStyle name="Normal 24 3 3 2 4 2 2" xfId="21476" xr:uid="{00000000-0005-0000-0000-0000E5530000}"/>
    <cellStyle name="Normal 24 3 3 2 4 3" xfId="21477" xr:uid="{00000000-0005-0000-0000-0000E6530000}"/>
    <cellStyle name="Normal 24 3 3 2 5" xfId="21478" xr:uid="{00000000-0005-0000-0000-0000E7530000}"/>
    <cellStyle name="Normal 24 3 3 2 5 2" xfId="21479" xr:uid="{00000000-0005-0000-0000-0000E8530000}"/>
    <cellStyle name="Normal 24 3 3 2 6" xfId="21480" xr:uid="{00000000-0005-0000-0000-0000E9530000}"/>
    <cellStyle name="Normal 24 3 3 2 6 2" xfId="21481" xr:uid="{00000000-0005-0000-0000-0000EA530000}"/>
    <cellStyle name="Normal 24 3 3 2 7" xfId="21482" xr:uid="{00000000-0005-0000-0000-0000EB530000}"/>
    <cellStyle name="Normal 24 3 3 3" xfId="21483" xr:uid="{00000000-0005-0000-0000-0000EC530000}"/>
    <cellStyle name="Normal 24 3 3 3 2" xfId="21484" xr:uid="{00000000-0005-0000-0000-0000ED530000}"/>
    <cellStyle name="Normal 24 3 3 3 2 2" xfId="21485" xr:uid="{00000000-0005-0000-0000-0000EE530000}"/>
    <cellStyle name="Normal 24 3 3 3 3" xfId="21486" xr:uid="{00000000-0005-0000-0000-0000EF530000}"/>
    <cellStyle name="Normal 24 3 3 4" xfId="21487" xr:uid="{00000000-0005-0000-0000-0000F0530000}"/>
    <cellStyle name="Normal 24 3 3 4 2" xfId="21488" xr:uid="{00000000-0005-0000-0000-0000F1530000}"/>
    <cellStyle name="Normal 24 3 3 4 2 2" xfId="21489" xr:uid="{00000000-0005-0000-0000-0000F2530000}"/>
    <cellStyle name="Normal 24 3 3 4 3" xfId="21490" xr:uid="{00000000-0005-0000-0000-0000F3530000}"/>
    <cellStyle name="Normal 24 3 3 5" xfId="21491" xr:uid="{00000000-0005-0000-0000-0000F4530000}"/>
    <cellStyle name="Normal 24 3 3 5 2" xfId="21492" xr:uid="{00000000-0005-0000-0000-0000F5530000}"/>
    <cellStyle name="Normal 24 3 3 5 2 2" xfId="21493" xr:uid="{00000000-0005-0000-0000-0000F6530000}"/>
    <cellStyle name="Normal 24 3 3 5 3" xfId="21494" xr:uid="{00000000-0005-0000-0000-0000F7530000}"/>
    <cellStyle name="Normal 24 3 3 6" xfId="21495" xr:uid="{00000000-0005-0000-0000-0000F8530000}"/>
    <cellStyle name="Normal 24 3 3 6 2" xfId="21496" xr:uid="{00000000-0005-0000-0000-0000F9530000}"/>
    <cellStyle name="Normal 24 3 3 7" xfId="21497" xr:uid="{00000000-0005-0000-0000-0000FA530000}"/>
    <cellStyle name="Normal 24 3 3 7 2" xfId="21498" xr:uid="{00000000-0005-0000-0000-0000FB530000}"/>
    <cellStyle name="Normal 24 3 3 8" xfId="21499" xr:uid="{00000000-0005-0000-0000-0000FC530000}"/>
    <cellStyle name="Normal 24 3 4" xfId="21500" xr:uid="{00000000-0005-0000-0000-0000FD530000}"/>
    <cellStyle name="Normal 24 3 4 2" xfId="21501" xr:uid="{00000000-0005-0000-0000-0000FE530000}"/>
    <cellStyle name="Normal 24 3 4 2 2" xfId="21502" xr:uid="{00000000-0005-0000-0000-0000FF530000}"/>
    <cellStyle name="Normal 24 3 4 2 2 2" xfId="21503" xr:uid="{00000000-0005-0000-0000-000000540000}"/>
    <cellStyle name="Normal 24 3 4 2 3" xfId="21504" xr:uid="{00000000-0005-0000-0000-000001540000}"/>
    <cellStyle name="Normal 24 3 4 3" xfId="21505" xr:uid="{00000000-0005-0000-0000-000002540000}"/>
    <cellStyle name="Normal 24 3 4 3 2" xfId="21506" xr:uid="{00000000-0005-0000-0000-000003540000}"/>
    <cellStyle name="Normal 24 3 4 3 2 2" xfId="21507" xr:uid="{00000000-0005-0000-0000-000004540000}"/>
    <cellStyle name="Normal 24 3 4 3 3" xfId="21508" xr:uid="{00000000-0005-0000-0000-000005540000}"/>
    <cellStyle name="Normal 24 3 4 4" xfId="21509" xr:uid="{00000000-0005-0000-0000-000006540000}"/>
    <cellStyle name="Normal 24 3 4 4 2" xfId="21510" xr:uid="{00000000-0005-0000-0000-000007540000}"/>
    <cellStyle name="Normal 24 3 4 4 2 2" xfId="21511" xr:uid="{00000000-0005-0000-0000-000008540000}"/>
    <cellStyle name="Normal 24 3 4 4 3" xfId="21512" xr:uid="{00000000-0005-0000-0000-000009540000}"/>
    <cellStyle name="Normal 24 3 4 5" xfId="21513" xr:uid="{00000000-0005-0000-0000-00000A540000}"/>
    <cellStyle name="Normal 24 3 4 5 2" xfId="21514" xr:uid="{00000000-0005-0000-0000-00000B540000}"/>
    <cellStyle name="Normal 24 3 4 6" xfId="21515" xr:uid="{00000000-0005-0000-0000-00000C540000}"/>
    <cellStyle name="Normal 24 3 4 6 2" xfId="21516" xr:uid="{00000000-0005-0000-0000-00000D540000}"/>
    <cellStyle name="Normal 24 3 4 7" xfId="21517" xr:uid="{00000000-0005-0000-0000-00000E540000}"/>
    <cellStyle name="Normal 24 3 5" xfId="21518" xr:uid="{00000000-0005-0000-0000-00000F540000}"/>
    <cellStyle name="Normal 24 3 5 2" xfId="21519" xr:uid="{00000000-0005-0000-0000-000010540000}"/>
    <cellStyle name="Normal 24 3 5 2 2" xfId="21520" xr:uid="{00000000-0005-0000-0000-000011540000}"/>
    <cellStyle name="Normal 24 3 5 2 2 2" xfId="21521" xr:uid="{00000000-0005-0000-0000-000012540000}"/>
    <cellStyle name="Normal 24 3 5 2 3" xfId="21522" xr:uid="{00000000-0005-0000-0000-000013540000}"/>
    <cellStyle name="Normal 24 3 5 3" xfId="21523" xr:uid="{00000000-0005-0000-0000-000014540000}"/>
    <cellStyle name="Normal 24 3 5 3 2" xfId="21524" xr:uid="{00000000-0005-0000-0000-000015540000}"/>
    <cellStyle name="Normal 24 3 5 3 2 2" xfId="21525" xr:uid="{00000000-0005-0000-0000-000016540000}"/>
    <cellStyle name="Normal 24 3 5 3 3" xfId="21526" xr:uid="{00000000-0005-0000-0000-000017540000}"/>
    <cellStyle name="Normal 24 3 5 4" xfId="21527" xr:uid="{00000000-0005-0000-0000-000018540000}"/>
    <cellStyle name="Normal 24 3 5 4 2" xfId="21528" xr:uid="{00000000-0005-0000-0000-000019540000}"/>
    <cellStyle name="Normal 24 3 5 4 2 2" xfId="21529" xr:uid="{00000000-0005-0000-0000-00001A540000}"/>
    <cellStyle name="Normal 24 3 5 4 3" xfId="21530" xr:uid="{00000000-0005-0000-0000-00001B540000}"/>
    <cellStyle name="Normal 24 3 5 5" xfId="21531" xr:uid="{00000000-0005-0000-0000-00001C540000}"/>
    <cellStyle name="Normal 24 3 5 5 2" xfId="21532" xr:uid="{00000000-0005-0000-0000-00001D540000}"/>
    <cellStyle name="Normal 24 3 5 6" xfId="21533" xr:uid="{00000000-0005-0000-0000-00001E540000}"/>
    <cellStyle name="Normal 24 3 5 6 2" xfId="21534" xr:uid="{00000000-0005-0000-0000-00001F540000}"/>
    <cellStyle name="Normal 24 3 5 7" xfId="21535" xr:uid="{00000000-0005-0000-0000-000020540000}"/>
    <cellStyle name="Normal 24 3 6" xfId="21536" xr:uid="{00000000-0005-0000-0000-000021540000}"/>
    <cellStyle name="Normal 24 3 6 2" xfId="21537" xr:uid="{00000000-0005-0000-0000-000022540000}"/>
    <cellStyle name="Normal 24 3 6 2 2" xfId="21538" xr:uid="{00000000-0005-0000-0000-000023540000}"/>
    <cellStyle name="Normal 24 3 6 3" xfId="21539" xr:uid="{00000000-0005-0000-0000-000024540000}"/>
    <cellStyle name="Normal 24 3 7" xfId="21540" xr:uid="{00000000-0005-0000-0000-000025540000}"/>
    <cellStyle name="Normal 24 3 7 2" xfId="21541" xr:uid="{00000000-0005-0000-0000-000026540000}"/>
    <cellStyle name="Normal 24 3 7 2 2" xfId="21542" xr:uid="{00000000-0005-0000-0000-000027540000}"/>
    <cellStyle name="Normal 24 3 7 3" xfId="21543" xr:uid="{00000000-0005-0000-0000-000028540000}"/>
    <cellStyle name="Normal 24 3 8" xfId="21544" xr:uid="{00000000-0005-0000-0000-000029540000}"/>
    <cellStyle name="Normal 24 3 8 2" xfId="21545" xr:uid="{00000000-0005-0000-0000-00002A540000}"/>
    <cellStyle name="Normal 24 3 8 2 2" xfId="21546" xr:uid="{00000000-0005-0000-0000-00002B540000}"/>
    <cellStyle name="Normal 24 3 8 3" xfId="21547" xr:uid="{00000000-0005-0000-0000-00002C540000}"/>
    <cellStyle name="Normal 24 3 9" xfId="21548" xr:uid="{00000000-0005-0000-0000-00002D540000}"/>
    <cellStyle name="Normal 24 3 9 2" xfId="21549" xr:uid="{00000000-0005-0000-0000-00002E540000}"/>
    <cellStyle name="Normal 24 4" xfId="21550" xr:uid="{00000000-0005-0000-0000-00002F540000}"/>
    <cellStyle name="Normal 24 4 2" xfId="21551" xr:uid="{00000000-0005-0000-0000-000030540000}"/>
    <cellStyle name="Normal 24 4 2 2" xfId="21552" xr:uid="{00000000-0005-0000-0000-000031540000}"/>
    <cellStyle name="Normal 24 4 2 2 2" xfId="21553" xr:uid="{00000000-0005-0000-0000-000032540000}"/>
    <cellStyle name="Normal 24 4 2 2 2 2" xfId="21554" xr:uid="{00000000-0005-0000-0000-000033540000}"/>
    <cellStyle name="Normal 24 4 2 2 3" xfId="21555" xr:uid="{00000000-0005-0000-0000-000034540000}"/>
    <cellStyle name="Normal 24 4 2 3" xfId="21556" xr:uid="{00000000-0005-0000-0000-000035540000}"/>
    <cellStyle name="Normal 24 4 2 3 2" xfId="21557" xr:uid="{00000000-0005-0000-0000-000036540000}"/>
    <cellStyle name="Normal 24 4 2 3 2 2" xfId="21558" xr:uid="{00000000-0005-0000-0000-000037540000}"/>
    <cellStyle name="Normal 24 4 2 3 3" xfId="21559" xr:uid="{00000000-0005-0000-0000-000038540000}"/>
    <cellStyle name="Normal 24 4 2 4" xfId="21560" xr:uid="{00000000-0005-0000-0000-000039540000}"/>
    <cellStyle name="Normal 24 4 2 4 2" xfId="21561" xr:uid="{00000000-0005-0000-0000-00003A540000}"/>
    <cellStyle name="Normal 24 4 2 4 2 2" xfId="21562" xr:uid="{00000000-0005-0000-0000-00003B540000}"/>
    <cellStyle name="Normal 24 4 2 4 3" xfId="21563" xr:uid="{00000000-0005-0000-0000-00003C540000}"/>
    <cellStyle name="Normal 24 4 2 5" xfId="21564" xr:uid="{00000000-0005-0000-0000-00003D540000}"/>
    <cellStyle name="Normal 24 4 2 5 2" xfId="21565" xr:uid="{00000000-0005-0000-0000-00003E540000}"/>
    <cellStyle name="Normal 24 4 2 6" xfId="21566" xr:uid="{00000000-0005-0000-0000-00003F540000}"/>
    <cellStyle name="Normal 24 4 2 6 2" xfId="21567" xr:uid="{00000000-0005-0000-0000-000040540000}"/>
    <cellStyle name="Normal 24 4 2 7" xfId="21568" xr:uid="{00000000-0005-0000-0000-000041540000}"/>
    <cellStyle name="Normal 24 4 3" xfId="21569" xr:uid="{00000000-0005-0000-0000-000042540000}"/>
    <cellStyle name="Normal 24 4 3 2" xfId="21570" xr:uid="{00000000-0005-0000-0000-000043540000}"/>
    <cellStyle name="Normal 24 4 3 2 2" xfId="21571" xr:uid="{00000000-0005-0000-0000-000044540000}"/>
    <cellStyle name="Normal 24 4 3 2 2 2" xfId="21572" xr:uid="{00000000-0005-0000-0000-000045540000}"/>
    <cellStyle name="Normal 24 4 3 2 3" xfId="21573" xr:uid="{00000000-0005-0000-0000-000046540000}"/>
    <cellStyle name="Normal 24 4 3 3" xfId="21574" xr:uid="{00000000-0005-0000-0000-000047540000}"/>
    <cellStyle name="Normal 24 4 3 3 2" xfId="21575" xr:uid="{00000000-0005-0000-0000-000048540000}"/>
    <cellStyle name="Normal 24 4 3 3 2 2" xfId="21576" xr:uid="{00000000-0005-0000-0000-000049540000}"/>
    <cellStyle name="Normal 24 4 3 3 3" xfId="21577" xr:uid="{00000000-0005-0000-0000-00004A540000}"/>
    <cellStyle name="Normal 24 4 3 4" xfId="21578" xr:uid="{00000000-0005-0000-0000-00004B540000}"/>
    <cellStyle name="Normal 24 4 3 4 2" xfId="21579" xr:uid="{00000000-0005-0000-0000-00004C540000}"/>
    <cellStyle name="Normal 24 4 3 4 2 2" xfId="21580" xr:uid="{00000000-0005-0000-0000-00004D540000}"/>
    <cellStyle name="Normal 24 4 3 4 3" xfId="21581" xr:uid="{00000000-0005-0000-0000-00004E540000}"/>
    <cellStyle name="Normal 24 4 3 5" xfId="21582" xr:uid="{00000000-0005-0000-0000-00004F540000}"/>
    <cellStyle name="Normal 24 4 3 5 2" xfId="21583" xr:uid="{00000000-0005-0000-0000-000050540000}"/>
    <cellStyle name="Normal 24 4 3 6" xfId="21584" xr:uid="{00000000-0005-0000-0000-000051540000}"/>
    <cellStyle name="Normal 24 4 3 6 2" xfId="21585" xr:uid="{00000000-0005-0000-0000-000052540000}"/>
    <cellStyle name="Normal 24 4 3 7" xfId="21586" xr:uid="{00000000-0005-0000-0000-000053540000}"/>
    <cellStyle name="Normal 24 4 4" xfId="21587" xr:uid="{00000000-0005-0000-0000-000054540000}"/>
    <cellStyle name="Normal 24 4 4 2" xfId="21588" xr:uid="{00000000-0005-0000-0000-000055540000}"/>
    <cellStyle name="Normal 24 4 4 2 2" xfId="21589" xr:uid="{00000000-0005-0000-0000-000056540000}"/>
    <cellStyle name="Normal 24 4 4 3" xfId="21590" xr:uid="{00000000-0005-0000-0000-000057540000}"/>
    <cellStyle name="Normal 24 4 5" xfId="21591" xr:uid="{00000000-0005-0000-0000-000058540000}"/>
    <cellStyle name="Normal 24 4 5 2" xfId="21592" xr:uid="{00000000-0005-0000-0000-000059540000}"/>
    <cellStyle name="Normal 24 4 5 2 2" xfId="21593" xr:uid="{00000000-0005-0000-0000-00005A540000}"/>
    <cellStyle name="Normal 24 4 5 3" xfId="21594" xr:uid="{00000000-0005-0000-0000-00005B540000}"/>
    <cellStyle name="Normal 24 4 6" xfId="21595" xr:uid="{00000000-0005-0000-0000-00005C540000}"/>
    <cellStyle name="Normal 24 4 6 2" xfId="21596" xr:uid="{00000000-0005-0000-0000-00005D540000}"/>
    <cellStyle name="Normal 24 4 6 2 2" xfId="21597" xr:uid="{00000000-0005-0000-0000-00005E540000}"/>
    <cellStyle name="Normal 24 4 6 3" xfId="21598" xr:uid="{00000000-0005-0000-0000-00005F540000}"/>
    <cellStyle name="Normal 24 4 7" xfId="21599" xr:uid="{00000000-0005-0000-0000-000060540000}"/>
    <cellStyle name="Normal 24 4 7 2" xfId="21600" xr:uid="{00000000-0005-0000-0000-000061540000}"/>
    <cellStyle name="Normal 24 4 8" xfId="21601" xr:uid="{00000000-0005-0000-0000-000062540000}"/>
    <cellStyle name="Normal 24 4 8 2" xfId="21602" xr:uid="{00000000-0005-0000-0000-000063540000}"/>
    <cellStyle name="Normal 24 4 9" xfId="21603" xr:uid="{00000000-0005-0000-0000-000064540000}"/>
    <cellStyle name="Normal 24 5" xfId="21604" xr:uid="{00000000-0005-0000-0000-000065540000}"/>
    <cellStyle name="Normal 24 5 2" xfId="21605" xr:uid="{00000000-0005-0000-0000-000066540000}"/>
    <cellStyle name="Normal 24 5 2 2" xfId="21606" xr:uid="{00000000-0005-0000-0000-000067540000}"/>
    <cellStyle name="Normal 24 5 2 2 2" xfId="21607" xr:uid="{00000000-0005-0000-0000-000068540000}"/>
    <cellStyle name="Normal 24 5 2 2 2 2" xfId="21608" xr:uid="{00000000-0005-0000-0000-000069540000}"/>
    <cellStyle name="Normal 24 5 2 2 3" xfId="21609" xr:uid="{00000000-0005-0000-0000-00006A540000}"/>
    <cellStyle name="Normal 24 5 2 3" xfId="21610" xr:uid="{00000000-0005-0000-0000-00006B540000}"/>
    <cellStyle name="Normal 24 5 2 3 2" xfId="21611" xr:uid="{00000000-0005-0000-0000-00006C540000}"/>
    <cellStyle name="Normal 24 5 2 3 2 2" xfId="21612" xr:uid="{00000000-0005-0000-0000-00006D540000}"/>
    <cellStyle name="Normal 24 5 2 3 3" xfId="21613" xr:uid="{00000000-0005-0000-0000-00006E540000}"/>
    <cellStyle name="Normal 24 5 2 4" xfId="21614" xr:uid="{00000000-0005-0000-0000-00006F540000}"/>
    <cellStyle name="Normal 24 5 2 4 2" xfId="21615" xr:uid="{00000000-0005-0000-0000-000070540000}"/>
    <cellStyle name="Normal 24 5 2 4 2 2" xfId="21616" xr:uid="{00000000-0005-0000-0000-000071540000}"/>
    <cellStyle name="Normal 24 5 2 4 3" xfId="21617" xr:uid="{00000000-0005-0000-0000-000072540000}"/>
    <cellStyle name="Normal 24 5 2 5" xfId="21618" xr:uid="{00000000-0005-0000-0000-000073540000}"/>
    <cellStyle name="Normal 24 5 2 5 2" xfId="21619" xr:uid="{00000000-0005-0000-0000-000074540000}"/>
    <cellStyle name="Normal 24 5 2 6" xfId="21620" xr:uid="{00000000-0005-0000-0000-000075540000}"/>
    <cellStyle name="Normal 24 5 2 6 2" xfId="21621" xr:uid="{00000000-0005-0000-0000-000076540000}"/>
    <cellStyle name="Normal 24 5 2 7" xfId="21622" xr:uid="{00000000-0005-0000-0000-000077540000}"/>
    <cellStyle name="Normal 24 5 3" xfId="21623" xr:uid="{00000000-0005-0000-0000-000078540000}"/>
    <cellStyle name="Normal 24 5 3 2" xfId="21624" xr:uid="{00000000-0005-0000-0000-000079540000}"/>
    <cellStyle name="Normal 24 5 3 2 2" xfId="21625" xr:uid="{00000000-0005-0000-0000-00007A540000}"/>
    <cellStyle name="Normal 24 5 3 3" xfId="21626" xr:uid="{00000000-0005-0000-0000-00007B540000}"/>
    <cellStyle name="Normal 24 5 4" xfId="21627" xr:uid="{00000000-0005-0000-0000-00007C540000}"/>
    <cellStyle name="Normal 24 5 4 2" xfId="21628" xr:uid="{00000000-0005-0000-0000-00007D540000}"/>
    <cellStyle name="Normal 24 5 4 2 2" xfId="21629" xr:uid="{00000000-0005-0000-0000-00007E540000}"/>
    <cellStyle name="Normal 24 5 4 3" xfId="21630" xr:uid="{00000000-0005-0000-0000-00007F540000}"/>
    <cellStyle name="Normal 24 5 5" xfId="21631" xr:uid="{00000000-0005-0000-0000-000080540000}"/>
    <cellStyle name="Normal 24 5 5 2" xfId="21632" xr:uid="{00000000-0005-0000-0000-000081540000}"/>
    <cellStyle name="Normal 24 5 5 2 2" xfId="21633" xr:uid="{00000000-0005-0000-0000-000082540000}"/>
    <cellStyle name="Normal 24 5 5 3" xfId="21634" xr:uid="{00000000-0005-0000-0000-000083540000}"/>
    <cellStyle name="Normal 24 5 6" xfId="21635" xr:uid="{00000000-0005-0000-0000-000084540000}"/>
    <cellStyle name="Normal 24 5 6 2" xfId="21636" xr:uid="{00000000-0005-0000-0000-000085540000}"/>
    <cellStyle name="Normal 24 5 7" xfId="21637" xr:uid="{00000000-0005-0000-0000-000086540000}"/>
    <cellStyle name="Normal 24 5 7 2" xfId="21638" xr:uid="{00000000-0005-0000-0000-000087540000}"/>
    <cellStyle name="Normal 24 5 8" xfId="21639" xr:uid="{00000000-0005-0000-0000-000088540000}"/>
    <cellStyle name="Normal 24 6" xfId="21640" xr:uid="{00000000-0005-0000-0000-000089540000}"/>
    <cellStyle name="Normal 24 6 2" xfId="21641" xr:uid="{00000000-0005-0000-0000-00008A540000}"/>
    <cellStyle name="Normal 24 6 2 2" xfId="21642" xr:uid="{00000000-0005-0000-0000-00008B540000}"/>
    <cellStyle name="Normal 24 6 2 2 2" xfId="21643" xr:uid="{00000000-0005-0000-0000-00008C540000}"/>
    <cellStyle name="Normal 24 6 2 3" xfId="21644" xr:uid="{00000000-0005-0000-0000-00008D540000}"/>
    <cellStyle name="Normal 24 6 3" xfId="21645" xr:uid="{00000000-0005-0000-0000-00008E540000}"/>
    <cellStyle name="Normal 24 6 3 2" xfId="21646" xr:uid="{00000000-0005-0000-0000-00008F540000}"/>
    <cellStyle name="Normal 24 6 3 2 2" xfId="21647" xr:uid="{00000000-0005-0000-0000-000090540000}"/>
    <cellStyle name="Normal 24 6 3 3" xfId="21648" xr:uid="{00000000-0005-0000-0000-000091540000}"/>
    <cellStyle name="Normal 24 6 4" xfId="21649" xr:uid="{00000000-0005-0000-0000-000092540000}"/>
    <cellStyle name="Normal 24 6 4 2" xfId="21650" xr:uid="{00000000-0005-0000-0000-000093540000}"/>
    <cellStyle name="Normal 24 6 4 2 2" xfId="21651" xr:uid="{00000000-0005-0000-0000-000094540000}"/>
    <cellStyle name="Normal 24 6 4 3" xfId="21652" xr:uid="{00000000-0005-0000-0000-000095540000}"/>
    <cellStyle name="Normal 24 6 5" xfId="21653" xr:uid="{00000000-0005-0000-0000-000096540000}"/>
    <cellStyle name="Normal 24 6 5 2" xfId="21654" xr:uid="{00000000-0005-0000-0000-000097540000}"/>
    <cellStyle name="Normal 24 6 6" xfId="21655" xr:uid="{00000000-0005-0000-0000-000098540000}"/>
    <cellStyle name="Normal 24 6 6 2" xfId="21656" xr:uid="{00000000-0005-0000-0000-000099540000}"/>
    <cellStyle name="Normal 24 6 7" xfId="21657" xr:uid="{00000000-0005-0000-0000-00009A540000}"/>
    <cellStyle name="Normal 24 7" xfId="21658" xr:uid="{00000000-0005-0000-0000-00009B540000}"/>
    <cellStyle name="Normal 24 7 2" xfId="21659" xr:uid="{00000000-0005-0000-0000-00009C540000}"/>
    <cellStyle name="Normal 24 7 2 2" xfId="21660" xr:uid="{00000000-0005-0000-0000-00009D540000}"/>
    <cellStyle name="Normal 24 7 2 2 2" xfId="21661" xr:uid="{00000000-0005-0000-0000-00009E540000}"/>
    <cellStyle name="Normal 24 7 2 3" xfId="21662" xr:uid="{00000000-0005-0000-0000-00009F540000}"/>
    <cellStyle name="Normal 24 7 3" xfId="21663" xr:uid="{00000000-0005-0000-0000-0000A0540000}"/>
    <cellStyle name="Normal 24 7 3 2" xfId="21664" xr:uid="{00000000-0005-0000-0000-0000A1540000}"/>
    <cellStyle name="Normal 24 7 3 2 2" xfId="21665" xr:uid="{00000000-0005-0000-0000-0000A2540000}"/>
    <cellStyle name="Normal 24 7 3 3" xfId="21666" xr:uid="{00000000-0005-0000-0000-0000A3540000}"/>
    <cellStyle name="Normal 24 7 4" xfId="21667" xr:uid="{00000000-0005-0000-0000-0000A4540000}"/>
    <cellStyle name="Normal 24 7 4 2" xfId="21668" xr:uid="{00000000-0005-0000-0000-0000A5540000}"/>
    <cellStyle name="Normal 24 7 4 2 2" xfId="21669" xr:uid="{00000000-0005-0000-0000-0000A6540000}"/>
    <cellStyle name="Normal 24 7 4 3" xfId="21670" xr:uid="{00000000-0005-0000-0000-0000A7540000}"/>
    <cellStyle name="Normal 24 7 5" xfId="21671" xr:uid="{00000000-0005-0000-0000-0000A8540000}"/>
    <cellStyle name="Normal 24 7 5 2" xfId="21672" xr:uid="{00000000-0005-0000-0000-0000A9540000}"/>
    <cellStyle name="Normal 24 7 6" xfId="21673" xr:uid="{00000000-0005-0000-0000-0000AA540000}"/>
    <cellStyle name="Normal 24 7 6 2" xfId="21674" xr:uid="{00000000-0005-0000-0000-0000AB540000}"/>
    <cellStyle name="Normal 24 7 7" xfId="21675" xr:uid="{00000000-0005-0000-0000-0000AC540000}"/>
    <cellStyle name="Normal 24 8" xfId="21676" xr:uid="{00000000-0005-0000-0000-0000AD540000}"/>
    <cellStyle name="Normal 24 8 2" xfId="21677" xr:uid="{00000000-0005-0000-0000-0000AE540000}"/>
    <cellStyle name="Normal 24 8 2 2" xfId="21678" xr:uid="{00000000-0005-0000-0000-0000AF540000}"/>
    <cellStyle name="Normal 24 8 3" xfId="21679" xr:uid="{00000000-0005-0000-0000-0000B0540000}"/>
    <cellStyle name="Normal 24 9" xfId="21680" xr:uid="{00000000-0005-0000-0000-0000B1540000}"/>
    <cellStyle name="Normal 24 9 2" xfId="21681" xr:uid="{00000000-0005-0000-0000-0000B2540000}"/>
    <cellStyle name="Normal 24 9 2 2" xfId="21682" xr:uid="{00000000-0005-0000-0000-0000B3540000}"/>
    <cellStyle name="Normal 24 9 3" xfId="21683" xr:uid="{00000000-0005-0000-0000-0000B4540000}"/>
    <cellStyle name="Normal 24_Confidential Information" xfId="21684" xr:uid="{00000000-0005-0000-0000-0000B5540000}"/>
    <cellStyle name="Normal 25" xfId="21685" xr:uid="{00000000-0005-0000-0000-0000B6540000}"/>
    <cellStyle name="Normal 25 10" xfId="21686" xr:uid="{00000000-0005-0000-0000-0000B7540000}"/>
    <cellStyle name="Normal 25 10 2" xfId="21687" xr:uid="{00000000-0005-0000-0000-0000B8540000}"/>
    <cellStyle name="Normal 25 10 2 2" xfId="21688" xr:uid="{00000000-0005-0000-0000-0000B9540000}"/>
    <cellStyle name="Normal 25 10 3" xfId="21689" xr:uid="{00000000-0005-0000-0000-0000BA540000}"/>
    <cellStyle name="Normal 25 11" xfId="21690" xr:uid="{00000000-0005-0000-0000-0000BB540000}"/>
    <cellStyle name="Normal 25 11 2" xfId="21691" xr:uid="{00000000-0005-0000-0000-0000BC540000}"/>
    <cellStyle name="Normal 25 12" xfId="21692" xr:uid="{00000000-0005-0000-0000-0000BD540000}"/>
    <cellStyle name="Normal 25 12 2" xfId="21693" xr:uid="{00000000-0005-0000-0000-0000BE540000}"/>
    <cellStyle name="Normal 25 13" xfId="21694" xr:uid="{00000000-0005-0000-0000-0000BF540000}"/>
    <cellStyle name="Normal 25 2" xfId="21695" xr:uid="{00000000-0005-0000-0000-0000C0540000}"/>
    <cellStyle name="Normal 25 2 10" xfId="21696" xr:uid="{00000000-0005-0000-0000-0000C1540000}"/>
    <cellStyle name="Normal 25 2 10 2" xfId="21697" xr:uid="{00000000-0005-0000-0000-0000C2540000}"/>
    <cellStyle name="Normal 25 2 11" xfId="21698" xr:uid="{00000000-0005-0000-0000-0000C3540000}"/>
    <cellStyle name="Normal 25 2 2" xfId="21699" xr:uid="{00000000-0005-0000-0000-0000C4540000}"/>
    <cellStyle name="Normal 25 2 2 2" xfId="21700" xr:uid="{00000000-0005-0000-0000-0000C5540000}"/>
    <cellStyle name="Normal 25 2 2 2 2" xfId="21701" xr:uid="{00000000-0005-0000-0000-0000C6540000}"/>
    <cellStyle name="Normal 25 2 2 2 2 2" xfId="21702" xr:uid="{00000000-0005-0000-0000-0000C7540000}"/>
    <cellStyle name="Normal 25 2 2 2 2 2 2" xfId="21703" xr:uid="{00000000-0005-0000-0000-0000C8540000}"/>
    <cellStyle name="Normal 25 2 2 2 2 3" xfId="21704" xr:uid="{00000000-0005-0000-0000-0000C9540000}"/>
    <cellStyle name="Normal 25 2 2 2 3" xfId="21705" xr:uid="{00000000-0005-0000-0000-0000CA540000}"/>
    <cellStyle name="Normal 25 2 2 2 3 2" xfId="21706" xr:uid="{00000000-0005-0000-0000-0000CB540000}"/>
    <cellStyle name="Normal 25 2 2 2 3 2 2" xfId="21707" xr:uid="{00000000-0005-0000-0000-0000CC540000}"/>
    <cellStyle name="Normal 25 2 2 2 3 3" xfId="21708" xr:uid="{00000000-0005-0000-0000-0000CD540000}"/>
    <cellStyle name="Normal 25 2 2 2 4" xfId="21709" xr:uid="{00000000-0005-0000-0000-0000CE540000}"/>
    <cellStyle name="Normal 25 2 2 2 4 2" xfId="21710" xr:uid="{00000000-0005-0000-0000-0000CF540000}"/>
    <cellStyle name="Normal 25 2 2 2 4 2 2" xfId="21711" xr:uid="{00000000-0005-0000-0000-0000D0540000}"/>
    <cellStyle name="Normal 25 2 2 2 4 3" xfId="21712" xr:uid="{00000000-0005-0000-0000-0000D1540000}"/>
    <cellStyle name="Normal 25 2 2 2 5" xfId="21713" xr:uid="{00000000-0005-0000-0000-0000D2540000}"/>
    <cellStyle name="Normal 25 2 2 2 5 2" xfId="21714" xr:uid="{00000000-0005-0000-0000-0000D3540000}"/>
    <cellStyle name="Normal 25 2 2 2 6" xfId="21715" xr:uid="{00000000-0005-0000-0000-0000D4540000}"/>
    <cellStyle name="Normal 25 2 2 2 6 2" xfId="21716" xr:uid="{00000000-0005-0000-0000-0000D5540000}"/>
    <cellStyle name="Normal 25 2 2 2 7" xfId="21717" xr:uid="{00000000-0005-0000-0000-0000D6540000}"/>
    <cellStyle name="Normal 25 2 2 3" xfId="21718" xr:uid="{00000000-0005-0000-0000-0000D7540000}"/>
    <cellStyle name="Normal 25 2 2 3 2" xfId="21719" xr:uid="{00000000-0005-0000-0000-0000D8540000}"/>
    <cellStyle name="Normal 25 2 2 3 2 2" xfId="21720" xr:uid="{00000000-0005-0000-0000-0000D9540000}"/>
    <cellStyle name="Normal 25 2 2 3 2 2 2" xfId="21721" xr:uid="{00000000-0005-0000-0000-0000DA540000}"/>
    <cellStyle name="Normal 25 2 2 3 2 3" xfId="21722" xr:uid="{00000000-0005-0000-0000-0000DB540000}"/>
    <cellStyle name="Normal 25 2 2 3 3" xfId="21723" xr:uid="{00000000-0005-0000-0000-0000DC540000}"/>
    <cellStyle name="Normal 25 2 2 3 3 2" xfId="21724" xr:uid="{00000000-0005-0000-0000-0000DD540000}"/>
    <cellStyle name="Normal 25 2 2 3 3 2 2" xfId="21725" xr:uid="{00000000-0005-0000-0000-0000DE540000}"/>
    <cellStyle name="Normal 25 2 2 3 3 3" xfId="21726" xr:uid="{00000000-0005-0000-0000-0000DF540000}"/>
    <cellStyle name="Normal 25 2 2 3 4" xfId="21727" xr:uid="{00000000-0005-0000-0000-0000E0540000}"/>
    <cellStyle name="Normal 25 2 2 3 4 2" xfId="21728" xr:uid="{00000000-0005-0000-0000-0000E1540000}"/>
    <cellStyle name="Normal 25 2 2 3 4 2 2" xfId="21729" xr:uid="{00000000-0005-0000-0000-0000E2540000}"/>
    <cellStyle name="Normal 25 2 2 3 4 3" xfId="21730" xr:uid="{00000000-0005-0000-0000-0000E3540000}"/>
    <cellStyle name="Normal 25 2 2 3 5" xfId="21731" xr:uid="{00000000-0005-0000-0000-0000E4540000}"/>
    <cellStyle name="Normal 25 2 2 3 5 2" xfId="21732" xr:uid="{00000000-0005-0000-0000-0000E5540000}"/>
    <cellStyle name="Normal 25 2 2 3 6" xfId="21733" xr:uid="{00000000-0005-0000-0000-0000E6540000}"/>
    <cellStyle name="Normal 25 2 2 3 6 2" xfId="21734" xr:uid="{00000000-0005-0000-0000-0000E7540000}"/>
    <cellStyle name="Normal 25 2 2 3 7" xfId="21735" xr:uid="{00000000-0005-0000-0000-0000E8540000}"/>
    <cellStyle name="Normal 25 2 2 4" xfId="21736" xr:uid="{00000000-0005-0000-0000-0000E9540000}"/>
    <cellStyle name="Normal 25 2 2 4 2" xfId="21737" xr:uid="{00000000-0005-0000-0000-0000EA540000}"/>
    <cellStyle name="Normal 25 2 2 4 2 2" xfId="21738" xr:uid="{00000000-0005-0000-0000-0000EB540000}"/>
    <cellStyle name="Normal 25 2 2 4 3" xfId="21739" xr:uid="{00000000-0005-0000-0000-0000EC540000}"/>
    <cellStyle name="Normal 25 2 2 5" xfId="21740" xr:uid="{00000000-0005-0000-0000-0000ED540000}"/>
    <cellStyle name="Normal 25 2 2 5 2" xfId="21741" xr:uid="{00000000-0005-0000-0000-0000EE540000}"/>
    <cellStyle name="Normal 25 2 2 5 2 2" xfId="21742" xr:uid="{00000000-0005-0000-0000-0000EF540000}"/>
    <cellStyle name="Normal 25 2 2 5 3" xfId="21743" xr:uid="{00000000-0005-0000-0000-0000F0540000}"/>
    <cellStyle name="Normal 25 2 2 6" xfId="21744" xr:uid="{00000000-0005-0000-0000-0000F1540000}"/>
    <cellStyle name="Normal 25 2 2 6 2" xfId="21745" xr:uid="{00000000-0005-0000-0000-0000F2540000}"/>
    <cellStyle name="Normal 25 2 2 6 2 2" xfId="21746" xr:uid="{00000000-0005-0000-0000-0000F3540000}"/>
    <cellStyle name="Normal 25 2 2 6 3" xfId="21747" xr:uid="{00000000-0005-0000-0000-0000F4540000}"/>
    <cellStyle name="Normal 25 2 2 7" xfId="21748" xr:uid="{00000000-0005-0000-0000-0000F5540000}"/>
    <cellStyle name="Normal 25 2 2 7 2" xfId="21749" xr:uid="{00000000-0005-0000-0000-0000F6540000}"/>
    <cellStyle name="Normal 25 2 2 8" xfId="21750" xr:uid="{00000000-0005-0000-0000-0000F7540000}"/>
    <cellStyle name="Normal 25 2 2 8 2" xfId="21751" xr:uid="{00000000-0005-0000-0000-0000F8540000}"/>
    <cellStyle name="Normal 25 2 2 9" xfId="21752" xr:uid="{00000000-0005-0000-0000-0000F9540000}"/>
    <cellStyle name="Normal 25 2 3" xfId="21753" xr:uid="{00000000-0005-0000-0000-0000FA540000}"/>
    <cellStyle name="Normal 25 2 3 2" xfId="21754" xr:uid="{00000000-0005-0000-0000-0000FB540000}"/>
    <cellStyle name="Normal 25 2 3 2 2" xfId="21755" xr:uid="{00000000-0005-0000-0000-0000FC540000}"/>
    <cellStyle name="Normal 25 2 3 2 2 2" xfId="21756" xr:uid="{00000000-0005-0000-0000-0000FD540000}"/>
    <cellStyle name="Normal 25 2 3 2 2 2 2" xfId="21757" xr:uid="{00000000-0005-0000-0000-0000FE540000}"/>
    <cellStyle name="Normal 25 2 3 2 2 3" xfId="21758" xr:uid="{00000000-0005-0000-0000-0000FF540000}"/>
    <cellStyle name="Normal 25 2 3 2 3" xfId="21759" xr:uid="{00000000-0005-0000-0000-000000550000}"/>
    <cellStyle name="Normal 25 2 3 2 3 2" xfId="21760" xr:uid="{00000000-0005-0000-0000-000001550000}"/>
    <cellStyle name="Normal 25 2 3 2 3 2 2" xfId="21761" xr:uid="{00000000-0005-0000-0000-000002550000}"/>
    <cellStyle name="Normal 25 2 3 2 3 3" xfId="21762" xr:uid="{00000000-0005-0000-0000-000003550000}"/>
    <cellStyle name="Normal 25 2 3 2 4" xfId="21763" xr:uid="{00000000-0005-0000-0000-000004550000}"/>
    <cellStyle name="Normal 25 2 3 2 4 2" xfId="21764" xr:uid="{00000000-0005-0000-0000-000005550000}"/>
    <cellStyle name="Normal 25 2 3 2 4 2 2" xfId="21765" xr:uid="{00000000-0005-0000-0000-000006550000}"/>
    <cellStyle name="Normal 25 2 3 2 4 3" xfId="21766" xr:uid="{00000000-0005-0000-0000-000007550000}"/>
    <cellStyle name="Normal 25 2 3 2 5" xfId="21767" xr:uid="{00000000-0005-0000-0000-000008550000}"/>
    <cellStyle name="Normal 25 2 3 2 5 2" xfId="21768" xr:uid="{00000000-0005-0000-0000-000009550000}"/>
    <cellStyle name="Normal 25 2 3 2 6" xfId="21769" xr:uid="{00000000-0005-0000-0000-00000A550000}"/>
    <cellStyle name="Normal 25 2 3 2 6 2" xfId="21770" xr:uid="{00000000-0005-0000-0000-00000B550000}"/>
    <cellStyle name="Normal 25 2 3 2 7" xfId="21771" xr:uid="{00000000-0005-0000-0000-00000C550000}"/>
    <cellStyle name="Normal 25 2 3 3" xfId="21772" xr:uid="{00000000-0005-0000-0000-00000D550000}"/>
    <cellStyle name="Normal 25 2 3 3 2" xfId="21773" xr:uid="{00000000-0005-0000-0000-00000E550000}"/>
    <cellStyle name="Normal 25 2 3 3 2 2" xfId="21774" xr:uid="{00000000-0005-0000-0000-00000F550000}"/>
    <cellStyle name="Normal 25 2 3 3 3" xfId="21775" xr:uid="{00000000-0005-0000-0000-000010550000}"/>
    <cellStyle name="Normal 25 2 3 4" xfId="21776" xr:uid="{00000000-0005-0000-0000-000011550000}"/>
    <cellStyle name="Normal 25 2 3 4 2" xfId="21777" xr:uid="{00000000-0005-0000-0000-000012550000}"/>
    <cellStyle name="Normal 25 2 3 4 2 2" xfId="21778" xr:uid="{00000000-0005-0000-0000-000013550000}"/>
    <cellStyle name="Normal 25 2 3 4 3" xfId="21779" xr:uid="{00000000-0005-0000-0000-000014550000}"/>
    <cellStyle name="Normal 25 2 3 5" xfId="21780" xr:uid="{00000000-0005-0000-0000-000015550000}"/>
    <cellStyle name="Normal 25 2 3 5 2" xfId="21781" xr:uid="{00000000-0005-0000-0000-000016550000}"/>
    <cellStyle name="Normal 25 2 3 5 2 2" xfId="21782" xr:uid="{00000000-0005-0000-0000-000017550000}"/>
    <cellStyle name="Normal 25 2 3 5 3" xfId="21783" xr:uid="{00000000-0005-0000-0000-000018550000}"/>
    <cellStyle name="Normal 25 2 3 6" xfId="21784" xr:uid="{00000000-0005-0000-0000-000019550000}"/>
    <cellStyle name="Normal 25 2 3 6 2" xfId="21785" xr:uid="{00000000-0005-0000-0000-00001A550000}"/>
    <cellStyle name="Normal 25 2 3 7" xfId="21786" xr:uid="{00000000-0005-0000-0000-00001B550000}"/>
    <cellStyle name="Normal 25 2 3 7 2" xfId="21787" xr:uid="{00000000-0005-0000-0000-00001C550000}"/>
    <cellStyle name="Normal 25 2 3 8" xfId="21788" xr:uid="{00000000-0005-0000-0000-00001D550000}"/>
    <cellStyle name="Normal 25 2 4" xfId="21789" xr:uid="{00000000-0005-0000-0000-00001E550000}"/>
    <cellStyle name="Normal 25 2 4 2" xfId="21790" xr:uid="{00000000-0005-0000-0000-00001F550000}"/>
    <cellStyle name="Normal 25 2 4 2 2" xfId="21791" xr:uid="{00000000-0005-0000-0000-000020550000}"/>
    <cellStyle name="Normal 25 2 4 2 2 2" xfId="21792" xr:uid="{00000000-0005-0000-0000-000021550000}"/>
    <cellStyle name="Normal 25 2 4 2 3" xfId="21793" xr:uid="{00000000-0005-0000-0000-000022550000}"/>
    <cellStyle name="Normal 25 2 4 3" xfId="21794" xr:uid="{00000000-0005-0000-0000-000023550000}"/>
    <cellStyle name="Normal 25 2 4 3 2" xfId="21795" xr:uid="{00000000-0005-0000-0000-000024550000}"/>
    <cellStyle name="Normal 25 2 4 3 2 2" xfId="21796" xr:uid="{00000000-0005-0000-0000-000025550000}"/>
    <cellStyle name="Normal 25 2 4 3 3" xfId="21797" xr:uid="{00000000-0005-0000-0000-000026550000}"/>
    <cellStyle name="Normal 25 2 4 4" xfId="21798" xr:uid="{00000000-0005-0000-0000-000027550000}"/>
    <cellStyle name="Normal 25 2 4 4 2" xfId="21799" xr:uid="{00000000-0005-0000-0000-000028550000}"/>
    <cellStyle name="Normal 25 2 4 4 2 2" xfId="21800" xr:uid="{00000000-0005-0000-0000-000029550000}"/>
    <cellStyle name="Normal 25 2 4 4 3" xfId="21801" xr:uid="{00000000-0005-0000-0000-00002A550000}"/>
    <cellStyle name="Normal 25 2 4 5" xfId="21802" xr:uid="{00000000-0005-0000-0000-00002B550000}"/>
    <cellStyle name="Normal 25 2 4 5 2" xfId="21803" xr:uid="{00000000-0005-0000-0000-00002C550000}"/>
    <cellStyle name="Normal 25 2 4 6" xfId="21804" xr:uid="{00000000-0005-0000-0000-00002D550000}"/>
    <cellStyle name="Normal 25 2 4 6 2" xfId="21805" xr:uid="{00000000-0005-0000-0000-00002E550000}"/>
    <cellStyle name="Normal 25 2 4 7" xfId="21806" xr:uid="{00000000-0005-0000-0000-00002F550000}"/>
    <cellStyle name="Normal 25 2 5" xfId="21807" xr:uid="{00000000-0005-0000-0000-000030550000}"/>
    <cellStyle name="Normal 25 2 5 2" xfId="21808" xr:uid="{00000000-0005-0000-0000-000031550000}"/>
    <cellStyle name="Normal 25 2 5 2 2" xfId="21809" xr:uid="{00000000-0005-0000-0000-000032550000}"/>
    <cellStyle name="Normal 25 2 5 2 2 2" xfId="21810" xr:uid="{00000000-0005-0000-0000-000033550000}"/>
    <cellStyle name="Normal 25 2 5 2 3" xfId="21811" xr:uid="{00000000-0005-0000-0000-000034550000}"/>
    <cellStyle name="Normal 25 2 5 3" xfId="21812" xr:uid="{00000000-0005-0000-0000-000035550000}"/>
    <cellStyle name="Normal 25 2 5 3 2" xfId="21813" xr:uid="{00000000-0005-0000-0000-000036550000}"/>
    <cellStyle name="Normal 25 2 5 3 2 2" xfId="21814" xr:uid="{00000000-0005-0000-0000-000037550000}"/>
    <cellStyle name="Normal 25 2 5 3 3" xfId="21815" xr:uid="{00000000-0005-0000-0000-000038550000}"/>
    <cellStyle name="Normal 25 2 5 4" xfId="21816" xr:uid="{00000000-0005-0000-0000-000039550000}"/>
    <cellStyle name="Normal 25 2 5 4 2" xfId="21817" xr:uid="{00000000-0005-0000-0000-00003A550000}"/>
    <cellStyle name="Normal 25 2 5 4 2 2" xfId="21818" xr:uid="{00000000-0005-0000-0000-00003B550000}"/>
    <cellStyle name="Normal 25 2 5 4 3" xfId="21819" xr:uid="{00000000-0005-0000-0000-00003C550000}"/>
    <cellStyle name="Normal 25 2 5 5" xfId="21820" xr:uid="{00000000-0005-0000-0000-00003D550000}"/>
    <cellStyle name="Normal 25 2 5 5 2" xfId="21821" xr:uid="{00000000-0005-0000-0000-00003E550000}"/>
    <cellStyle name="Normal 25 2 5 6" xfId="21822" xr:uid="{00000000-0005-0000-0000-00003F550000}"/>
    <cellStyle name="Normal 25 2 5 6 2" xfId="21823" xr:uid="{00000000-0005-0000-0000-000040550000}"/>
    <cellStyle name="Normal 25 2 5 7" xfId="21824" xr:uid="{00000000-0005-0000-0000-000041550000}"/>
    <cellStyle name="Normal 25 2 6" xfId="21825" xr:uid="{00000000-0005-0000-0000-000042550000}"/>
    <cellStyle name="Normal 25 2 6 2" xfId="21826" xr:uid="{00000000-0005-0000-0000-000043550000}"/>
    <cellStyle name="Normal 25 2 6 2 2" xfId="21827" xr:uid="{00000000-0005-0000-0000-000044550000}"/>
    <cellStyle name="Normal 25 2 6 3" xfId="21828" xr:uid="{00000000-0005-0000-0000-000045550000}"/>
    <cellStyle name="Normal 25 2 7" xfId="21829" xr:uid="{00000000-0005-0000-0000-000046550000}"/>
    <cellStyle name="Normal 25 2 7 2" xfId="21830" xr:uid="{00000000-0005-0000-0000-000047550000}"/>
    <cellStyle name="Normal 25 2 7 2 2" xfId="21831" xr:uid="{00000000-0005-0000-0000-000048550000}"/>
    <cellStyle name="Normal 25 2 7 3" xfId="21832" xr:uid="{00000000-0005-0000-0000-000049550000}"/>
    <cellStyle name="Normal 25 2 8" xfId="21833" xr:uid="{00000000-0005-0000-0000-00004A550000}"/>
    <cellStyle name="Normal 25 2 8 2" xfId="21834" xr:uid="{00000000-0005-0000-0000-00004B550000}"/>
    <cellStyle name="Normal 25 2 8 2 2" xfId="21835" xr:uid="{00000000-0005-0000-0000-00004C550000}"/>
    <cellStyle name="Normal 25 2 8 3" xfId="21836" xr:uid="{00000000-0005-0000-0000-00004D550000}"/>
    <cellStyle name="Normal 25 2 9" xfId="21837" xr:uid="{00000000-0005-0000-0000-00004E550000}"/>
    <cellStyle name="Normal 25 2 9 2" xfId="21838" xr:uid="{00000000-0005-0000-0000-00004F550000}"/>
    <cellStyle name="Normal 25 3" xfId="21839" xr:uid="{00000000-0005-0000-0000-000050550000}"/>
    <cellStyle name="Normal 25 3 10" xfId="21840" xr:uid="{00000000-0005-0000-0000-000051550000}"/>
    <cellStyle name="Normal 25 3 10 2" xfId="21841" xr:uid="{00000000-0005-0000-0000-000052550000}"/>
    <cellStyle name="Normal 25 3 11" xfId="21842" xr:uid="{00000000-0005-0000-0000-000053550000}"/>
    <cellStyle name="Normal 25 3 2" xfId="21843" xr:uid="{00000000-0005-0000-0000-000054550000}"/>
    <cellStyle name="Normal 25 3 2 2" xfId="21844" xr:uid="{00000000-0005-0000-0000-000055550000}"/>
    <cellStyle name="Normal 25 3 2 2 2" xfId="21845" xr:uid="{00000000-0005-0000-0000-000056550000}"/>
    <cellStyle name="Normal 25 3 2 2 2 2" xfId="21846" xr:uid="{00000000-0005-0000-0000-000057550000}"/>
    <cellStyle name="Normal 25 3 2 2 2 2 2" xfId="21847" xr:uid="{00000000-0005-0000-0000-000058550000}"/>
    <cellStyle name="Normal 25 3 2 2 2 3" xfId="21848" xr:uid="{00000000-0005-0000-0000-000059550000}"/>
    <cellStyle name="Normal 25 3 2 2 3" xfId="21849" xr:uid="{00000000-0005-0000-0000-00005A550000}"/>
    <cellStyle name="Normal 25 3 2 2 3 2" xfId="21850" xr:uid="{00000000-0005-0000-0000-00005B550000}"/>
    <cellStyle name="Normal 25 3 2 2 3 2 2" xfId="21851" xr:uid="{00000000-0005-0000-0000-00005C550000}"/>
    <cellStyle name="Normal 25 3 2 2 3 3" xfId="21852" xr:uid="{00000000-0005-0000-0000-00005D550000}"/>
    <cellStyle name="Normal 25 3 2 2 4" xfId="21853" xr:uid="{00000000-0005-0000-0000-00005E550000}"/>
    <cellStyle name="Normal 25 3 2 2 4 2" xfId="21854" xr:uid="{00000000-0005-0000-0000-00005F550000}"/>
    <cellStyle name="Normal 25 3 2 2 4 2 2" xfId="21855" xr:uid="{00000000-0005-0000-0000-000060550000}"/>
    <cellStyle name="Normal 25 3 2 2 4 3" xfId="21856" xr:uid="{00000000-0005-0000-0000-000061550000}"/>
    <cellStyle name="Normal 25 3 2 2 5" xfId="21857" xr:uid="{00000000-0005-0000-0000-000062550000}"/>
    <cellStyle name="Normal 25 3 2 2 5 2" xfId="21858" xr:uid="{00000000-0005-0000-0000-000063550000}"/>
    <cellStyle name="Normal 25 3 2 2 6" xfId="21859" xr:uid="{00000000-0005-0000-0000-000064550000}"/>
    <cellStyle name="Normal 25 3 2 2 6 2" xfId="21860" xr:uid="{00000000-0005-0000-0000-000065550000}"/>
    <cellStyle name="Normal 25 3 2 2 7" xfId="21861" xr:uid="{00000000-0005-0000-0000-000066550000}"/>
    <cellStyle name="Normal 25 3 2 3" xfId="21862" xr:uid="{00000000-0005-0000-0000-000067550000}"/>
    <cellStyle name="Normal 25 3 2 3 2" xfId="21863" xr:uid="{00000000-0005-0000-0000-000068550000}"/>
    <cellStyle name="Normal 25 3 2 3 2 2" xfId="21864" xr:uid="{00000000-0005-0000-0000-000069550000}"/>
    <cellStyle name="Normal 25 3 2 3 2 2 2" xfId="21865" xr:uid="{00000000-0005-0000-0000-00006A550000}"/>
    <cellStyle name="Normal 25 3 2 3 2 3" xfId="21866" xr:uid="{00000000-0005-0000-0000-00006B550000}"/>
    <cellStyle name="Normal 25 3 2 3 3" xfId="21867" xr:uid="{00000000-0005-0000-0000-00006C550000}"/>
    <cellStyle name="Normal 25 3 2 3 3 2" xfId="21868" xr:uid="{00000000-0005-0000-0000-00006D550000}"/>
    <cellStyle name="Normal 25 3 2 3 3 2 2" xfId="21869" xr:uid="{00000000-0005-0000-0000-00006E550000}"/>
    <cellStyle name="Normal 25 3 2 3 3 3" xfId="21870" xr:uid="{00000000-0005-0000-0000-00006F550000}"/>
    <cellStyle name="Normal 25 3 2 3 4" xfId="21871" xr:uid="{00000000-0005-0000-0000-000070550000}"/>
    <cellStyle name="Normal 25 3 2 3 4 2" xfId="21872" xr:uid="{00000000-0005-0000-0000-000071550000}"/>
    <cellStyle name="Normal 25 3 2 3 4 2 2" xfId="21873" xr:uid="{00000000-0005-0000-0000-000072550000}"/>
    <cellStyle name="Normal 25 3 2 3 4 3" xfId="21874" xr:uid="{00000000-0005-0000-0000-000073550000}"/>
    <cellStyle name="Normal 25 3 2 3 5" xfId="21875" xr:uid="{00000000-0005-0000-0000-000074550000}"/>
    <cellStyle name="Normal 25 3 2 3 5 2" xfId="21876" xr:uid="{00000000-0005-0000-0000-000075550000}"/>
    <cellStyle name="Normal 25 3 2 3 6" xfId="21877" xr:uid="{00000000-0005-0000-0000-000076550000}"/>
    <cellStyle name="Normal 25 3 2 3 6 2" xfId="21878" xr:uid="{00000000-0005-0000-0000-000077550000}"/>
    <cellStyle name="Normal 25 3 2 3 7" xfId="21879" xr:uid="{00000000-0005-0000-0000-000078550000}"/>
    <cellStyle name="Normal 25 3 2 4" xfId="21880" xr:uid="{00000000-0005-0000-0000-000079550000}"/>
    <cellStyle name="Normal 25 3 2 4 2" xfId="21881" xr:uid="{00000000-0005-0000-0000-00007A550000}"/>
    <cellStyle name="Normal 25 3 2 4 2 2" xfId="21882" xr:uid="{00000000-0005-0000-0000-00007B550000}"/>
    <cellStyle name="Normal 25 3 2 4 3" xfId="21883" xr:uid="{00000000-0005-0000-0000-00007C550000}"/>
    <cellStyle name="Normal 25 3 2 5" xfId="21884" xr:uid="{00000000-0005-0000-0000-00007D550000}"/>
    <cellStyle name="Normal 25 3 2 5 2" xfId="21885" xr:uid="{00000000-0005-0000-0000-00007E550000}"/>
    <cellStyle name="Normal 25 3 2 5 2 2" xfId="21886" xr:uid="{00000000-0005-0000-0000-00007F550000}"/>
    <cellStyle name="Normal 25 3 2 5 3" xfId="21887" xr:uid="{00000000-0005-0000-0000-000080550000}"/>
    <cellStyle name="Normal 25 3 2 6" xfId="21888" xr:uid="{00000000-0005-0000-0000-000081550000}"/>
    <cellStyle name="Normal 25 3 2 6 2" xfId="21889" xr:uid="{00000000-0005-0000-0000-000082550000}"/>
    <cellStyle name="Normal 25 3 2 6 2 2" xfId="21890" xr:uid="{00000000-0005-0000-0000-000083550000}"/>
    <cellStyle name="Normal 25 3 2 6 3" xfId="21891" xr:uid="{00000000-0005-0000-0000-000084550000}"/>
    <cellStyle name="Normal 25 3 2 7" xfId="21892" xr:uid="{00000000-0005-0000-0000-000085550000}"/>
    <cellStyle name="Normal 25 3 2 7 2" xfId="21893" xr:uid="{00000000-0005-0000-0000-000086550000}"/>
    <cellStyle name="Normal 25 3 2 8" xfId="21894" xr:uid="{00000000-0005-0000-0000-000087550000}"/>
    <cellStyle name="Normal 25 3 2 8 2" xfId="21895" xr:uid="{00000000-0005-0000-0000-000088550000}"/>
    <cellStyle name="Normal 25 3 2 9" xfId="21896" xr:uid="{00000000-0005-0000-0000-000089550000}"/>
    <cellStyle name="Normal 25 3 3" xfId="21897" xr:uid="{00000000-0005-0000-0000-00008A550000}"/>
    <cellStyle name="Normal 25 3 3 2" xfId="21898" xr:uid="{00000000-0005-0000-0000-00008B550000}"/>
    <cellStyle name="Normal 25 3 3 2 2" xfId="21899" xr:uid="{00000000-0005-0000-0000-00008C550000}"/>
    <cellStyle name="Normal 25 3 3 2 2 2" xfId="21900" xr:uid="{00000000-0005-0000-0000-00008D550000}"/>
    <cellStyle name="Normal 25 3 3 2 2 2 2" xfId="21901" xr:uid="{00000000-0005-0000-0000-00008E550000}"/>
    <cellStyle name="Normal 25 3 3 2 2 3" xfId="21902" xr:uid="{00000000-0005-0000-0000-00008F550000}"/>
    <cellStyle name="Normal 25 3 3 2 3" xfId="21903" xr:uid="{00000000-0005-0000-0000-000090550000}"/>
    <cellStyle name="Normal 25 3 3 2 3 2" xfId="21904" xr:uid="{00000000-0005-0000-0000-000091550000}"/>
    <cellStyle name="Normal 25 3 3 2 3 2 2" xfId="21905" xr:uid="{00000000-0005-0000-0000-000092550000}"/>
    <cellStyle name="Normal 25 3 3 2 3 3" xfId="21906" xr:uid="{00000000-0005-0000-0000-000093550000}"/>
    <cellStyle name="Normal 25 3 3 2 4" xfId="21907" xr:uid="{00000000-0005-0000-0000-000094550000}"/>
    <cellStyle name="Normal 25 3 3 2 4 2" xfId="21908" xr:uid="{00000000-0005-0000-0000-000095550000}"/>
    <cellStyle name="Normal 25 3 3 2 4 2 2" xfId="21909" xr:uid="{00000000-0005-0000-0000-000096550000}"/>
    <cellStyle name="Normal 25 3 3 2 4 3" xfId="21910" xr:uid="{00000000-0005-0000-0000-000097550000}"/>
    <cellStyle name="Normal 25 3 3 2 5" xfId="21911" xr:uid="{00000000-0005-0000-0000-000098550000}"/>
    <cellStyle name="Normal 25 3 3 2 5 2" xfId="21912" xr:uid="{00000000-0005-0000-0000-000099550000}"/>
    <cellStyle name="Normal 25 3 3 2 6" xfId="21913" xr:uid="{00000000-0005-0000-0000-00009A550000}"/>
    <cellStyle name="Normal 25 3 3 2 6 2" xfId="21914" xr:uid="{00000000-0005-0000-0000-00009B550000}"/>
    <cellStyle name="Normal 25 3 3 2 7" xfId="21915" xr:uid="{00000000-0005-0000-0000-00009C550000}"/>
    <cellStyle name="Normal 25 3 3 3" xfId="21916" xr:uid="{00000000-0005-0000-0000-00009D550000}"/>
    <cellStyle name="Normal 25 3 3 3 2" xfId="21917" xr:uid="{00000000-0005-0000-0000-00009E550000}"/>
    <cellStyle name="Normal 25 3 3 3 2 2" xfId="21918" xr:uid="{00000000-0005-0000-0000-00009F550000}"/>
    <cellStyle name="Normal 25 3 3 3 3" xfId="21919" xr:uid="{00000000-0005-0000-0000-0000A0550000}"/>
    <cellStyle name="Normal 25 3 3 4" xfId="21920" xr:uid="{00000000-0005-0000-0000-0000A1550000}"/>
    <cellStyle name="Normal 25 3 3 4 2" xfId="21921" xr:uid="{00000000-0005-0000-0000-0000A2550000}"/>
    <cellStyle name="Normal 25 3 3 4 2 2" xfId="21922" xr:uid="{00000000-0005-0000-0000-0000A3550000}"/>
    <cellStyle name="Normal 25 3 3 4 3" xfId="21923" xr:uid="{00000000-0005-0000-0000-0000A4550000}"/>
    <cellStyle name="Normal 25 3 3 5" xfId="21924" xr:uid="{00000000-0005-0000-0000-0000A5550000}"/>
    <cellStyle name="Normal 25 3 3 5 2" xfId="21925" xr:uid="{00000000-0005-0000-0000-0000A6550000}"/>
    <cellStyle name="Normal 25 3 3 5 2 2" xfId="21926" xr:uid="{00000000-0005-0000-0000-0000A7550000}"/>
    <cellStyle name="Normal 25 3 3 5 3" xfId="21927" xr:uid="{00000000-0005-0000-0000-0000A8550000}"/>
    <cellStyle name="Normal 25 3 3 6" xfId="21928" xr:uid="{00000000-0005-0000-0000-0000A9550000}"/>
    <cellStyle name="Normal 25 3 3 6 2" xfId="21929" xr:uid="{00000000-0005-0000-0000-0000AA550000}"/>
    <cellStyle name="Normal 25 3 3 7" xfId="21930" xr:uid="{00000000-0005-0000-0000-0000AB550000}"/>
    <cellStyle name="Normal 25 3 3 7 2" xfId="21931" xr:uid="{00000000-0005-0000-0000-0000AC550000}"/>
    <cellStyle name="Normal 25 3 3 8" xfId="21932" xr:uid="{00000000-0005-0000-0000-0000AD550000}"/>
    <cellStyle name="Normal 25 3 4" xfId="21933" xr:uid="{00000000-0005-0000-0000-0000AE550000}"/>
    <cellStyle name="Normal 25 3 4 2" xfId="21934" xr:uid="{00000000-0005-0000-0000-0000AF550000}"/>
    <cellStyle name="Normal 25 3 4 2 2" xfId="21935" xr:uid="{00000000-0005-0000-0000-0000B0550000}"/>
    <cellStyle name="Normal 25 3 4 2 2 2" xfId="21936" xr:uid="{00000000-0005-0000-0000-0000B1550000}"/>
    <cellStyle name="Normal 25 3 4 2 3" xfId="21937" xr:uid="{00000000-0005-0000-0000-0000B2550000}"/>
    <cellStyle name="Normal 25 3 4 3" xfId="21938" xr:uid="{00000000-0005-0000-0000-0000B3550000}"/>
    <cellStyle name="Normal 25 3 4 3 2" xfId="21939" xr:uid="{00000000-0005-0000-0000-0000B4550000}"/>
    <cellStyle name="Normal 25 3 4 3 2 2" xfId="21940" xr:uid="{00000000-0005-0000-0000-0000B5550000}"/>
    <cellStyle name="Normal 25 3 4 3 3" xfId="21941" xr:uid="{00000000-0005-0000-0000-0000B6550000}"/>
    <cellStyle name="Normal 25 3 4 4" xfId="21942" xr:uid="{00000000-0005-0000-0000-0000B7550000}"/>
    <cellStyle name="Normal 25 3 4 4 2" xfId="21943" xr:uid="{00000000-0005-0000-0000-0000B8550000}"/>
    <cellStyle name="Normal 25 3 4 4 2 2" xfId="21944" xr:uid="{00000000-0005-0000-0000-0000B9550000}"/>
    <cellStyle name="Normal 25 3 4 4 3" xfId="21945" xr:uid="{00000000-0005-0000-0000-0000BA550000}"/>
    <cellStyle name="Normal 25 3 4 5" xfId="21946" xr:uid="{00000000-0005-0000-0000-0000BB550000}"/>
    <cellStyle name="Normal 25 3 4 5 2" xfId="21947" xr:uid="{00000000-0005-0000-0000-0000BC550000}"/>
    <cellStyle name="Normal 25 3 4 6" xfId="21948" xr:uid="{00000000-0005-0000-0000-0000BD550000}"/>
    <cellStyle name="Normal 25 3 4 6 2" xfId="21949" xr:uid="{00000000-0005-0000-0000-0000BE550000}"/>
    <cellStyle name="Normal 25 3 4 7" xfId="21950" xr:uid="{00000000-0005-0000-0000-0000BF550000}"/>
    <cellStyle name="Normal 25 3 5" xfId="21951" xr:uid="{00000000-0005-0000-0000-0000C0550000}"/>
    <cellStyle name="Normal 25 3 5 2" xfId="21952" xr:uid="{00000000-0005-0000-0000-0000C1550000}"/>
    <cellStyle name="Normal 25 3 5 2 2" xfId="21953" xr:uid="{00000000-0005-0000-0000-0000C2550000}"/>
    <cellStyle name="Normal 25 3 5 2 2 2" xfId="21954" xr:uid="{00000000-0005-0000-0000-0000C3550000}"/>
    <cellStyle name="Normal 25 3 5 2 3" xfId="21955" xr:uid="{00000000-0005-0000-0000-0000C4550000}"/>
    <cellStyle name="Normal 25 3 5 3" xfId="21956" xr:uid="{00000000-0005-0000-0000-0000C5550000}"/>
    <cellStyle name="Normal 25 3 5 3 2" xfId="21957" xr:uid="{00000000-0005-0000-0000-0000C6550000}"/>
    <cellStyle name="Normal 25 3 5 3 2 2" xfId="21958" xr:uid="{00000000-0005-0000-0000-0000C7550000}"/>
    <cellStyle name="Normal 25 3 5 3 3" xfId="21959" xr:uid="{00000000-0005-0000-0000-0000C8550000}"/>
    <cellStyle name="Normal 25 3 5 4" xfId="21960" xr:uid="{00000000-0005-0000-0000-0000C9550000}"/>
    <cellStyle name="Normal 25 3 5 4 2" xfId="21961" xr:uid="{00000000-0005-0000-0000-0000CA550000}"/>
    <cellStyle name="Normal 25 3 5 4 2 2" xfId="21962" xr:uid="{00000000-0005-0000-0000-0000CB550000}"/>
    <cellStyle name="Normal 25 3 5 4 3" xfId="21963" xr:uid="{00000000-0005-0000-0000-0000CC550000}"/>
    <cellStyle name="Normal 25 3 5 5" xfId="21964" xr:uid="{00000000-0005-0000-0000-0000CD550000}"/>
    <cellStyle name="Normal 25 3 5 5 2" xfId="21965" xr:uid="{00000000-0005-0000-0000-0000CE550000}"/>
    <cellStyle name="Normal 25 3 5 6" xfId="21966" xr:uid="{00000000-0005-0000-0000-0000CF550000}"/>
    <cellStyle name="Normal 25 3 5 6 2" xfId="21967" xr:uid="{00000000-0005-0000-0000-0000D0550000}"/>
    <cellStyle name="Normal 25 3 5 7" xfId="21968" xr:uid="{00000000-0005-0000-0000-0000D1550000}"/>
    <cellStyle name="Normal 25 3 6" xfId="21969" xr:uid="{00000000-0005-0000-0000-0000D2550000}"/>
    <cellStyle name="Normal 25 3 6 2" xfId="21970" xr:uid="{00000000-0005-0000-0000-0000D3550000}"/>
    <cellStyle name="Normal 25 3 6 2 2" xfId="21971" xr:uid="{00000000-0005-0000-0000-0000D4550000}"/>
    <cellStyle name="Normal 25 3 6 3" xfId="21972" xr:uid="{00000000-0005-0000-0000-0000D5550000}"/>
    <cellStyle name="Normal 25 3 7" xfId="21973" xr:uid="{00000000-0005-0000-0000-0000D6550000}"/>
    <cellStyle name="Normal 25 3 7 2" xfId="21974" xr:uid="{00000000-0005-0000-0000-0000D7550000}"/>
    <cellStyle name="Normal 25 3 7 2 2" xfId="21975" xr:uid="{00000000-0005-0000-0000-0000D8550000}"/>
    <cellStyle name="Normal 25 3 7 3" xfId="21976" xr:uid="{00000000-0005-0000-0000-0000D9550000}"/>
    <cellStyle name="Normal 25 3 8" xfId="21977" xr:uid="{00000000-0005-0000-0000-0000DA550000}"/>
    <cellStyle name="Normal 25 3 8 2" xfId="21978" xr:uid="{00000000-0005-0000-0000-0000DB550000}"/>
    <cellStyle name="Normal 25 3 8 2 2" xfId="21979" xr:uid="{00000000-0005-0000-0000-0000DC550000}"/>
    <cellStyle name="Normal 25 3 8 3" xfId="21980" xr:uid="{00000000-0005-0000-0000-0000DD550000}"/>
    <cellStyle name="Normal 25 3 9" xfId="21981" xr:uid="{00000000-0005-0000-0000-0000DE550000}"/>
    <cellStyle name="Normal 25 3 9 2" xfId="21982" xr:uid="{00000000-0005-0000-0000-0000DF550000}"/>
    <cellStyle name="Normal 25 4" xfId="21983" xr:uid="{00000000-0005-0000-0000-0000E0550000}"/>
    <cellStyle name="Normal 25 4 2" xfId="21984" xr:uid="{00000000-0005-0000-0000-0000E1550000}"/>
    <cellStyle name="Normal 25 4 2 2" xfId="21985" xr:uid="{00000000-0005-0000-0000-0000E2550000}"/>
    <cellStyle name="Normal 25 4 2 2 2" xfId="21986" xr:uid="{00000000-0005-0000-0000-0000E3550000}"/>
    <cellStyle name="Normal 25 4 2 2 2 2" xfId="21987" xr:uid="{00000000-0005-0000-0000-0000E4550000}"/>
    <cellStyle name="Normal 25 4 2 2 3" xfId="21988" xr:uid="{00000000-0005-0000-0000-0000E5550000}"/>
    <cellStyle name="Normal 25 4 2 3" xfId="21989" xr:uid="{00000000-0005-0000-0000-0000E6550000}"/>
    <cellStyle name="Normal 25 4 2 3 2" xfId="21990" xr:uid="{00000000-0005-0000-0000-0000E7550000}"/>
    <cellStyle name="Normal 25 4 2 3 2 2" xfId="21991" xr:uid="{00000000-0005-0000-0000-0000E8550000}"/>
    <cellStyle name="Normal 25 4 2 3 3" xfId="21992" xr:uid="{00000000-0005-0000-0000-0000E9550000}"/>
    <cellStyle name="Normal 25 4 2 4" xfId="21993" xr:uid="{00000000-0005-0000-0000-0000EA550000}"/>
    <cellStyle name="Normal 25 4 2 4 2" xfId="21994" xr:uid="{00000000-0005-0000-0000-0000EB550000}"/>
    <cellStyle name="Normal 25 4 2 4 2 2" xfId="21995" xr:uid="{00000000-0005-0000-0000-0000EC550000}"/>
    <cellStyle name="Normal 25 4 2 4 3" xfId="21996" xr:uid="{00000000-0005-0000-0000-0000ED550000}"/>
    <cellStyle name="Normal 25 4 2 5" xfId="21997" xr:uid="{00000000-0005-0000-0000-0000EE550000}"/>
    <cellStyle name="Normal 25 4 2 5 2" xfId="21998" xr:uid="{00000000-0005-0000-0000-0000EF550000}"/>
    <cellStyle name="Normal 25 4 2 6" xfId="21999" xr:uid="{00000000-0005-0000-0000-0000F0550000}"/>
    <cellStyle name="Normal 25 4 2 6 2" xfId="22000" xr:uid="{00000000-0005-0000-0000-0000F1550000}"/>
    <cellStyle name="Normal 25 4 2 7" xfId="22001" xr:uid="{00000000-0005-0000-0000-0000F2550000}"/>
    <cellStyle name="Normal 25 4 3" xfId="22002" xr:uid="{00000000-0005-0000-0000-0000F3550000}"/>
    <cellStyle name="Normal 25 4 3 2" xfId="22003" xr:uid="{00000000-0005-0000-0000-0000F4550000}"/>
    <cellStyle name="Normal 25 4 3 2 2" xfId="22004" xr:uid="{00000000-0005-0000-0000-0000F5550000}"/>
    <cellStyle name="Normal 25 4 3 2 2 2" xfId="22005" xr:uid="{00000000-0005-0000-0000-0000F6550000}"/>
    <cellStyle name="Normal 25 4 3 2 3" xfId="22006" xr:uid="{00000000-0005-0000-0000-0000F7550000}"/>
    <cellStyle name="Normal 25 4 3 3" xfId="22007" xr:uid="{00000000-0005-0000-0000-0000F8550000}"/>
    <cellStyle name="Normal 25 4 3 3 2" xfId="22008" xr:uid="{00000000-0005-0000-0000-0000F9550000}"/>
    <cellStyle name="Normal 25 4 3 3 2 2" xfId="22009" xr:uid="{00000000-0005-0000-0000-0000FA550000}"/>
    <cellStyle name="Normal 25 4 3 3 3" xfId="22010" xr:uid="{00000000-0005-0000-0000-0000FB550000}"/>
    <cellStyle name="Normal 25 4 3 4" xfId="22011" xr:uid="{00000000-0005-0000-0000-0000FC550000}"/>
    <cellStyle name="Normal 25 4 3 4 2" xfId="22012" xr:uid="{00000000-0005-0000-0000-0000FD550000}"/>
    <cellStyle name="Normal 25 4 3 4 2 2" xfId="22013" xr:uid="{00000000-0005-0000-0000-0000FE550000}"/>
    <cellStyle name="Normal 25 4 3 4 3" xfId="22014" xr:uid="{00000000-0005-0000-0000-0000FF550000}"/>
    <cellStyle name="Normal 25 4 3 5" xfId="22015" xr:uid="{00000000-0005-0000-0000-000000560000}"/>
    <cellStyle name="Normal 25 4 3 5 2" xfId="22016" xr:uid="{00000000-0005-0000-0000-000001560000}"/>
    <cellStyle name="Normal 25 4 3 6" xfId="22017" xr:uid="{00000000-0005-0000-0000-000002560000}"/>
    <cellStyle name="Normal 25 4 3 6 2" xfId="22018" xr:uid="{00000000-0005-0000-0000-000003560000}"/>
    <cellStyle name="Normal 25 4 3 7" xfId="22019" xr:uid="{00000000-0005-0000-0000-000004560000}"/>
    <cellStyle name="Normal 25 4 4" xfId="22020" xr:uid="{00000000-0005-0000-0000-000005560000}"/>
    <cellStyle name="Normal 25 4 4 2" xfId="22021" xr:uid="{00000000-0005-0000-0000-000006560000}"/>
    <cellStyle name="Normal 25 4 4 2 2" xfId="22022" xr:uid="{00000000-0005-0000-0000-000007560000}"/>
    <cellStyle name="Normal 25 4 4 3" xfId="22023" xr:uid="{00000000-0005-0000-0000-000008560000}"/>
    <cellStyle name="Normal 25 4 5" xfId="22024" xr:uid="{00000000-0005-0000-0000-000009560000}"/>
    <cellStyle name="Normal 25 4 5 2" xfId="22025" xr:uid="{00000000-0005-0000-0000-00000A560000}"/>
    <cellStyle name="Normal 25 4 5 2 2" xfId="22026" xr:uid="{00000000-0005-0000-0000-00000B560000}"/>
    <cellStyle name="Normal 25 4 5 3" xfId="22027" xr:uid="{00000000-0005-0000-0000-00000C560000}"/>
    <cellStyle name="Normal 25 4 6" xfId="22028" xr:uid="{00000000-0005-0000-0000-00000D560000}"/>
    <cellStyle name="Normal 25 4 6 2" xfId="22029" xr:uid="{00000000-0005-0000-0000-00000E560000}"/>
    <cellStyle name="Normal 25 4 6 2 2" xfId="22030" xr:uid="{00000000-0005-0000-0000-00000F560000}"/>
    <cellStyle name="Normal 25 4 6 3" xfId="22031" xr:uid="{00000000-0005-0000-0000-000010560000}"/>
    <cellStyle name="Normal 25 4 7" xfId="22032" xr:uid="{00000000-0005-0000-0000-000011560000}"/>
    <cellStyle name="Normal 25 4 7 2" xfId="22033" xr:uid="{00000000-0005-0000-0000-000012560000}"/>
    <cellStyle name="Normal 25 4 8" xfId="22034" xr:uid="{00000000-0005-0000-0000-000013560000}"/>
    <cellStyle name="Normal 25 4 8 2" xfId="22035" xr:uid="{00000000-0005-0000-0000-000014560000}"/>
    <cellStyle name="Normal 25 4 9" xfId="22036" xr:uid="{00000000-0005-0000-0000-000015560000}"/>
    <cellStyle name="Normal 25 5" xfId="22037" xr:uid="{00000000-0005-0000-0000-000016560000}"/>
    <cellStyle name="Normal 25 5 2" xfId="22038" xr:uid="{00000000-0005-0000-0000-000017560000}"/>
    <cellStyle name="Normal 25 5 2 2" xfId="22039" xr:uid="{00000000-0005-0000-0000-000018560000}"/>
    <cellStyle name="Normal 25 5 2 2 2" xfId="22040" xr:uid="{00000000-0005-0000-0000-000019560000}"/>
    <cellStyle name="Normal 25 5 2 2 2 2" xfId="22041" xr:uid="{00000000-0005-0000-0000-00001A560000}"/>
    <cellStyle name="Normal 25 5 2 2 3" xfId="22042" xr:uid="{00000000-0005-0000-0000-00001B560000}"/>
    <cellStyle name="Normal 25 5 2 3" xfId="22043" xr:uid="{00000000-0005-0000-0000-00001C560000}"/>
    <cellStyle name="Normal 25 5 2 3 2" xfId="22044" xr:uid="{00000000-0005-0000-0000-00001D560000}"/>
    <cellStyle name="Normal 25 5 2 3 2 2" xfId="22045" xr:uid="{00000000-0005-0000-0000-00001E560000}"/>
    <cellStyle name="Normal 25 5 2 3 3" xfId="22046" xr:uid="{00000000-0005-0000-0000-00001F560000}"/>
    <cellStyle name="Normal 25 5 2 4" xfId="22047" xr:uid="{00000000-0005-0000-0000-000020560000}"/>
    <cellStyle name="Normal 25 5 2 4 2" xfId="22048" xr:uid="{00000000-0005-0000-0000-000021560000}"/>
    <cellStyle name="Normal 25 5 2 4 2 2" xfId="22049" xr:uid="{00000000-0005-0000-0000-000022560000}"/>
    <cellStyle name="Normal 25 5 2 4 3" xfId="22050" xr:uid="{00000000-0005-0000-0000-000023560000}"/>
    <cellStyle name="Normal 25 5 2 5" xfId="22051" xr:uid="{00000000-0005-0000-0000-000024560000}"/>
    <cellStyle name="Normal 25 5 2 5 2" xfId="22052" xr:uid="{00000000-0005-0000-0000-000025560000}"/>
    <cellStyle name="Normal 25 5 2 6" xfId="22053" xr:uid="{00000000-0005-0000-0000-000026560000}"/>
    <cellStyle name="Normal 25 5 2 6 2" xfId="22054" xr:uid="{00000000-0005-0000-0000-000027560000}"/>
    <cellStyle name="Normal 25 5 2 7" xfId="22055" xr:uid="{00000000-0005-0000-0000-000028560000}"/>
    <cellStyle name="Normal 25 5 3" xfId="22056" xr:uid="{00000000-0005-0000-0000-000029560000}"/>
    <cellStyle name="Normal 25 5 3 2" xfId="22057" xr:uid="{00000000-0005-0000-0000-00002A560000}"/>
    <cellStyle name="Normal 25 5 3 2 2" xfId="22058" xr:uid="{00000000-0005-0000-0000-00002B560000}"/>
    <cellStyle name="Normal 25 5 3 3" xfId="22059" xr:uid="{00000000-0005-0000-0000-00002C560000}"/>
    <cellStyle name="Normal 25 5 4" xfId="22060" xr:uid="{00000000-0005-0000-0000-00002D560000}"/>
    <cellStyle name="Normal 25 5 4 2" xfId="22061" xr:uid="{00000000-0005-0000-0000-00002E560000}"/>
    <cellStyle name="Normal 25 5 4 2 2" xfId="22062" xr:uid="{00000000-0005-0000-0000-00002F560000}"/>
    <cellStyle name="Normal 25 5 4 3" xfId="22063" xr:uid="{00000000-0005-0000-0000-000030560000}"/>
    <cellStyle name="Normal 25 5 5" xfId="22064" xr:uid="{00000000-0005-0000-0000-000031560000}"/>
    <cellStyle name="Normal 25 5 5 2" xfId="22065" xr:uid="{00000000-0005-0000-0000-000032560000}"/>
    <cellStyle name="Normal 25 5 5 2 2" xfId="22066" xr:uid="{00000000-0005-0000-0000-000033560000}"/>
    <cellStyle name="Normal 25 5 5 3" xfId="22067" xr:uid="{00000000-0005-0000-0000-000034560000}"/>
    <cellStyle name="Normal 25 5 6" xfId="22068" xr:uid="{00000000-0005-0000-0000-000035560000}"/>
    <cellStyle name="Normal 25 5 6 2" xfId="22069" xr:uid="{00000000-0005-0000-0000-000036560000}"/>
    <cellStyle name="Normal 25 5 7" xfId="22070" xr:uid="{00000000-0005-0000-0000-000037560000}"/>
    <cellStyle name="Normal 25 5 7 2" xfId="22071" xr:uid="{00000000-0005-0000-0000-000038560000}"/>
    <cellStyle name="Normal 25 5 8" xfId="22072" xr:uid="{00000000-0005-0000-0000-000039560000}"/>
    <cellStyle name="Normal 25 6" xfId="22073" xr:uid="{00000000-0005-0000-0000-00003A560000}"/>
    <cellStyle name="Normal 25 6 2" xfId="22074" xr:uid="{00000000-0005-0000-0000-00003B560000}"/>
    <cellStyle name="Normal 25 6 2 2" xfId="22075" xr:uid="{00000000-0005-0000-0000-00003C560000}"/>
    <cellStyle name="Normal 25 6 2 2 2" xfId="22076" xr:uid="{00000000-0005-0000-0000-00003D560000}"/>
    <cellStyle name="Normal 25 6 2 3" xfId="22077" xr:uid="{00000000-0005-0000-0000-00003E560000}"/>
    <cellStyle name="Normal 25 6 3" xfId="22078" xr:uid="{00000000-0005-0000-0000-00003F560000}"/>
    <cellStyle name="Normal 25 6 3 2" xfId="22079" xr:uid="{00000000-0005-0000-0000-000040560000}"/>
    <cellStyle name="Normal 25 6 3 2 2" xfId="22080" xr:uid="{00000000-0005-0000-0000-000041560000}"/>
    <cellStyle name="Normal 25 6 3 3" xfId="22081" xr:uid="{00000000-0005-0000-0000-000042560000}"/>
    <cellStyle name="Normal 25 6 4" xfId="22082" xr:uid="{00000000-0005-0000-0000-000043560000}"/>
    <cellStyle name="Normal 25 6 4 2" xfId="22083" xr:uid="{00000000-0005-0000-0000-000044560000}"/>
    <cellStyle name="Normal 25 6 4 2 2" xfId="22084" xr:uid="{00000000-0005-0000-0000-000045560000}"/>
    <cellStyle name="Normal 25 6 4 3" xfId="22085" xr:uid="{00000000-0005-0000-0000-000046560000}"/>
    <cellStyle name="Normal 25 6 5" xfId="22086" xr:uid="{00000000-0005-0000-0000-000047560000}"/>
    <cellStyle name="Normal 25 6 5 2" xfId="22087" xr:uid="{00000000-0005-0000-0000-000048560000}"/>
    <cellStyle name="Normal 25 6 6" xfId="22088" xr:uid="{00000000-0005-0000-0000-000049560000}"/>
    <cellStyle name="Normal 25 6 6 2" xfId="22089" xr:uid="{00000000-0005-0000-0000-00004A560000}"/>
    <cellStyle name="Normal 25 6 7" xfId="22090" xr:uid="{00000000-0005-0000-0000-00004B560000}"/>
    <cellStyle name="Normal 25 7" xfId="22091" xr:uid="{00000000-0005-0000-0000-00004C560000}"/>
    <cellStyle name="Normal 25 7 2" xfId="22092" xr:uid="{00000000-0005-0000-0000-00004D560000}"/>
    <cellStyle name="Normal 25 7 2 2" xfId="22093" xr:uid="{00000000-0005-0000-0000-00004E560000}"/>
    <cellStyle name="Normal 25 7 2 2 2" xfId="22094" xr:uid="{00000000-0005-0000-0000-00004F560000}"/>
    <cellStyle name="Normal 25 7 2 3" xfId="22095" xr:uid="{00000000-0005-0000-0000-000050560000}"/>
    <cellStyle name="Normal 25 7 3" xfId="22096" xr:uid="{00000000-0005-0000-0000-000051560000}"/>
    <cellStyle name="Normal 25 7 3 2" xfId="22097" xr:uid="{00000000-0005-0000-0000-000052560000}"/>
    <cellStyle name="Normal 25 7 3 2 2" xfId="22098" xr:uid="{00000000-0005-0000-0000-000053560000}"/>
    <cellStyle name="Normal 25 7 3 3" xfId="22099" xr:uid="{00000000-0005-0000-0000-000054560000}"/>
    <cellStyle name="Normal 25 7 4" xfId="22100" xr:uid="{00000000-0005-0000-0000-000055560000}"/>
    <cellStyle name="Normal 25 7 4 2" xfId="22101" xr:uid="{00000000-0005-0000-0000-000056560000}"/>
    <cellStyle name="Normal 25 7 4 2 2" xfId="22102" xr:uid="{00000000-0005-0000-0000-000057560000}"/>
    <cellStyle name="Normal 25 7 4 3" xfId="22103" xr:uid="{00000000-0005-0000-0000-000058560000}"/>
    <cellStyle name="Normal 25 7 5" xfId="22104" xr:uid="{00000000-0005-0000-0000-000059560000}"/>
    <cellStyle name="Normal 25 7 5 2" xfId="22105" xr:uid="{00000000-0005-0000-0000-00005A560000}"/>
    <cellStyle name="Normal 25 7 6" xfId="22106" xr:uid="{00000000-0005-0000-0000-00005B560000}"/>
    <cellStyle name="Normal 25 7 6 2" xfId="22107" xr:uid="{00000000-0005-0000-0000-00005C560000}"/>
    <cellStyle name="Normal 25 7 7" xfId="22108" xr:uid="{00000000-0005-0000-0000-00005D560000}"/>
    <cellStyle name="Normal 25 8" xfId="22109" xr:uid="{00000000-0005-0000-0000-00005E560000}"/>
    <cellStyle name="Normal 25 8 2" xfId="22110" xr:uid="{00000000-0005-0000-0000-00005F560000}"/>
    <cellStyle name="Normal 25 8 2 2" xfId="22111" xr:uid="{00000000-0005-0000-0000-000060560000}"/>
    <cellStyle name="Normal 25 8 3" xfId="22112" xr:uid="{00000000-0005-0000-0000-000061560000}"/>
    <cellStyle name="Normal 25 9" xfId="22113" xr:uid="{00000000-0005-0000-0000-000062560000}"/>
    <cellStyle name="Normal 25 9 2" xfId="22114" xr:uid="{00000000-0005-0000-0000-000063560000}"/>
    <cellStyle name="Normal 25 9 2 2" xfId="22115" xr:uid="{00000000-0005-0000-0000-000064560000}"/>
    <cellStyle name="Normal 25 9 3" xfId="22116" xr:uid="{00000000-0005-0000-0000-000065560000}"/>
    <cellStyle name="Normal 25_Confidential Information" xfId="22117" xr:uid="{00000000-0005-0000-0000-000066560000}"/>
    <cellStyle name="Normal 26" xfId="22118" xr:uid="{00000000-0005-0000-0000-000067560000}"/>
    <cellStyle name="Normal 26 10" xfId="22119" xr:uid="{00000000-0005-0000-0000-000068560000}"/>
    <cellStyle name="Normal 26 10 2" xfId="22120" xr:uid="{00000000-0005-0000-0000-000069560000}"/>
    <cellStyle name="Normal 26 10 2 2" xfId="22121" xr:uid="{00000000-0005-0000-0000-00006A560000}"/>
    <cellStyle name="Normal 26 10 3" xfId="22122" xr:uid="{00000000-0005-0000-0000-00006B560000}"/>
    <cellStyle name="Normal 26 11" xfId="22123" xr:uid="{00000000-0005-0000-0000-00006C560000}"/>
    <cellStyle name="Normal 26 11 2" xfId="22124" xr:uid="{00000000-0005-0000-0000-00006D560000}"/>
    <cellStyle name="Normal 26 12" xfId="22125" xr:uid="{00000000-0005-0000-0000-00006E560000}"/>
    <cellStyle name="Normal 26 12 2" xfId="22126" xr:uid="{00000000-0005-0000-0000-00006F560000}"/>
    <cellStyle name="Normal 26 13" xfId="22127" xr:uid="{00000000-0005-0000-0000-000070560000}"/>
    <cellStyle name="Normal 26 2" xfId="22128" xr:uid="{00000000-0005-0000-0000-000071560000}"/>
    <cellStyle name="Normal 26 2 10" xfId="22129" xr:uid="{00000000-0005-0000-0000-000072560000}"/>
    <cellStyle name="Normal 26 2 10 2" xfId="22130" xr:uid="{00000000-0005-0000-0000-000073560000}"/>
    <cellStyle name="Normal 26 2 11" xfId="22131" xr:uid="{00000000-0005-0000-0000-000074560000}"/>
    <cellStyle name="Normal 26 2 2" xfId="22132" xr:uid="{00000000-0005-0000-0000-000075560000}"/>
    <cellStyle name="Normal 26 2 2 2" xfId="22133" xr:uid="{00000000-0005-0000-0000-000076560000}"/>
    <cellStyle name="Normal 26 2 2 2 2" xfId="22134" xr:uid="{00000000-0005-0000-0000-000077560000}"/>
    <cellStyle name="Normal 26 2 2 2 2 2" xfId="22135" xr:uid="{00000000-0005-0000-0000-000078560000}"/>
    <cellStyle name="Normal 26 2 2 2 2 2 2" xfId="22136" xr:uid="{00000000-0005-0000-0000-000079560000}"/>
    <cellStyle name="Normal 26 2 2 2 2 3" xfId="22137" xr:uid="{00000000-0005-0000-0000-00007A560000}"/>
    <cellStyle name="Normal 26 2 2 2 3" xfId="22138" xr:uid="{00000000-0005-0000-0000-00007B560000}"/>
    <cellStyle name="Normal 26 2 2 2 3 2" xfId="22139" xr:uid="{00000000-0005-0000-0000-00007C560000}"/>
    <cellStyle name="Normal 26 2 2 2 3 2 2" xfId="22140" xr:uid="{00000000-0005-0000-0000-00007D560000}"/>
    <cellStyle name="Normal 26 2 2 2 3 3" xfId="22141" xr:uid="{00000000-0005-0000-0000-00007E560000}"/>
    <cellStyle name="Normal 26 2 2 2 4" xfId="22142" xr:uid="{00000000-0005-0000-0000-00007F560000}"/>
    <cellStyle name="Normal 26 2 2 2 4 2" xfId="22143" xr:uid="{00000000-0005-0000-0000-000080560000}"/>
    <cellStyle name="Normal 26 2 2 2 4 2 2" xfId="22144" xr:uid="{00000000-0005-0000-0000-000081560000}"/>
    <cellStyle name="Normal 26 2 2 2 4 3" xfId="22145" xr:uid="{00000000-0005-0000-0000-000082560000}"/>
    <cellStyle name="Normal 26 2 2 2 5" xfId="22146" xr:uid="{00000000-0005-0000-0000-000083560000}"/>
    <cellStyle name="Normal 26 2 2 2 5 2" xfId="22147" xr:uid="{00000000-0005-0000-0000-000084560000}"/>
    <cellStyle name="Normal 26 2 2 2 6" xfId="22148" xr:uid="{00000000-0005-0000-0000-000085560000}"/>
    <cellStyle name="Normal 26 2 2 2 6 2" xfId="22149" xr:uid="{00000000-0005-0000-0000-000086560000}"/>
    <cellStyle name="Normal 26 2 2 2 7" xfId="22150" xr:uid="{00000000-0005-0000-0000-000087560000}"/>
    <cellStyle name="Normal 26 2 2 3" xfId="22151" xr:uid="{00000000-0005-0000-0000-000088560000}"/>
    <cellStyle name="Normal 26 2 2 3 2" xfId="22152" xr:uid="{00000000-0005-0000-0000-000089560000}"/>
    <cellStyle name="Normal 26 2 2 3 2 2" xfId="22153" xr:uid="{00000000-0005-0000-0000-00008A560000}"/>
    <cellStyle name="Normal 26 2 2 3 2 2 2" xfId="22154" xr:uid="{00000000-0005-0000-0000-00008B560000}"/>
    <cellStyle name="Normal 26 2 2 3 2 3" xfId="22155" xr:uid="{00000000-0005-0000-0000-00008C560000}"/>
    <cellStyle name="Normal 26 2 2 3 3" xfId="22156" xr:uid="{00000000-0005-0000-0000-00008D560000}"/>
    <cellStyle name="Normal 26 2 2 3 3 2" xfId="22157" xr:uid="{00000000-0005-0000-0000-00008E560000}"/>
    <cellStyle name="Normal 26 2 2 3 3 2 2" xfId="22158" xr:uid="{00000000-0005-0000-0000-00008F560000}"/>
    <cellStyle name="Normal 26 2 2 3 3 3" xfId="22159" xr:uid="{00000000-0005-0000-0000-000090560000}"/>
    <cellStyle name="Normal 26 2 2 3 4" xfId="22160" xr:uid="{00000000-0005-0000-0000-000091560000}"/>
    <cellStyle name="Normal 26 2 2 3 4 2" xfId="22161" xr:uid="{00000000-0005-0000-0000-000092560000}"/>
    <cellStyle name="Normal 26 2 2 3 4 2 2" xfId="22162" xr:uid="{00000000-0005-0000-0000-000093560000}"/>
    <cellStyle name="Normal 26 2 2 3 4 3" xfId="22163" xr:uid="{00000000-0005-0000-0000-000094560000}"/>
    <cellStyle name="Normal 26 2 2 3 5" xfId="22164" xr:uid="{00000000-0005-0000-0000-000095560000}"/>
    <cellStyle name="Normal 26 2 2 3 5 2" xfId="22165" xr:uid="{00000000-0005-0000-0000-000096560000}"/>
    <cellStyle name="Normal 26 2 2 3 6" xfId="22166" xr:uid="{00000000-0005-0000-0000-000097560000}"/>
    <cellStyle name="Normal 26 2 2 3 6 2" xfId="22167" xr:uid="{00000000-0005-0000-0000-000098560000}"/>
    <cellStyle name="Normal 26 2 2 3 7" xfId="22168" xr:uid="{00000000-0005-0000-0000-000099560000}"/>
    <cellStyle name="Normal 26 2 2 4" xfId="22169" xr:uid="{00000000-0005-0000-0000-00009A560000}"/>
    <cellStyle name="Normal 26 2 2 4 2" xfId="22170" xr:uid="{00000000-0005-0000-0000-00009B560000}"/>
    <cellStyle name="Normal 26 2 2 4 2 2" xfId="22171" xr:uid="{00000000-0005-0000-0000-00009C560000}"/>
    <cellStyle name="Normal 26 2 2 4 3" xfId="22172" xr:uid="{00000000-0005-0000-0000-00009D560000}"/>
    <cellStyle name="Normal 26 2 2 5" xfId="22173" xr:uid="{00000000-0005-0000-0000-00009E560000}"/>
    <cellStyle name="Normal 26 2 2 5 2" xfId="22174" xr:uid="{00000000-0005-0000-0000-00009F560000}"/>
    <cellStyle name="Normal 26 2 2 5 2 2" xfId="22175" xr:uid="{00000000-0005-0000-0000-0000A0560000}"/>
    <cellStyle name="Normal 26 2 2 5 3" xfId="22176" xr:uid="{00000000-0005-0000-0000-0000A1560000}"/>
    <cellStyle name="Normal 26 2 2 6" xfId="22177" xr:uid="{00000000-0005-0000-0000-0000A2560000}"/>
    <cellStyle name="Normal 26 2 2 6 2" xfId="22178" xr:uid="{00000000-0005-0000-0000-0000A3560000}"/>
    <cellStyle name="Normal 26 2 2 6 2 2" xfId="22179" xr:uid="{00000000-0005-0000-0000-0000A4560000}"/>
    <cellStyle name="Normal 26 2 2 6 3" xfId="22180" xr:uid="{00000000-0005-0000-0000-0000A5560000}"/>
    <cellStyle name="Normal 26 2 2 7" xfId="22181" xr:uid="{00000000-0005-0000-0000-0000A6560000}"/>
    <cellStyle name="Normal 26 2 2 7 2" xfId="22182" xr:uid="{00000000-0005-0000-0000-0000A7560000}"/>
    <cellStyle name="Normal 26 2 2 8" xfId="22183" xr:uid="{00000000-0005-0000-0000-0000A8560000}"/>
    <cellStyle name="Normal 26 2 2 8 2" xfId="22184" xr:uid="{00000000-0005-0000-0000-0000A9560000}"/>
    <cellStyle name="Normal 26 2 2 9" xfId="22185" xr:uid="{00000000-0005-0000-0000-0000AA560000}"/>
    <cellStyle name="Normal 26 2 3" xfId="22186" xr:uid="{00000000-0005-0000-0000-0000AB560000}"/>
    <cellStyle name="Normal 26 2 3 2" xfId="22187" xr:uid="{00000000-0005-0000-0000-0000AC560000}"/>
    <cellStyle name="Normal 26 2 3 2 2" xfId="22188" xr:uid="{00000000-0005-0000-0000-0000AD560000}"/>
    <cellStyle name="Normal 26 2 3 2 2 2" xfId="22189" xr:uid="{00000000-0005-0000-0000-0000AE560000}"/>
    <cellStyle name="Normal 26 2 3 2 2 2 2" xfId="22190" xr:uid="{00000000-0005-0000-0000-0000AF560000}"/>
    <cellStyle name="Normal 26 2 3 2 2 3" xfId="22191" xr:uid="{00000000-0005-0000-0000-0000B0560000}"/>
    <cellStyle name="Normal 26 2 3 2 3" xfId="22192" xr:uid="{00000000-0005-0000-0000-0000B1560000}"/>
    <cellStyle name="Normal 26 2 3 2 3 2" xfId="22193" xr:uid="{00000000-0005-0000-0000-0000B2560000}"/>
    <cellStyle name="Normal 26 2 3 2 3 2 2" xfId="22194" xr:uid="{00000000-0005-0000-0000-0000B3560000}"/>
    <cellStyle name="Normal 26 2 3 2 3 3" xfId="22195" xr:uid="{00000000-0005-0000-0000-0000B4560000}"/>
    <cellStyle name="Normal 26 2 3 2 4" xfId="22196" xr:uid="{00000000-0005-0000-0000-0000B5560000}"/>
    <cellStyle name="Normal 26 2 3 2 4 2" xfId="22197" xr:uid="{00000000-0005-0000-0000-0000B6560000}"/>
    <cellStyle name="Normal 26 2 3 2 4 2 2" xfId="22198" xr:uid="{00000000-0005-0000-0000-0000B7560000}"/>
    <cellStyle name="Normal 26 2 3 2 4 3" xfId="22199" xr:uid="{00000000-0005-0000-0000-0000B8560000}"/>
    <cellStyle name="Normal 26 2 3 2 5" xfId="22200" xr:uid="{00000000-0005-0000-0000-0000B9560000}"/>
    <cellStyle name="Normal 26 2 3 2 5 2" xfId="22201" xr:uid="{00000000-0005-0000-0000-0000BA560000}"/>
    <cellStyle name="Normal 26 2 3 2 6" xfId="22202" xr:uid="{00000000-0005-0000-0000-0000BB560000}"/>
    <cellStyle name="Normal 26 2 3 2 6 2" xfId="22203" xr:uid="{00000000-0005-0000-0000-0000BC560000}"/>
    <cellStyle name="Normal 26 2 3 2 7" xfId="22204" xr:uid="{00000000-0005-0000-0000-0000BD560000}"/>
    <cellStyle name="Normal 26 2 3 3" xfId="22205" xr:uid="{00000000-0005-0000-0000-0000BE560000}"/>
    <cellStyle name="Normal 26 2 3 3 2" xfId="22206" xr:uid="{00000000-0005-0000-0000-0000BF560000}"/>
    <cellStyle name="Normal 26 2 3 3 2 2" xfId="22207" xr:uid="{00000000-0005-0000-0000-0000C0560000}"/>
    <cellStyle name="Normal 26 2 3 3 3" xfId="22208" xr:uid="{00000000-0005-0000-0000-0000C1560000}"/>
    <cellStyle name="Normal 26 2 3 4" xfId="22209" xr:uid="{00000000-0005-0000-0000-0000C2560000}"/>
    <cellStyle name="Normal 26 2 3 4 2" xfId="22210" xr:uid="{00000000-0005-0000-0000-0000C3560000}"/>
    <cellStyle name="Normal 26 2 3 4 2 2" xfId="22211" xr:uid="{00000000-0005-0000-0000-0000C4560000}"/>
    <cellStyle name="Normal 26 2 3 4 3" xfId="22212" xr:uid="{00000000-0005-0000-0000-0000C5560000}"/>
    <cellStyle name="Normal 26 2 3 5" xfId="22213" xr:uid="{00000000-0005-0000-0000-0000C6560000}"/>
    <cellStyle name="Normal 26 2 3 5 2" xfId="22214" xr:uid="{00000000-0005-0000-0000-0000C7560000}"/>
    <cellStyle name="Normal 26 2 3 5 2 2" xfId="22215" xr:uid="{00000000-0005-0000-0000-0000C8560000}"/>
    <cellStyle name="Normal 26 2 3 5 3" xfId="22216" xr:uid="{00000000-0005-0000-0000-0000C9560000}"/>
    <cellStyle name="Normal 26 2 3 6" xfId="22217" xr:uid="{00000000-0005-0000-0000-0000CA560000}"/>
    <cellStyle name="Normal 26 2 3 6 2" xfId="22218" xr:uid="{00000000-0005-0000-0000-0000CB560000}"/>
    <cellStyle name="Normal 26 2 3 7" xfId="22219" xr:uid="{00000000-0005-0000-0000-0000CC560000}"/>
    <cellStyle name="Normal 26 2 3 7 2" xfId="22220" xr:uid="{00000000-0005-0000-0000-0000CD560000}"/>
    <cellStyle name="Normal 26 2 3 8" xfId="22221" xr:uid="{00000000-0005-0000-0000-0000CE560000}"/>
    <cellStyle name="Normal 26 2 4" xfId="22222" xr:uid="{00000000-0005-0000-0000-0000CF560000}"/>
    <cellStyle name="Normal 26 2 4 2" xfId="22223" xr:uid="{00000000-0005-0000-0000-0000D0560000}"/>
    <cellStyle name="Normal 26 2 4 2 2" xfId="22224" xr:uid="{00000000-0005-0000-0000-0000D1560000}"/>
    <cellStyle name="Normal 26 2 4 2 2 2" xfId="22225" xr:uid="{00000000-0005-0000-0000-0000D2560000}"/>
    <cellStyle name="Normal 26 2 4 2 3" xfId="22226" xr:uid="{00000000-0005-0000-0000-0000D3560000}"/>
    <cellStyle name="Normal 26 2 4 3" xfId="22227" xr:uid="{00000000-0005-0000-0000-0000D4560000}"/>
    <cellStyle name="Normal 26 2 4 3 2" xfId="22228" xr:uid="{00000000-0005-0000-0000-0000D5560000}"/>
    <cellStyle name="Normal 26 2 4 3 2 2" xfId="22229" xr:uid="{00000000-0005-0000-0000-0000D6560000}"/>
    <cellStyle name="Normal 26 2 4 3 3" xfId="22230" xr:uid="{00000000-0005-0000-0000-0000D7560000}"/>
    <cellStyle name="Normal 26 2 4 4" xfId="22231" xr:uid="{00000000-0005-0000-0000-0000D8560000}"/>
    <cellStyle name="Normal 26 2 4 4 2" xfId="22232" xr:uid="{00000000-0005-0000-0000-0000D9560000}"/>
    <cellStyle name="Normal 26 2 4 4 2 2" xfId="22233" xr:uid="{00000000-0005-0000-0000-0000DA560000}"/>
    <cellStyle name="Normal 26 2 4 4 3" xfId="22234" xr:uid="{00000000-0005-0000-0000-0000DB560000}"/>
    <cellStyle name="Normal 26 2 4 5" xfId="22235" xr:uid="{00000000-0005-0000-0000-0000DC560000}"/>
    <cellStyle name="Normal 26 2 4 5 2" xfId="22236" xr:uid="{00000000-0005-0000-0000-0000DD560000}"/>
    <cellStyle name="Normal 26 2 4 6" xfId="22237" xr:uid="{00000000-0005-0000-0000-0000DE560000}"/>
    <cellStyle name="Normal 26 2 4 6 2" xfId="22238" xr:uid="{00000000-0005-0000-0000-0000DF560000}"/>
    <cellStyle name="Normal 26 2 4 7" xfId="22239" xr:uid="{00000000-0005-0000-0000-0000E0560000}"/>
    <cellStyle name="Normal 26 2 5" xfId="22240" xr:uid="{00000000-0005-0000-0000-0000E1560000}"/>
    <cellStyle name="Normal 26 2 5 2" xfId="22241" xr:uid="{00000000-0005-0000-0000-0000E2560000}"/>
    <cellStyle name="Normal 26 2 5 2 2" xfId="22242" xr:uid="{00000000-0005-0000-0000-0000E3560000}"/>
    <cellStyle name="Normal 26 2 5 2 2 2" xfId="22243" xr:uid="{00000000-0005-0000-0000-0000E4560000}"/>
    <cellStyle name="Normal 26 2 5 2 3" xfId="22244" xr:uid="{00000000-0005-0000-0000-0000E5560000}"/>
    <cellStyle name="Normal 26 2 5 3" xfId="22245" xr:uid="{00000000-0005-0000-0000-0000E6560000}"/>
    <cellStyle name="Normal 26 2 5 3 2" xfId="22246" xr:uid="{00000000-0005-0000-0000-0000E7560000}"/>
    <cellStyle name="Normal 26 2 5 3 2 2" xfId="22247" xr:uid="{00000000-0005-0000-0000-0000E8560000}"/>
    <cellStyle name="Normal 26 2 5 3 3" xfId="22248" xr:uid="{00000000-0005-0000-0000-0000E9560000}"/>
    <cellStyle name="Normal 26 2 5 4" xfId="22249" xr:uid="{00000000-0005-0000-0000-0000EA560000}"/>
    <cellStyle name="Normal 26 2 5 4 2" xfId="22250" xr:uid="{00000000-0005-0000-0000-0000EB560000}"/>
    <cellStyle name="Normal 26 2 5 4 2 2" xfId="22251" xr:uid="{00000000-0005-0000-0000-0000EC560000}"/>
    <cellStyle name="Normal 26 2 5 4 3" xfId="22252" xr:uid="{00000000-0005-0000-0000-0000ED560000}"/>
    <cellStyle name="Normal 26 2 5 5" xfId="22253" xr:uid="{00000000-0005-0000-0000-0000EE560000}"/>
    <cellStyle name="Normal 26 2 5 5 2" xfId="22254" xr:uid="{00000000-0005-0000-0000-0000EF560000}"/>
    <cellStyle name="Normal 26 2 5 6" xfId="22255" xr:uid="{00000000-0005-0000-0000-0000F0560000}"/>
    <cellStyle name="Normal 26 2 5 6 2" xfId="22256" xr:uid="{00000000-0005-0000-0000-0000F1560000}"/>
    <cellStyle name="Normal 26 2 5 7" xfId="22257" xr:uid="{00000000-0005-0000-0000-0000F2560000}"/>
    <cellStyle name="Normal 26 2 6" xfId="22258" xr:uid="{00000000-0005-0000-0000-0000F3560000}"/>
    <cellStyle name="Normal 26 2 6 2" xfId="22259" xr:uid="{00000000-0005-0000-0000-0000F4560000}"/>
    <cellStyle name="Normal 26 2 6 2 2" xfId="22260" xr:uid="{00000000-0005-0000-0000-0000F5560000}"/>
    <cellStyle name="Normal 26 2 6 3" xfId="22261" xr:uid="{00000000-0005-0000-0000-0000F6560000}"/>
    <cellStyle name="Normal 26 2 7" xfId="22262" xr:uid="{00000000-0005-0000-0000-0000F7560000}"/>
    <cellStyle name="Normal 26 2 7 2" xfId="22263" xr:uid="{00000000-0005-0000-0000-0000F8560000}"/>
    <cellStyle name="Normal 26 2 7 2 2" xfId="22264" xr:uid="{00000000-0005-0000-0000-0000F9560000}"/>
    <cellStyle name="Normal 26 2 7 3" xfId="22265" xr:uid="{00000000-0005-0000-0000-0000FA560000}"/>
    <cellStyle name="Normal 26 2 8" xfId="22266" xr:uid="{00000000-0005-0000-0000-0000FB560000}"/>
    <cellStyle name="Normal 26 2 8 2" xfId="22267" xr:uid="{00000000-0005-0000-0000-0000FC560000}"/>
    <cellStyle name="Normal 26 2 8 2 2" xfId="22268" xr:uid="{00000000-0005-0000-0000-0000FD560000}"/>
    <cellStyle name="Normal 26 2 8 3" xfId="22269" xr:uid="{00000000-0005-0000-0000-0000FE560000}"/>
    <cellStyle name="Normal 26 2 9" xfId="22270" xr:uid="{00000000-0005-0000-0000-0000FF560000}"/>
    <cellStyle name="Normal 26 2 9 2" xfId="22271" xr:uid="{00000000-0005-0000-0000-000000570000}"/>
    <cellStyle name="Normal 26 3" xfId="22272" xr:uid="{00000000-0005-0000-0000-000001570000}"/>
    <cellStyle name="Normal 26 3 10" xfId="22273" xr:uid="{00000000-0005-0000-0000-000002570000}"/>
    <cellStyle name="Normal 26 3 10 2" xfId="22274" xr:uid="{00000000-0005-0000-0000-000003570000}"/>
    <cellStyle name="Normal 26 3 11" xfId="22275" xr:uid="{00000000-0005-0000-0000-000004570000}"/>
    <cellStyle name="Normal 26 3 2" xfId="22276" xr:uid="{00000000-0005-0000-0000-000005570000}"/>
    <cellStyle name="Normal 26 3 2 2" xfId="22277" xr:uid="{00000000-0005-0000-0000-000006570000}"/>
    <cellStyle name="Normal 26 3 2 2 2" xfId="22278" xr:uid="{00000000-0005-0000-0000-000007570000}"/>
    <cellStyle name="Normal 26 3 2 2 2 2" xfId="22279" xr:uid="{00000000-0005-0000-0000-000008570000}"/>
    <cellStyle name="Normal 26 3 2 2 2 2 2" xfId="22280" xr:uid="{00000000-0005-0000-0000-000009570000}"/>
    <cellStyle name="Normal 26 3 2 2 2 3" xfId="22281" xr:uid="{00000000-0005-0000-0000-00000A570000}"/>
    <cellStyle name="Normal 26 3 2 2 3" xfId="22282" xr:uid="{00000000-0005-0000-0000-00000B570000}"/>
    <cellStyle name="Normal 26 3 2 2 3 2" xfId="22283" xr:uid="{00000000-0005-0000-0000-00000C570000}"/>
    <cellStyle name="Normal 26 3 2 2 3 2 2" xfId="22284" xr:uid="{00000000-0005-0000-0000-00000D570000}"/>
    <cellStyle name="Normal 26 3 2 2 3 3" xfId="22285" xr:uid="{00000000-0005-0000-0000-00000E570000}"/>
    <cellStyle name="Normal 26 3 2 2 4" xfId="22286" xr:uid="{00000000-0005-0000-0000-00000F570000}"/>
    <cellStyle name="Normal 26 3 2 2 4 2" xfId="22287" xr:uid="{00000000-0005-0000-0000-000010570000}"/>
    <cellStyle name="Normal 26 3 2 2 4 2 2" xfId="22288" xr:uid="{00000000-0005-0000-0000-000011570000}"/>
    <cellStyle name="Normal 26 3 2 2 4 3" xfId="22289" xr:uid="{00000000-0005-0000-0000-000012570000}"/>
    <cellStyle name="Normal 26 3 2 2 5" xfId="22290" xr:uid="{00000000-0005-0000-0000-000013570000}"/>
    <cellStyle name="Normal 26 3 2 2 5 2" xfId="22291" xr:uid="{00000000-0005-0000-0000-000014570000}"/>
    <cellStyle name="Normal 26 3 2 2 6" xfId="22292" xr:uid="{00000000-0005-0000-0000-000015570000}"/>
    <cellStyle name="Normal 26 3 2 2 6 2" xfId="22293" xr:uid="{00000000-0005-0000-0000-000016570000}"/>
    <cellStyle name="Normal 26 3 2 2 7" xfId="22294" xr:uid="{00000000-0005-0000-0000-000017570000}"/>
    <cellStyle name="Normal 26 3 2 3" xfId="22295" xr:uid="{00000000-0005-0000-0000-000018570000}"/>
    <cellStyle name="Normal 26 3 2 3 2" xfId="22296" xr:uid="{00000000-0005-0000-0000-000019570000}"/>
    <cellStyle name="Normal 26 3 2 3 2 2" xfId="22297" xr:uid="{00000000-0005-0000-0000-00001A570000}"/>
    <cellStyle name="Normal 26 3 2 3 2 2 2" xfId="22298" xr:uid="{00000000-0005-0000-0000-00001B570000}"/>
    <cellStyle name="Normal 26 3 2 3 2 3" xfId="22299" xr:uid="{00000000-0005-0000-0000-00001C570000}"/>
    <cellStyle name="Normal 26 3 2 3 3" xfId="22300" xr:uid="{00000000-0005-0000-0000-00001D570000}"/>
    <cellStyle name="Normal 26 3 2 3 3 2" xfId="22301" xr:uid="{00000000-0005-0000-0000-00001E570000}"/>
    <cellStyle name="Normal 26 3 2 3 3 2 2" xfId="22302" xr:uid="{00000000-0005-0000-0000-00001F570000}"/>
    <cellStyle name="Normal 26 3 2 3 3 3" xfId="22303" xr:uid="{00000000-0005-0000-0000-000020570000}"/>
    <cellStyle name="Normal 26 3 2 3 4" xfId="22304" xr:uid="{00000000-0005-0000-0000-000021570000}"/>
    <cellStyle name="Normal 26 3 2 3 4 2" xfId="22305" xr:uid="{00000000-0005-0000-0000-000022570000}"/>
    <cellStyle name="Normal 26 3 2 3 4 2 2" xfId="22306" xr:uid="{00000000-0005-0000-0000-000023570000}"/>
    <cellStyle name="Normal 26 3 2 3 4 3" xfId="22307" xr:uid="{00000000-0005-0000-0000-000024570000}"/>
    <cellStyle name="Normal 26 3 2 3 5" xfId="22308" xr:uid="{00000000-0005-0000-0000-000025570000}"/>
    <cellStyle name="Normal 26 3 2 3 5 2" xfId="22309" xr:uid="{00000000-0005-0000-0000-000026570000}"/>
    <cellStyle name="Normal 26 3 2 3 6" xfId="22310" xr:uid="{00000000-0005-0000-0000-000027570000}"/>
    <cellStyle name="Normal 26 3 2 3 6 2" xfId="22311" xr:uid="{00000000-0005-0000-0000-000028570000}"/>
    <cellStyle name="Normal 26 3 2 3 7" xfId="22312" xr:uid="{00000000-0005-0000-0000-000029570000}"/>
    <cellStyle name="Normal 26 3 2 4" xfId="22313" xr:uid="{00000000-0005-0000-0000-00002A570000}"/>
    <cellStyle name="Normal 26 3 2 4 2" xfId="22314" xr:uid="{00000000-0005-0000-0000-00002B570000}"/>
    <cellStyle name="Normal 26 3 2 4 2 2" xfId="22315" xr:uid="{00000000-0005-0000-0000-00002C570000}"/>
    <cellStyle name="Normal 26 3 2 4 3" xfId="22316" xr:uid="{00000000-0005-0000-0000-00002D570000}"/>
    <cellStyle name="Normal 26 3 2 5" xfId="22317" xr:uid="{00000000-0005-0000-0000-00002E570000}"/>
    <cellStyle name="Normal 26 3 2 5 2" xfId="22318" xr:uid="{00000000-0005-0000-0000-00002F570000}"/>
    <cellStyle name="Normal 26 3 2 5 2 2" xfId="22319" xr:uid="{00000000-0005-0000-0000-000030570000}"/>
    <cellStyle name="Normal 26 3 2 5 3" xfId="22320" xr:uid="{00000000-0005-0000-0000-000031570000}"/>
    <cellStyle name="Normal 26 3 2 6" xfId="22321" xr:uid="{00000000-0005-0000-0000-000032570000}"/>
    <cellStyle name="Normal 26 3 2 6 2" xfId="22322" xr:uid="{00000000-0005-0000-0000-000033570000}"/>
    <cellStyle name="Normal 26 3 2 6 2 2" xfId="22323" xr:uid="{00000000-0005-0000-0000-000034570000}"/>
    <cellStyle name="Normal 26 3 2 6 3" xfId="22324" xr:uid="{00000000-0005-0000-0000-000035570000}"/>
    <cellStyle name="Normal 26 3 2 7" xfId="22325" xr:uid="{00000000-0005-0000-0000-000036570000}"/>
    <cellStyle name="Normal 26 3 2 7 2" xfId="22326" xr:uid="{00000000-0005-0000-0000-000037570000}"/>
    <cellStyle name="Normal 26 3 2 8" xfId="22327" xr:uid="{00000000-0005-0000-0000-000038570000}"/>
    <cellStyle name="Normal 26 3 2 8 2" xfId="22328" xr:uid="{00000000-0005-0000-0000-000039570000}"/>
    <cellStyle name="Normal 26 3 2 9" xfId="22329" xr:uid="{00000000-0005-0000-0000-00003A570000}"/>
    <cellStyle name="Normal 26 3 3" xfId="22330" xr:uid="{00000000-0005-0000-0000-00003B570000}"/>
    <cellStyle name="Normal 26 3 3 2" xfId="22331" xr:uid="{00000000-0005-0000-0000-00003C570000}"/>
    <cellStyle name="Normal 26 3 3 2 2" xfId="22332" xr:uid="{00000000-0005-0000-0000-00003D570000}"/>
    <cellStyle name="Normal 26 3 3 2 2 2" xfId="22333" xr:uid="{00000000-0005-0000-0000-00003E570000}"/>
    <cellStyle name="Normal 26 3 3 2 2 2 2" xfId="22334" xr:uid="{00000000-0005-0000-0000-00003F570000}"/>
    <cellStyle name="Normal 26 3 3 2 2 3" xfId="22335" xr:uid="{00000000-0005-0000-0000-000040570000}"/>
    <cellStyle name="Normal 26 3 3 2 3" xfId="22336" xr:uid="{00000000-0005-0000-0000-000041570000}"/>
    <cellStyle name="Normal 26 3 3 2 3 2" xfId="22337" xr:uid="{00000000-0005-0000-0000-000042570000}"/>
    <cellStyle name="Normal 26 3 3 2 3 2 2" xfId="22338" xr:uid="{00000000-0005-0000-0000-000043570000}"/>
    <cellStyle name="Normal 26 3 3 2 3 3" xfId="22339" xr:uid="{00000000-0005-0000-0000-000044570000}"/>
    <cellStyle name="Normal 26 3 3 2 4" xfId="22340" xr:uid="{00000000-0005-0000-0000-000045570000}"/>
    <cellStyle name="Normal 26 3 3 2 4 2" xfId="22341" xr:uid="{00000000-0005-0000-0000-000046570000}"/>
    <cellStyle name="Normal 26 3 3 2 4 2 2" xfId="22342" xr:uid="{00000000-0005-0000-0000-000047570000}"/>
    <cellStyle name="Normal 26 3 3 2 4 3" xfId="22343" xr:uid="{00000000-0005-0000-0000-000048570000}"/>
    <cellStyle name="Normal 26 3 3 2 5" xfId="22344" xr:uid="{00000000-0005-0000-0000-000049570000}"/>
    <cellStyle name="Normal 26 3 3 2 5 2" xfId="22345" xr:uid="{00000000-0005-0000-0000-00004A570000}"/>
    <cellStyle name="Normal 26 3 3 2 6" xfId="22346" xr:uid="{00000000-0005-0000-0000-00004B570000}"/>
    <cellStyle name="Normal 26 3 3 2 6 2" xfId="22347" xr:uid="{00000000-0005-0000-0000-00004C570000}"/>
    <cellStyle name="Normal 26 3 3 2 7" xfId="22348" xr:uid="{00000000-0005-0000-0000-00004D570000}"/>
    <cellStyle name="Normal 26 3 3 3" xfId="22349" xr:uid="{00000000-0005-0000-0000-00004E570000}"/>
    <cellStyle name="Normal 26 3 3 3 2" xfId="22350" xr:uid="{00000000-0005-0000-0000-00004F570000}"/>
    <cellStyle name="Normal 26 3 3 3 2 2" xfId="22351" xr:uid="{00000000-0005-0000-0000-000050570000}"/>
    <cellStyle name="Normal 26 3 3 3 3" xfId="22352" xr:uid="{00000000-0005-0000-0000-000051570000}"/>
    <cellStyle name="Normal 26 3 3 4" xfId="22353" xr:uid="{00000000-0005-0000-0000-000052570000}"/>
    <cellStyle name="Normal 26 3 3 4 2" xfId="22354" xr:uid="{00000000-0005-0000-0000-000053570000}"/>
    <cellStyle name="Normal 26 3 3 4 2 2" xfId="22355" xr:uid="{00000000-0005-0000-0000-000054570000}"/>
    <cellStyle name="Normal 26 3 3 4 3" xfId="22356" xr:uid="{00000000-0005-0000-0000-000055570000}"/>
    <cellStyle name="Normal 26 3 3 5" xfId="22357" xr:uid="{00000000-0005-0000-0000-000056570000}"/>
    <cellStyle name="Normal 26 3 3 5 2" xfId="22358" xr:uid="{00000000-0005-0000-0000-000057570000}"/>
    <cellStyle name="Normal 26 3 3 5 2 2" xfId="22359" xr:uid="{00000000-0005-0000-0000-000058570000}"/>
    <cellStyle name="Normal 26 3 3 5 3" xfId="22360" xr:uid="{00000000-0005-0000-0000-000059570000}"/>
    <cellStyle name="Normal 26 3 3 6" xfId="22361" xr:uid="{00000000-0005-0000-0000-00005A570000}"/>
    <cellStyle name="Normal 26 3 3 6 2" xfId="22362" xr:uid="{00000000-0005-0000-0000-00005B570000}"/>
    <cellStyle name="Normal 26 3 3 7" xfId="22363" xr:uid="{00000000-0005-0000-0000-00005C570000}"/>
    <cellStyle name="Normal 26 3 3 7 2" xfId="22364" xr:uid="{00000000-0005-0000-0000-00005D570000}"/>
    <cellStyle name="Normal 26 3 3 8" xfId="22365" xr:uid="{00000000-0005-0000-0000-00005E570000}"/>
    <cellStyle name="Normal 26 3 4" xfId="22366" xr:uid="{00000000-0005-0000-0000-00005F570000}"/>
    <cellStyle name="Normal 26 3 4 2" xfId="22367" xr:uid="{00000000-0005-0000-0000-000060570000}"/>
    <cellStyle name="Normal 26 3 4 2 2" xfId="22368" xr:uid="{00000000-0005-0000-0000-000061570000}"/>
    <cellStyle name="Normal 26 3 4 2 2 2" xfId="22369" xr:uid="{00000000-0005-0000-0000-000062570000}"/>
    <cellStyle name="Normal 26 3 4 2 3" xfId="22370" xr:uid="{00000000-0005-0000-0000-000063570000}"/>
    <cellStyle name="Normal 26 3 4 3" xfId="22371" xr:uid="{00000000-0005-0000-0000-000064570000}"/>
    <cellStyle name="Normal 26 3 4 3 2" xfId="22372" xr:uid="{00000000-0005-0000-0000-000065570000}"/>
    <cellStyle name="Normal 26 3 4 3 2 2" xfId="22373" xr:uid="{00000000-0005-0000-0000-000066570000}"/>
    <cellStyle name="Normal 26 3 4 3 3" xfId="22374" xr:uid="{00000000-0005-0000-0000-000067570000}"/>
    <cellStyle name="Normal 26 3 4 4" xfId="22375" xr:uid="{00000000-0005-0000-0000-000068570000}"/>
    <cellStyle name="Normal 26 3 4 4 2" xfId="22376" xr:uid="{00000000-0005-0000-0000-000069570000}"/>
    <cellStyle name="Normal 26 3 4 4 2 2" xfId="22377" xr:uid="{00000000-0005-0000-0000-00006A570000}"/>
    <cellStyle name="Normal 26 3 4 4 3" xfId="22378" xr:uid="{00000000-0005-0000-0000-00006B570000}"/>
    <cellStyle name="Normal 26 3 4 5" xfId="22379" xr:uid="{00000000-0005-0000-0000-00006C570000}"/>
    <cellStyle name="Normal 26 3 4 5 2" xfId="22380" xr:uid="{00000000-0005-0000-0000-00006D570000}"/>
    <cellStyle name="Normal 26 3 4 6" xfId="22381" xr:uid="{00000000-0005-0000-0000-00006E570000}"/>
    <cellStyle name="Normal 26 3 4 6 2" xfId="22382" xr:uid="{00000000-0005-0000-0000-00006F570000}"/>
    <cellStyle name="Normal 26 3 4 7" xfId="22383" xr:uid="{00000000-0005-0000-0000-000070570000}"/>
    <cellStyle name="Normal 26 3 5" xfId="22384" xr:uid="{00000000-0005-0000-0000-000071570000}"/>
    <cellStyle name="Normal 26 3 5 2" xfId="22385" xr:uid="{00000000-0005-0000-0000-000072570000}"/>
    <cellStyle name="Normal 26 3 5 2 2" xfId="22386" xr:uid="{00000000-0005-0000-0000-000073570000}"/>
    <cellStyle name="Normal 26 3 5 2 2 2" xfId="22387" xr:uid="{00000000-0005-0000-0000-000074570000}"/>
    <cellStyle name="Normal 26 3 5 2 3" xfId="22388" xr:uid="{00000000-0005-0000-0000-000075570000}"/>
    <cellStyle name="Normal 26 3 5 3" xfId="22389" xr:uid="{00000000-0005-0000-0000-000076570000}"/>
    <cellStyle name="Normal 26 3 5 3 2" xfId="22390" xr:uid="{00000000-0005-0000-0000-000077570000}"/>
    <cellStyle name="Normal 26 3 5 3 2 2" xfId="22391" xr:uid="{00000000-0005-0000-0000-000078570000}"/>
    <cellStyle name="Normal 26 3 5 3 3" xfId="22392" xr:uid="{00000000-0005-0000-0000-000079570000}"/>
    <cellStyle name="Normal 26 3 5 4" xfId="22393" xr:uid="{00000000-0005-0000-0000-00007A570000}"/>
    <cellStyle name="Normal 26 3 5 4 2" xfId="22394" xr:uid="{00000000-0005-0000-0000-00007B570000}"/>
    <cellStyle name="Normal 26 3 5 4 2 2" xfId="22395" xr:uid="{00000000-0005-0000-0000-00007C570000}"/>
    <cellStyle name="Normal 26 3 5 4 3" xfId="22396" xr:uid="{00000000-0005-0000-0000-00007D570000}"/>
    <cellStyle name="Normal 26 3 5 5" xfId="22397" xr:uid="{00000000-0005-0000-0000-00007E570000}"/>
    <cellStyle name="Normal 26 3 5 5 2" xfId="22398" xr:uid="{00000000-0005-0000-0000-00007F570000}"/>
    <cellStyle name="Normal 26 3 5 6" xfId="22399" xr:uid="{00000000-0005-0000-0000-000080570000}"/>
    <cellStyle name="Normal 26 3 5 6 2" xfId="22400" xr:uid="{00000000-0005-0000-0000-000081570000}"/>
    <cellStyle name="Normal 26 3 5 7" xfId="22401" xr:uid="{00000000-0005-0000-0000-000082570000}"/>
    <cellStyle name="Normal 26 3 6" xfId="22402" xr:uid="{00000000-0005-0000-0000-000083570000}"/>
    <cellStyle name="Normal 26 3 6 2" xfId="22403" xr:uid="{00000000-0005-0000-0000-000084570000}"/>
    <cellStyle name="Normal 26 3 6 2 2" xfId="22404" xr:uid="{00000000-0005-0000-0000-000085570000}"/>
    <cellStyle name="Normal 26 3 6 3" xfId="22405" xr:uid="{00000000-0005-0000-0000-000086570000}"/>
    <cellStyle name="Normal 26 3 7" xfId="22406" xr:uid="{00000000-0005-0000-0000-000087570000}"/>
    <cellStyle name="Normal 26 3 7 2" xfId="22407" xr:uid="{00000000-0005-0000-0000-000088570000}"/>
    <cellStyle name="Normal 26 3 7 2 2" xfId="22408" xr:uid="{00000000-0005-0000-0000-000089570000}"/>
    <cellStyle name="Normal 26 3 7 3" xfId="22409" xr:uid="{00000000-0005-0000-0000-00008A570000}"/>
    <cellStyle name="Normal 26 3 8" xfId="22410" xr:uid="{00000000-0005-0000-0000-00008B570000}"/>
    <cellStyle name="Normal 26 3 8 2" xfId="22411" xr:uid="{00000000-0005-0000-0000-00008C570000}"/>
    <cellStyle name="Normal 26 3 8 2 2" xfId="22412" xr:uid="{00000000-0005-0000-0000-00008D570000}"/>
    <cellStyle name="Normal 26 3 8 3" xfId="22413" xr:uid="{00000000-0005-0000-0000-00008E570000}"/>
    <cellStyle name="Normal 26 3 9" xfId="22414" xr:uid="{00000000-0005-0000-0000-00008F570000}"/>
    <cellStyle name="Normal 26 3 9 2" xfId="22415" xr:uid="{00000000-0005-0000-0000-000090570000}"/>
    <cellStyle name="Normal 26 4" xfId="22416" xr:uid="{00000000-0005-0000-0000-000091570000}"/>
    <cellStyle name="Normal 26 4 2" xfId="22417" xr:uid="{00000000-0005-0000-0000-000092570000}"/>
    <cellStyle name="Normal 26 4 2 2" xfId="22418" xr:uid="{00000000-0005-0000-0000-000093570000}"/>
    <cellStyle name="Normal 26 4 2 2 2" xfId="22419" xr:uid="{00000000-0005-0000-0000-000094570000}"/>
    <cellStyle name="Normal 26 4 2 2 2 2" xfId="22420" xr:uid="{00000000-0005-0000-0000-000095570000}"/>
    <cellStyle name="Normal 26 4 2 2 3" xfId="22421" xr:uid="{00000000-0005-0000-0000-000096570000}"/>
    <cellStyle name="Normal 26 4 2 3" xfId="22422" xr:uid="{00000000-0005-0000-0000-000097570000}"/>
    <cellStyle name="Normal 26 4 2 3 2" xfId="22423" xr:uid="{00000000-0005-0000-0000-000098570000}"/>
    <cellStyle name="Normal 26 4 2 3 2 2" xfId="22424" xr:uid="{00000000-0005-0000-0000-000099570000}"/>
    <cellStyle name="Normal 26 4 2 3 3" xfId="22425" xr:uid="{00000000-0005-0000-0000-00009A570000}"/>
    <cellStyle name="Normal 26 4 2 4" xfId="22426" xr:uid="{00000000-0005-0000-0000-00009B570000}"/>
    <cellStyle name="Normal 26 4 2 4 2" xfId="22427" xr:uid="{00000000-0005-0000-0000-00009C570000}"/>
    <cellStyle name="Normal 26 4 2 4 2 2" xfId="22428" xr:uid="{00000000-0005-0000-0000-00009D570000}"/>
    <cellStyle name="Normal 26 4 2 4 3" xfId="22429" xr:uid="{00000000-0005-0000-0000-00009E570000}"/>
    <cellStyle name="Normal 26 4 2 5" xfId="22430" xr:uid="{00000000-0005-0000-0000-00009F570000}"/>
    <cellStyle name="Normal 26 4 2 5 2" xfId="22431" xr:uid="{00000000-0005-0000-0000-0000A0570000}"/>
    <cellStyle name="Normal 26 4 2 6" xfId="22432" xr:uid="{00000000-0005-0000-0000-0000A1570000}"/>
    <cellStyle name="Normal 26 4 2 6 2" xfId="22433" xr:uid="{00000000-0005-0000-0000-0000A2570000}"/>
    <cellStyle name="Normal 26 4 2 7" xfId="22434" xr:uid="{00000000-0005-0000-0000-0000A3570000}"/>
    <cellStyle name="Normal 26 4 3" xfId="22435" xr:uid="{00000000-0005-0000-0000-0000A4570000}"/>
    <cellStyle name="Normal 26 4 3 2" xfId="22436" xr:uid="{00000000-0005-0000-0000-0000A5570000}"/>
    <cellStyle name="Normal 26 4 3 2 2" xfId="22437" xr:uid="{00000000-0005-0000-0000-0000A6570000}"/>
    <cellStyle name="Normal 26 4 3 2 2 2" xfId="22438" xr:uid="{00000000-0005-0000-0000-0000A7570000}"/>
    <cellStyle name="Normal 26 4 3 2 3" xfId="22439" xr:uid="{00000000-0005-0000-0000-0000A8570000}"/>
    <cellStyle name="Normal 26 4 3 3" xfId="22440" xr:uid="{00000000-0005-0000-0000-0000A9570000}"/>
    <cellStyle name="Normal 26 4 3 3 2" xfId="22441" xr:uid="{00000000-0005-0000-0000-0000AA570000}"/>
    <cellStyle name="Normal 26 4 3 3 2 2" xfId="22442" xr:uid="{00000000-0005-0000-0000-0000AB570000}"/>
    <cellStyle name="Normal 26 4 3 3 3" xfId="22443" xr:uid="{00000000-0005-0000-0000-0000AC570000}"/>
    <cellStyle name="Normal 26 4 3 4" xfId="22444" xr:uid="{00000000-0005-0000-0000-0000AD570000}"/>
    <cellStyle name="Normal 26 4 3 4 2" xfId="22445" xr:uid="{00000000-0005-0000-0000-0000AE570000}"/>
    <cellStyle name="Normal 26 4 3 4 2 2" xfId="22446" xr:uid="{00000000-0005-0000-0000-0000AF570000}"/>
    <cellStyle name="Normal 26 4 3 4 3" xfId="22447" xr:uid="{00000000-0005-0000-0000-0000B0570000}"/>
    <cellStyle name="Normal 26 4 3 5" xfId="22448" xr:uid="{00000000-0005-0000-0000-0000B1570000}"/>
    <cellStyle name="Normal 26 4 3 5 2" xfId="22449" xr:uid="{00000000-0005-0000-0000-0000B2570000}"/>
    <cellStyle name="Normal 26 4 3 6" xfId="22450" xr:uid="{00000000-0005-0000-0000-0000B3570000}"/>
    <cellStyle name="Normal 26 4 3 6 2" xfId="22451" xr:uid="{00000000-0005-0000-0000-0000B4570000}"/>
    <cellStyle name="Normal 26 4 3 7" xfId="22452" xr:uid="{00000000-0005-0000-0000-0000B5570000}"/>
    <cellStyle name="Normal 26 4 4" xfId="22453" xr:uid="{00000000-0005-0000-0000-0000B6570000}"/>
    <cellStyle name="Normal 26 4 4 2" xfId="22454" xr:uid="{00000000-0005-0000-0000-0000B7570000}"/>
    <cellStyle name="Normal 26 4 4 2 2" xfId="22455" xr:uid="{00000000-0005-0000-0000-0000B8570000}"/>
    <cellStyle name="Normal 26 4 4 3" xfId="22456" xr:uid="{00000000-0005-0000-0000-0000B9570000}"/>
    <cellStyle name="Normal 26 4 5" xfId="22457" xr:uid="{00000000-0005-0000-0000-0000BA570000}"/>
    <cellStyle name="Normal 26 4 5 2" xfId="22458" xr:uid="{00000000-0005-0000-0000-0000BB570000}"/>
    <cellStyle name="Normal 26 4 5 2 2" xfId="22459" xr:uid="{00000000-0005-0000-0000-0000BC570000}"/>
    <cellStyle name="Normal 26 4 5 3" xfId="22460" xr:uid="{00000000-0005-0000-0000-0000BD570000}"/>
    <cellStyle name="Normal 26 4 6" xfId="22461" xr:uid="{00000000-0005-0000-0000-0000BE570000}"/>
    <cellStyle name="Normal 26 4 6 2" xfId="22462" xr:uid="{00000000-0005-0000-0000-0000BF570000}"/>
    <cellStyle name="Normal 26 4 6 2 2" xfId="22463" xr:uid="{00000000-0005-0000-0000-0000C0570000}"/>
    <cellStyle name="Normal 26 4 6 3" xfId="22464" xr:uid="{00000000-0005-0000-0000-0000C1570000}"/>
    <cellStyle name="Normal 26 4 7" xfId="22465" xr:uid="{00000000-0005-0000-0000-0000C2570000}"/>
    <cellStyle name="Normal 26 4 7 2" xfId="22466" xr:uid="{00000000-0005-0000-0000-0000C3570000}"/>
    <cellStyle name="Normal 26 4 8" xfId="22467" xr:uid="{00000000-0005-0000-0000-0000C4570000}"/>
    <cellStyle name="Normal 26 4 8 2" xfId="22468" xr:uid="{00000000-0005-0000-0000-0000C5570000}"/>
    <cellStyle name="Normal 26 4 9" xfId="22469" xr:uid="{00000000-0005-0000-0000-0000C6570000}"/>
    <cellStyle name="Normal 26 5" xfId="22470" xr:uid="{00000000-0005-0000-0000-0000C7570000}"/>
    <cellStyle name="Normal 26 5 2" xfId="22471" xr:uid="{00000000-0005-0000-0000-0000C8570000}"/>
    <cellStyle name="Normal 26 5 2 2" xfId="22472" xr:uid="{00000000-0005-0000-0000-0000C9570000}"/>
    <cellStyle name="Normal 26 5 2 2 2" xfId="22473" xr:uid="{00000000-0005-0000-0000-0000CA570000}"/>
    <cellStyle name="Normal 26 5 2 2 2 2" xfId="22474" xr:uid="{00000000-0005-0000-0000-0000CB570000}"/>
    <cellStyle name="Normal 26 5 2 2 3" xfId="22475" xr:uid="{00000000-0005-0000-0000-0000CC570000}"/>
    <cellStyle name="Normal 26 5 2 3" xfId="22476" xr:uid="{00000000-0005-0000-0000-0000CD570000}"/>
    <cellStyle name="Normal 26 5 2 3 2" xfId="22477" xr:uid="{00000000-0005-0000-0000-0000CE570000}"/>
    <cellStyle name="Normal 26 5 2 3 2 2" xfId="22478" xr:uid="{00000000-0005-0000-0000-0000CF570000}"/>
    <cellStyle name="Normal 26 5 2 3 3" xfId="22479" xr:uid="{00000000-0005-0000-0000-0000D0570000}"/>
    <cellStyle name="Normal 26 5 2 4" xfId="22480" xr:uid="{00000000-0005-0000-0000-0000D1570000}"/>
    <cellStyle name="Normal 26 5 2 4 2" xfId="22481" xr:uid="{00000000-0005-0000-0000-0000D2570000}"/>
    <cellStyle name="Normal 26 5 2 4 2 2" xfId="22482" xr:uid="{00000000-0005-0000-0000-0000D3570000}"/>
    <cellStyle name="Normal 26 5 2 4 3" xfId="22483" xr:uid="{00000000-0005-0000-0000-0000D4570000}"/>
    <cellStyle name="Normal 26 5 2 5" xfId="22484" xr:uid="{00000000-0005-0000-0000-0000D5570000}"/>
    <cellStyle name="Normal 26 5 2 5 2" xfId="22485" xr:uid="{00000000-0005-0000-0000-0000D6570000}"/>
    <cellStyle name="Normal 26 5 2 6" xfId="22486" xr:uid="{00000000-0005-0000-0000-0000D7570000}"/>
    <cellStyle name="Normal 26 5 2 6 2" xfId="22487" xr:uid="{00000000-0005-0000-0000-0000D8570000}"/>
    <cellStyle name="Normal 26 5 2 7" xfId="22488" xr:uid="{00000000-0005-0000-0000-0000D9570000}"/>
    <cellStyle name="Normal 26 5 3" xfId="22489" xr:uid="{00000000-0005-0000-0000-0000DA570000}"/>
    <cellStyle name="Normal 26 5 3 2" xfId="22490" xr:uid="{00000000-0005-0000-0000-0000DB570000}"/>
    <cellStyle name="Normal 26 5 3 2 2" xfId="22491" xr:uid="{00000000-0005-0000-0000-0000DC570000}"/>
    <cellStyle name="Normal 26 5 3 3" xfId="22492" xr:uid="{00000000-0005-0000-0000-0000DD570000}"/>
    <cellStyle name="Normal 26 5 4" xfId="22493" xr:uid="{00000000-0005-0000-0000-0000DE570000}"/>
    <cellStyle name="Normal 26 5 4 2" xfId="22494" xr:uid="{00000000-0005-0000-0000-0000DF570000}"/>
    <cellStyle name="Normal 26 5 4 2 2" xfId="22495" xr:uid="{00000000-0005-0000-0000-0000E0570000}"/>
    <cellStyle name="Normal 26 5 4 3" xfId="22496" xr:uid="{00000000-0005-0000-0000-0000E1570000}"/>
    <cellStyle name="Normal 26 5 5" xfId="22497" xr:uid="{00000000-0005-0000-0000-0000E2570000}"/>
    <cellStyle name="Normal 26 5 5 2" xfId="22498" xr:uid="{00000000-0005-0000-0000-0000E3570000}"/>
    <cellStyle name="Normal 26 5 5 2 2" xfId="22499" xr:uid="{00000000-0005-0000-0000-0000E4570000}"/>
    <cellStyle name="Normal 26 5 5 3" xfId="22500" xr:uid="{00000000-0005-0000-0000-0000E5570000}"/>
    <cellStyle name="Normal 26 5 6" xfId="22501" xr:uid="{00000000-0005-0000-0000-0000E6570000}"/>
    <cellStyle name="Normal 26 5 6 2" xfId="22502" xr:uid="{00000000-0005-0000-0000-0000E7570000}"/>
    <cellStyle name="Normal 26 5 7" xfId="22503" xr:uid="{00000000-0005-0000-0000-0000E8570000}"/>
    <cellStyle name="Normal 26 5 7 2" xfId="22504" xr:uid="{00000000-0005-0000-0000-0000E9570000}"/>
    <cellStyle name="Normal 26 5 8" xfId="22505" xr:uid="{00000000-0005-0000-0000-0000EA570000}"/>
    <cellStyle name="Normal 26 6" xfId="22506" xr:uid="{00000000-0005-0000-0000-0000EB570000}"/>
    <cellStyle name="Normal 26 6 2" xfId="22507" xr:uid="{00000000-0005-0000-0000-0000EC570000}"/>
    <cellStyle name="Normal 26 6 2 2" xfId="22508" xr:uid="{00000000-0005-0000-0000-0000ED570000}"/>
    <cellStyle name="Normal 26 6 2 2 2" xfId="22509" xr:uid="{00000000-0005-0000-0000-0000EE570000}"/>
    <cellStyle name="Normal 26 6 2 3" xfId="22510" xr:uid="{00000000-0005-0000-0000-0000EF570000}"/>
    <cellStyle name="Normal 26 6 3" xfId="22511" xr:uid="{00000000-0005-0000-0000-0000F0570000}"/>
    <cellStyle name="Normal 26 6 3 2" xfId="22512" xr:uid="{00000000-0005-0000-0000-0000F1570000}"/>
    <cellStyle name="Normal 26 6 3 2 2" xfId="22513" xr:uid="{00000000-0005-0000-0000-0000F2570000}"/>
    <cellStyle name="Normal 26 6 3 3" xfId="22514" xr:uid="{00000000-0005-0000-0000-0000F3570000}"/>
    <cellStyle name="Normal 26 6 4" xfId="22515" xr:uid="{00000000-0005-0000-0000-0000F4570000}"/>
    <cellStyle name="Normal 26 6 4 2" xfId="22516" xr:uid="{00000000-0005-0000-0000-0000F5570000}"/>
    <cellStyle name="Normal 26 6 4 2 2" xfId="22517" xr:uid="{00000000-0005-0000-0000-0000F6570000}"/>
    <cellStyle name="Normal 26 6 4 3" xfId="22518" xr:uid="{00000000-0005-0000-0000-0000F7570000}"/>
    <cellStyle name="Normal 26 6 5" xfId="22519" xr:uid="{00000000-0005-0000-0000-0000F8570000}"/>
    <cellStyle name="Normal 26 6 5 2" xfId="22520" xr:uid="{00000000-0005-0000-0000-0000F9570000}"/>
    <cellStyle name="Normal 26 6 6" xfId="22521" xr:uid="{00000000-0005-0000-0000-0000FA570000}"/>
    <cellStyle name="Normal 26 6 6 2" xfId="22522" xr:uid="{00000000-0005-0000-0000-0000FB570000}"/>
    <cellStyle name="Normal 26 6 7" xfId="22523" xr:uid="{00000000-0005-0000-0000-0000FC570000}"/>
    <cellStyle name="Normal 26 7" xfId="22524" xr:uid="{00000000-0005-0000-0000-0000FD570000}"/>
    <cellStyle name="Normal 26 7 2" xfId="22525" xr:uid="{00000000-0005-0000-0000-0000FE570000}"/>
    <cellStyle name="Normal 26 7 2 2" xfId="22526" xr:uid="{00000000-0005-0000-0000-0000FF570000}"/>
    <cellStyle name="Normal 26 7 2 2 2" xfId="22527" xr:uid="{00000000-0005-0000-0000-000000580000}"/>
    <cellStyle name="Normal 26 7 2 3" xfId="22528" xr:uid="{00000000-0005-0000-0000-000001580000}"/>
    <cellStyle name="Normal 26 7 3" xfId="22529" xr:uid="{00000000-0005-0000-0000-000002580000}"/>
    <cellStyle name="Normal 26 7 3 2" xfId="22530" xr:uid="{00000000-0005-0000-0000-000003580000}"/>
    <cellStyle name="Normal 26 7 3 2 2" xfId="22531" xr:uid="{00000000-0005-0000-0000-000004580000}"/>
    <cellStyle name="Normal 26 7 3 3" xfId="22532" xr:uid="{00000000-0005-0000-0000-000005580000}"/>
    <cellStyle name="Normal 26 7 4" xfId="22533" xr:uid="{00000000-0005-0000-0000-000006580000}"/>
    <cellStyle name="Normal 26 7 4 2" xfId="22534" xr:uid="{00000000-0005-0000-0000-000007580000}"/>
    <cellStyle name="Normal 26 7 4 2 2" xfId="22535" xr:uid="{00000000-0005-0000-0000-000008580000}"/>
    <cellStyle name="Normal 26 7 4 3" xfId="22536" xr:uid="{00000000-0005-0000-0000-000009580000}"/>
    <cellStyle name="Normal 26 7 5" xfId="22537" xr:uid="{00000000-0005-0000-0000-00000A580000}"/>
    <cellStyle name="Normal 26 7 5 2" xfId="22538" xr:uid="{00000000-0005-0000-0000-00000B580000}"/>
    <cellStyle name="Normal 26 7 6" xfId="22539" xr:uid="{00000000-0005-0000-0000-00000C580000}"/>
    <cellStyle name="Normal 26 7 6 2" xfId="22540" xr:uid="{00000000-0005-0000-0000-00000D580000}"/>
    <cellStyle name="Normal 26 7 7" xfId="22541" xr:uid="{00000000-0005-0000-0000-00000E580000}"/>
    <cellStyle name="Normal 26 8" xfId="22542" xr:uid="{00000000-0005-0000-0000-00000F580000}"/>
    <cellStyle name="Normal 26 8 2" xfId="22543" xr:uid="{00000000-0005-0000-0000-000010580000}"/>
    <cellStyle name="Normal 26 8 2 2" xfId="22544" xr:uid="{00000000-0005-0000-0000-000011580000}"/>
    <cellStyle name="Normal 26 8 3" xfId="22545" xr:uid="{00000000-0005-0000-0000-000012580000}"/>
    <cellStyle name="Normal 26 9" xfId="22546" xr:uid="{00000000-0005-0000-0000-000013580000}"/>
    <cellStyle name="Normal 26 9 2" xfId="22547" xr:uid="{00000000-0005-0000-0000-000014580000}"/>
    <cellStyle name="Normal 26 9 2 2" xfId="22548" xr:uid="{00000000-0005-0000-0000-000015580000}"/>
    <cellStyle name="Normal 26 9 3" xfId="22549" xr:uid="{00000000-0005-0000-0000-000016580000}"/>
    <cellStyle name="Normal 26_Confidential Information" xfId="22550" xr:uid="{00000000-0005-0000-0000-000017580000}"/>
    <cellStyle name="Normal 27" xfId="22551" xr:uid="{00000000-0005-0000-0000-000018580000}"/>
    <cellStyle name="Normal 28" xfId="22552" xr:uid="{00000000-0005-0000-0000-000019580000}"/>
    <cellStyle name="Normal 29" xfId="22553" xr:uid="{00000000-0005-0000-0000-00001A580000}"/>
    <cellStyle name="Normal 29 10" xfId="22554" xr:uid="{00000000-0005-0000-0000-00001B580000}"/>
    <cellStyle name="Normal 29 10 2" xfId="22555" xr:uid="{00000000-0005-0000-0000-00001C580000}"/>
    <cellStyle name="Normal 29 10 2 2" xfId="22556" xr:uid="{00000000-0005-0000-0000-00001D580000}"/>
    <cellStyle name="Normal 29 10 3" xfId="22557" xr:uid="{00000000-0005-0000-0000-00001E580000}"/>
    <cellStyle name="Normal 29 11" xfId="22558" xr:uid="{00000000-0005-0000-0000-00001F580000}"/>
    <cellStyle name="Normal 29 11 2" xfId="22559" xr:uid="{00000000-0005-0000-0000-000020580000}"/>
    <cellStyle name="Normal 29 12" xfId="22560" xr:uid="{00000000-0005-0000-0000-000021580000}"/>
    <cellStyle name="Normal 29 12 2" xfId="22561" xr:uid="{00000000-0005-0000-0000-000022580000}"/>
    <cellStyle name="Normal 29 13" xfId="22562" xr:uid="{00000000-0005-0000-0000-000023580000}"/>
    <cellStyle name="Normal 29 2" xfId="22563" xr:uid="{00000000-0005-0000-0000-000024580000}"/>
    <cellStyle name="Normal 29 2 10" xfId="22564" xr:uid="{00000000-0005-0000-0000-000025580000}"/>
    <cellStyle name="Normal 29 2 10 2" xfId="22565" xr:uid="{00000000-0005-0000-0000-000026580000}"/>
    <cellStyle name="Normal 29 2 11" xfId="22566" xr:uid="{00000000-0005-0000-0000-000027580000}"/>
    <cellStyle name="Normal 29 2 2" xfId="22567" xr:uid="{00000000-0005-0000-0000-000028580000}"/>
    <cellStyle name="Normal 29 2 2 2" xfId="22568" xr:uid="{00000000-0005-0000-0000-000029580000}"/>
    <cellStyle name="Normal 29 2 2 2 2" xfId="22569" xr:uid="{00000000-0005-0000-0000-00002A580000}"/>
    <cellStyle name="Normal 29 2 2 2 2 2" xfId="22570" xr:uid="{00000000-0005-0000-0000-00002B580000}"/>
    <cellStyle name="Normal 29 2 2 2 2 2 2" xfId="22571" xr:uid="{00000000-0005-0000-0000-00002C580000}"/>
    <cellStyle name="Normal 29 2 2 2 2 3" xfId="22572" xr:uid="{00000000-0005-0000-0000-00002D580000}"/>
    <cellStyle name="Normal 29 2 2 2 3" xfId="22573" xr:uid="{00000000-0005-0000-0000-00002E580000}"/>
    <cellStyle name="Normal 29 2 2 2 3 2" xfId="22574" xr:uid="{00000000-0005-0000-0000-00002F580000}"/>
    <cellStyle name="Normal 29 2 2 2 3 2 2" xfId="22575" xr:uid="{00000000-0005-0000-0000-000030580000}"/>
    <cellStyle name="Normal 29 2 2 2 3 3" xfId="22576" xr:uid="{00000000-0005-0000-0000-000031580000}"/>
    <cellStyle name="Normal 29 2 2 2 4" xfId="22577" xr:uid="{00000000-0005-0000-0000-000032580000}"/>
    <cellStyle name="Normal 29 2 2 2 4 2" xfId="22578" xr:uid="{00000000-0005-0000-0000-000033580000}"/>
    <cellStyle name="Normal 29 2 2 2 4 2 2" xfId="22579" xr:uid="{00000000-0005-0000-0000-000034580000}"/>
    <cellStyle name="Normal 29 2 2 2 4 3" xfId="22580" xr:uid="{00000000-0005-0000-0000-000035580000}"/>
    <cellStyle name="Normal 29 2 2 2 5" xfId="22581" xr:uid="{00000000-0005-0000-0000-000036580000}"/>
    <cellStyle name="Normal 29 2 2 2 5 2" xfId="22582" xr:uid="{00000000-0005-0000-0000-000037580000}"/>
    <cellStyle name="Normal 29 2 2 2 6" xfId="22583" xr:uid="{00000000-0005-0000-0000-000038580000}"/>
    <cellStyle name="Normal 29 2 2 2 6 2" xfId="22584" xr:uid="{00000000-0005-0000-0000-000039580000}"/>
    <cellStyle name="Normal 29 2 2 2 7" xfId="22585" xr:uid="{00000000-0005-0000-0000-00003A580000}"/>
    <cellStyle name="Normal 29 2 2 3" xfId="22586" xr:uid="{00000000-0005-0000-0000-00003B580000}"/>
    <cellStyle name="Normal 29 2 2 3 2" xfId="22587" xr:uid="{00000000-0005-0000-0000-00003C580000}"/>
    <cellStyle name="Normal 29 2 2 3 2 2" xfId="22588" xr:uid="{00000000-0005-0000-0000-00003D580000}"/>
    <cellStyle name="Normal 29 2 2 3 2 2 2" xfId="22589" xr:uid="{00000000-0005-0000-0000-00003E580000}"/>
    <cellStyle name="Normal 29 2 2 3 2 3" xfId="22590" xr:uid="{00000000-0005-0000-0000-00003F580000}"/>
    <cellStyle name="Normal 29 2 2 3 3" xfId="22591" xr:uid="{00000000-0005-0000-0000-000040580000}"/>
    <cellStyle name="Normal 29 2 2 3 3 2" xfId="22592" xr:uid="{00000000-0005-0000-0000-000041580000}"/>
    <cellStyle name="Normal 29 2 2 3 3 2 2" xfId="22593" xr:uid="{00000000-0005-0000-0000-000042580000}"/>
    <cellStyle name="Normal 29 2 2 3 3 3" xfId="22594" xr:uid="{00000000-0005-0000-0000-000043580000}"/>
    <cellStyle name="Normal 29 2 2 3 4" xfId="22595" xr:uid="{00000000-0005-0000-0000-000044580000}"/>
    <cellStyle name="Normal 29 2 2 3 4 2" xfId="22596" xr:uid="{00000000-0005-0000-0000-000045580000}"/>
    <cellStyle name="Normal 29 2 2 3 4 2 2" xfId="22597" xr:uid="{00000000-0005-0000-0000-000046580000}"/>
    <cellStyle name="Normal 29 2 2 3 4 3" xfId="22598" xr:uid="{00000000-0005-0000-0000-000047580000}"/>
    <cellStyle name="Normal 29 2 2 3 5" xfId="22599" xr:uid="{00000000-0005-0000-0000-000048580000}"/>
    <cellStyle name="Normal 29 2 2 3 5 2" xfId="22600" xr:uid="{00000000-0005-0000-0000-000049580000}"/>
    <cellStyle name="Normal 29 2 2 3 6" xfId="22601" xr:uid="{00000000-0005-0000-0000-00004A580000}"/>
    <cellStyle name="Normal 29 2 2 3 6 2" xfId="22602" xr:uid="{00000000-0005-0000-0000-00004B580000}"/>
    <cellStyle name="Normal 29 2 2 3 7" xfId="22603" xr:uid="{00000000-0005-0000-0000-00004C580000}"/>
    <cellStyle name="Normal 29 2 2 4" xfId="22604" xr:uid="{00000000-0005-0000-0000-00004D580000}"/>
    <cellStyle name="Normal 29 2 2 4 2" xfId="22605" xr:uid="{00000000-0005-0000-0000-00004E580000}"/>
    <cellStyle name="Normal 29 2 2 4 2 2" xfId="22606" xr:uid="{00000000-0005-0000-0000-00004F580000}"/>
    <cellStyle name="Normal 29 2 2 4 3" xfId="22607" xr:uid="{00000000-0005-0000-0000-000050580000}"/>
    <cellStyle name="Normal 29 2 2 5" xfId="22608" xr:uid="{00000000-0005-0000-0000-000051580000}"/>
    <cellStyle name="Normal 29 2 2 5 2" xfId="22609" xr:uid="{00000000-0005-0000-0000-000052580000}"/>
    <cellStyle name="Normal 29 2 2 5 2 2" xfId="22610" xr:uid="{00000000-0005-0000-0000-000053580000}"/>
    <cellStyle name="Normal 29 2 2 5 3" xfId="22611" xr:uid="{00000000-0005-0000-0000-000054580000}"/>
    <cellStyle name="Normal 29 2 2 6" xfId="22612" xr:uid="{00000000-0005-0000-0000-000055580000}"/>
    <cellStyle name="Normal 29 2 2 6 2" xfId="22613" xr:uid="{00000000-0005-0000-0000-000056580000}"/>
    <cellStyle name="Normal 29 2 2 6 2 2" xfId="22614" xr:uid="{00000000-0005-0000-0000-000057580000}"/>
    <cellStyle name="Normal 29 2 2 6 3" xfId="22615" xr:uid="{00000000-0005-0000-0000-000058580000}"/>
    <cellStyle name="Normal 29 2 2 7" xfId="22616" xr:uid="{00000000-0005-0000-0000-000059580000}"/>
    <cellStyle name="Normal 29 2 2 7 2" xfId="22617" xr:uid="{00000000-0005-0000-0000-00005A580000}"/>
    <cellStyle name="Normal 29 2 2 8" xfId="22618" xr:uid="{00000000-0005-0000-0000-00005B580000}"/>
    <cellStyle name="Normal 29 2 2 8 2" xfId="22619" xr:uid="{00000000-0005-0000-0000-00005C580000}"/>
    <cellStyle name="Normal 29 2 2 9" xfId="22620" xr:uid="{00000000-0005-0000-0000-00005D580000}"/>
    <cellStyle name="Normal 29 2 3" xfId="22621" xr:uid="{00000000-0005-0000-0000-00005E580000}"/>
    <cellStyle name="Normal 29 2 3 2" xfId="22622" xr:uid="{00000000-0005-0000-0000-00005F580000}"/>
    <cellStyle name="Normal 29 2 3 2 2" xfId="22623" xr:uid="{00000000-0005-0000-0000-000060580000}"/>
    <cellStyle name="Normal 29 2 3 2 2 2" xfId="22624" xr:uid="{00000000-0005-0000-0000-000061580000}"/>
    <cellStyle name="Normal 29 2 3 2 2 2 2" xfId="22625" xr:uid="{00000000-0005-0000-0000-000062580000}"/>
    <cellStyle name="Normal 29 2 3 2 2 3" xfId="22626" xr:uid="{00000000-0005-0000-0000-000063580000}"/>
    <cellStyle name="Normal 29 2 3 2 3" xfId="22627" xr:uid="{00000000-0005-0000-0000-000064580000}"/>
    <cellStyle name="Normal 29 2 3 2 3 2" xfId="22628" xr:uid="{00000000-0005-0000-0000-000065580000}"/>
    <cellStyle name="Normal 29 2 3 2 3 2 2" xfId="22629" xr:uid="{00000000-0005-0000-0000-000066580000}"/>
    <cellStyle name="Normal 29 2 3 2 3 3" xfId="22630" xr:uid="{00000000-0005-0000-0000-000067580000}"/>
    <cellStyle name="Normal 29 2 3 2 4" xfId="22631" xr:uid="{00000000-0005-0000-0000-000068580000}"/>
    <cellStyle name="Normal 29 2 3 2 4 2" xfId="22632" xr:uid="{00000000-0005-0000-0000-000069580000}"/>
    <cellStyle name="Normal 29 2 3 2 4 2 2" xfId="22633" xr:uid="{00000000-0005-0000-0000-00006A580000}"/>
    <cellStyle name="Normal 29 2 3 2 4 3" xfId="22634" xr:uid="{00000000-0005-0000-0000-00006B580000}"/>
    <cellStyle name="Normal 29 2 3 2 5" xfId="22635" xr:uid="{00000000-0005-0000-0000-00006C580000}"/>
    <cellStyle name="Normal 29 2 3 2 5 2" xfId="22636" xr:uid="{00000000-0005-0000-0000-00006D580000}"/>
    <cellStyle name="Normal 29 2 3 2 6" xfId="22637" xr:uid="{00000000-0005-0000-0000-00006E580000}"/>
    <cellStyle name="Normal 29 2 3 2 6 2" xfId="22638" xr:uid="{00000000-0005-0000-0000-00006F580000}"/>
    <cellStyle name="Normal 29 2 3 2 7" xfId="22639" xr:uid="{00000000-0005-0000-0000-000070580000}"/>
    <cellStyle name="Normal 29 2 3 3" xfId="22640" xr:uid="{00000000-0005-0000-0000-000071580000}"/>
    <cellStyle name="Normal 29 2 3 3 2" xfId="22641" xr:uid="{00000000-0005-0000-0000-000072580000}"/>
    <cellStyle name="Normal 29 2 3 3 2 2" xfId="22642" xr:uid="{00000000-0005-0000-0000-000073580000}"/>
    <cellStyle name="Normal 29 2 3 3 3" xfId="22643" xr:uid="{00000000-0005-0000-0000-000074580000}"/>
    <cellStyle name="Normal 29 2 3 4" xfId="22644" xr:uid="{00000000-0005-0000-0000-000075580000}"/>
    <cellStyle name="Normal 29 2 3 4 2" xfId="22645" xr:uid="{00000000-0005-0000-0000-000076580000}"/>
    <cellStyle name="Normal 29 2 3 4 2 2" xfId="22646" xr:uid="{00000000-0005-0000-0000-000077580000}"/>
    <cellStyle name="Normal 29 2 3 4 3" xfId="22647" xr:uid="{00000000-0005-0000-0000-000078580000}"/>
    <cellStyle name="Normal 29 2 3 5" xfId="22648" xr:uid="{00000000-0005-0000-0000-000079580000}"/>
    <cellStyle name="Normal 29 2 3 5 2" xfId="22649" xr:uid="{00000000-0005-0000-0000-00007A580000}"/>
    <cellStyle name="Normal 29 2 3 5 2 2" xfId="22650" xr:uid="{00000000-0005-0000-0000-00007B580000}"/>
    <cellStyle name="Normal 29 2 3 5 3" xfId="22651" xr:uid="{00000000-0005-0000-0000-00007C580000}"/>
    <cellStyle name="Normal 29 2 3 6" xfId="22652" xr:uid="{00000000-0005-0000-0000-00007D580000}"/>
    <cellStyle name="Normal 29 2 3 6 2" xfId="22653" xr:uid="{00000000-0005-0000-0000-00007E580000}"/>
    <cellStyle name="Normal 29 2 3 7" xfId="22654" xr:uid="{00000000-0005-0000-0000-00007F580000}"/>
    <cellStyle name="Normal 29 2 3 7 2" xfId="22655" xr:uid="{00000000-0005-0000-0000-000080580000}"/>
    <cellStyle name="Normal 29 2 3 8" xfId="22656" xr:uid="{00000000-0005-0000-0000-000081580000}"/>
    <cellStyle name="Normal 29 2 4" xfId="22657" xr:uid="{00000000-0005-0000-0000-000082580000}"/>
    <cellStyle name="Normal 29 2 4 2" xfId="22658" xr:uid="{00000000-0005-0000-0000-000083580000}"/>
    <cellStyle name="Normal 29 2 4 2 2" xfId="22659" xr:uid="{00000000-0005-0000-0000-000084580000}"/>
    <cellStyle name="Normal 29 2 4 2 2 2" xfId="22660" xr:uid="{00000000-0005-0000-0000-000085580000}"/>
    <cellStyle name="Normal 29 2 4 2 3" xfId="22661" xr:uid="{00000000-0005-0000-0000-000086580000}"/>
    <cellStyle name="Normal 29 2 4 3" xfId="22662" xr:uid="{00000000-0005-0000-0000-000087580000}"/>
    <cellStyle name="Normal 29 2 4 3 2" xfId="22663" xr:uid="{00000000-0005-0000-0000-000088580000}"/>
    <cellStyle name="Normal 29 2 4 3 2 2" xfId="22664" xr:uid="{00000000-0005-0000-0000-000089580000}"/>
    <cellStyle name="Normal 29 2 4 3 3" xfId="22665" xr:uid="{00000000-0005-0000-0000-00008A580000}"/>
    <cellStyle name="Normal 29 2 4 4" xfId="22666" xr:uid="{00000000-0005-0000-0000-00008B580000}"/>
    <cellStyle name="Normal 29 2 4 4 2" xfId="22667" xr:uid="{00000000-0005-0000-0000-00008C580000}"/>
    <cellStyle name="Normal 29 2 4 4 2 2" xfId="22668" xr:uid="{00000000-0005-0000-0000-00008D580000}"/>
    <cellStyle name="Normal 29 2 4 4 3" xfId="22669" xr:uid="{00000000-0005-0000-0000-00008E580000}"/>
    <cellStyle name="Normal 29 2 4 5" xfId="22670" xr:uid="{00000000-0005-0000-0000-00008F580000}"/>
    <cellStyle name="Normal 29 2 4 5 2" xfId="22671" xr:uid="{00000000-0005-0000-0000-000090580000}"/>
    <cellStyle name="Normal 29 2 4 6" xfId="22672" xr:uid="{00000000-0005-0000-0000-000091580000}"/>
    <cellStyle name="Normal 29 2 4 6 2" xfId="22673" xr:uid="{00000000-0005-0000-0000-000092580000}"/>
    <cellStyle name="Normal 29 2 4 7" xfId="22674" xr:uid="{00000000-0005-0000-0000-000093580000}"/>
    <cellStyle name="Normal 29 2 5" xfId="22675" xr:uid="{00000000-0005-0000-0000-000094580000}"/>
    <cellStyle name="Normal 29 2 5 2" xfId="22676" xr:uid="{00000000-0005-0000-0000-000095580000}"/>
    <cellStyle name="Normal 29 2 5 2 2" xfId="22677" xr:uid="{00000000-0005-0000-0000-000096580000}"/>
    <cellStyle name="Normal 29 2 5 2 2 2" xfId="22678" xr:uid="{00000000-0005-0000-0000-000097580000}"/>
    <cellStyle name="Normal 29 2 5 2 3" xfId="22679" xr:uid="{00000000-0005-0000-0000-000098580000}"/>
    <cellStyle name="Normal 29 2 5 3" xfId="22680" xr:uid="{00000000-0005-0000-0000-000099580000}"/>
    <cellStyle name="Normal 29 2 5 3 2" xfId="22681" xr:uid="{00000000-0005-0000-0000-00009A580000}"/>
    <cellStyle name="Normal 29 2 5 3 2 2" xfId="22682" xr:uid="{00000000-0005-0000-0000-00009B580000}"/>
    <cellStyle name="Normal 29 2 5 3 3" xfId="22683" xr:uid="{00000000-0005-0000-0000-00009C580000}"/>
    <cellStyle name="Normal 29 2 5 4" xfId="22684" xr:uid="{00000000-0005-0000-0000-00009D580000}"/>
    <cellStyle name="Normal 29 2 5 4 2" xfId="22685" xr:uid="{00000000-0005-0000-0000-00009E580000}"/>
    <cellStyle name="Normal 29 2 5 4 2 2" xfId="22686" xr:uid="{00000000-0005-0000-0000-00009F580000}"/>
    <cellStyle name="Normal 29 2 5 4 3" xfId="22687" xr:uid="{00000000-0005-0000-0000-0000A0580000}"/>
    <cellStyle name="Normal 29 2 5 5" xfId="22688" xr:uid="{00000000-0005-0000-0000-0000A1580000}"/>
    <cellStyle name="Normal 29 2 5 5 2" xfId="22689" xr:uid="{00000000-0005-0000-0000-0000A2580000}"/>
    <cellStyle name="Normal 29 2 5 6" xfId="22690" xr:uid="{00000000-0005-0000-0000-0000A3580000}"/>
    <cellStyle name="Normal 29 2 5 6 2" xfId="22691" xr:uid="{00000000-0005-0000-0000-0000A4580000}"/>
    <cellStyle name="Normal 29 2 5 7" xfId="22692" xr:uid="{00000000-0005-0000-0000-0000A5580000}"/>
    <cellStyle name="Normal 29 2 6" xfId="22693" xr:uid="{00000000-0005-0000-0000-0000A6580000}"/>
    <cellStyle name="Normal 29 2 6 2" xfId="22694" xr:uid="{00000000-0005-0000-0000-0000A7580000}"/>
    <cellStyle name="Normal 29 2 6 2 2" xfId="22695" xr:uid="{00000000-0005-0000-0000-0000A8580000}"/>
    <cellStyle name="Normal 29 2 6 3" xfId="22696" xr:uid="{00000000-0005-0000-0000-0000A9580000}"/>
    <cellStyle name="Normal 29 2 7" xfId="22697" xr:uid="{00000000-0005-0000-0000-0000AA580000}"/>
    <cellStyle name="Normal 29 2 7 2" xfId="22698" xr:uid="{00000000-0005-0000-0000-0000AB580000}"/>
    <cellStyle name="Normal 29 2 7 2 2" xfId="22699" xr:uid="{00000000-0005-0000-0000-0000AC580000}"/>
    <cellStyle name="Normal 29 2 7 3" xfId="22700" xr:uid="{00000000-0005-0000-0000-0000AD580000}"/>
    <cellStyle name="Normal 29 2 8" xfId="22701" xr:uid="{00000000-0005-0000-0000-0000AE580000}"/>
    <cellStyle name="Normal 29 2 8 2" xfId="22702" xr:uid="{00000000-0005-0000-0000-0000AF580000}"/>
    <cellStyle name="Normal 29 2 8 2 2" xfId="22703" xr:uid="{00000000-0005-0000-0000-0000B0580000}"/>
    <cellStyle name="Normal 29 2 8 3" xfId="22704" xr:uid="{00000000-0005-0000-0000-0000B1580000}"/>
    <cellStyle name="Normal 29 2 9" xfId="22705" xr:uid="{00000000-0005-0000-0000-0000B2580000}"/>
    <cellStyle name="Normal 29 2 9 2" xfId="22706" xr:uid="{00000000-0005-0000-0000-0000B3580000}"/>
    <cellStyle name="Normal 29 3" xfId="22707" xr:uid="{00000000-0005-0000-0000-0000B4580000}"/>
    <cellStyle name="Normal 29 3 10" xfId="22708" xr:uid="{00000000-0005-0000-0000-0000B5580000}"/>
    <cellStyle name="Normal 29 3 10 2" xfId="22709" xr:uid="{00000000-0005-0000-0000-0000B6580000}"/>
    <cellStyle name="Normal 29 3 11" xfId="22710" xr:uid="{00000000-0005-0000-0000-0000B7580000}"/>
    <cellStyle name="Normal 29 3 2" xfId="22711" xr:uid="{00000000-0005-0000-0000-0000B8580000}"/>
    <cellStyle name="Normal 29 3 2 2" xfId="22712" xr:uid="{00000000-0005-0000-0000-0000B9580000}"/>
    <cellStyle name="Normal 29 3 2 2 2" xfId="22713" xr:uid="{00000000-0005-0000-0000-0000BA580000}"/>
    <cellStyle name="Normal 29 3 2 2 2 2" xfId="22714" xr:uid="{00000000-0005-0000-0000-0000BB580000}"/>
    <cellStyle name="Normal 29 3 2 2 2 2 2" xfId="22715" xr:uid="{00000000-0005-0000-0000-0000BC580000}"/>
    <cellStyle name="Normal 29 3 2 2 2 3" xfId="22716" xr:uid="{00000000-0005-0000-0000-0000BD580000}"/>
    <cellStyle name="Normal 29 3 2 2 3" xfId="22717" xr:uid="{00000000-0005-0000-0000-0000BE580000}"/>
    <cellStyle name="Normal 29 3 2 2 3 2" xfId="22718" xr:uid="{00000000-0005-0000-0000-0000BF580000}"/>
    <cellStyle name="Normal 29 3 2 2 3 2 2" xfId="22719" xr:uid="{00000000-0005-0000-0000-0000C0580000}"/>
    <cellStyle name="Normal 29 3 2 2 3 3" xfId="22720" xr:uid="{00000000-0005-0000-0000-0000C1580000}"/>
    <cellStyle name="Normal 29 3 2 2 4" xfId="22721" xr:uid="{00000000-0005-0000-0000-0000C2580000}"/>
    <cellStyle name="Normal 29 3 2 2 4 2" xfId="22722" xr:uid="{00000000-0005-0000-0000-0000C3580000}"/>
    <cellStyle name="Normal 29 3 2 2 4 2 2" xfId="22723" xr:uid="{00000000-0005-0000-0000-0000C4580000}"/>
    <cellStyle name="Normal 29 3 2 2 4 3" xfId="22724" xr:uid="{00000000-0005-0000-0000-0000C5580000}"/>
    <cellStyle name="Normal 29 3 2 2 5" xfId="22725" xr:uid="{00000000-0005-0000-0000-0000C6580000}"/>
    <cellStyle name="Normal 29 3 2 2 5 2" xfId="22726" xr:uid="{00000000-0005-0000-0000-0000C7580000}"/>
    <cellStyle name="Normal 29 3 2 2 6" xfId="22727" xr:uid="{00000000-0005-0000-0000-0000C8580000}"/>
    <cellStyle name="Normal 29 3 2 2 6 2" xfId="22728" xr:uid="{00000000-0005-0000-0000-0000C9580000}"/>
    <cellStyle name="Normal 29 3 2 2 7" xfId="22729" xr:uid="{00000000-0005-0000-0000-0000CA580000}"/>
    <cellStyle name="Normal 29 3 2 3" xfId="22730" xr:uid="{00000000-0005-0000-0000-0000CB580000}"/>
    <cellStyle name="Normal 29 3 2 3 2" xfId="22731" xr:uid="{00000000-0005-0000-0000-0000CC580000}"/>
    <cellStyle name="Normal 29 3 2 3 2 2" xfId="22732" xr:uid="{00000000-0005-0000-0000-0000CD580000}"/>
    <cellStyle name="Normal 29 3 2 3 2 2 2" xfId="22733" xr:uid="{00000000-0005-0000-0000-0000CE580000}"/>
    <cellStyle name="Normal 29 3 2 3 2 3" xfId="22734" xr:uid="{00000000-0005-0000-0000-0000CF580000}"/>
    <cellStyle name="Normal 29 3 2 3 3" xfId="22735" xr:uid="{00000000-0005-0000-0000-0000D0580000}"/>
    <cellStyle name="Normal 29 3 2 3 3 2" xfId="22736" xr:uid="{00000000-0005-0000-0000-0000D1580000}"/>
    <cellStyle name="Normal 29 3 2 3 3 2 2" xfId="22737" xr:uid="{00000000-0005-0000-0000-0000D2580000}"/>
    <cellStyle name="Normal 29 3 2 3 3 3" xfId="22738" xr:uid="{00000000-0005-0000-0000-0000D3580000}"/>
    <cellStyle name="Normal 29 3 2 3 4" xfId="22739" xr:uid="{00000000-0005-0000-0000-0000D4580000}"/>
    <cellStyle name="Normal 29 3 2 3 4 2" xfId="22740" xr:uid="{00000000-0005-0000-0000-0000D5580000}"/>
    <cellStyle name="Normal 29 3 2 3 4 2 2" xfId="22741" xr:uid="{00000000-0005-0000-0000-0000D6580000}"/>
    <cellStyle name="Normal 29 3 2 3 4 3" xfId="22742" xr:uid="{00000000-0005-0000-0000-0000D7580000}"/>
    <cellStyle name="Normal 29 3 2 3 5" xfId="22743" xr:uid="{00000000-0005-0000-0000-0000D8580000}"/>
    <cellStyle name="Normal 29 3 2 3 5 2" xfId="22744" xr:uid="{00000000-0005-0000-0000-0000D9580000}"/>
    <cellStyle name="Normal 29 3 2 3 6" xfId="22745" xr:uid="{00000000-0005-0000-0000-0000DA580000}"/>
    <cellStyle name="Normal 29 3 2 3 6 2" xfId="22746" xr:uid="{00000000-0005-0000-0000-0000DB580000}"/>
    <cellStyle name="Normal 29 3 2 3 7" xfId="22747" xr:uid="{00000000-0005-0000-0000-0000DC580000}"/>
    <cellStyle name="Normal 29 3 2 4" xfId="22748" xr:uid="{00000000-0005-0000-0000-0000DD580000}"/>
    <cellStyle name="Normal 29 3 2 4 2" xfId="22749" xr:uid="{00000000-0005-0000-0000-0000DE580000}"/>
    <cellStyle name="Normal 29 3 2 4 2 2" xfId="22750" xr:uid="{00000000-0005-0000-0000-0000DF580000}"/>
    <cellStyle name="Normal 29 3 2 4 3" xfId="22751" xr:uid="{00000000-0005-0000-0000-0000E0580000}"/>
    <cellStyle name="Normal 29 3 2 5" xfId="22752" xr:uid="{00000000-0005-0000-0000-0000E1580000}"/>
    <cellStyle name="Normal 29 3 2 5 2" xfId="22753" xr:uid="{00000000-0005-0000-0000-0000E2580000}"/>
    <cellStyle name="Normal 29 3 2 5 2 2" xfId="22754" xr:uid="{00000000-0005-0000-0000-0000E3580000}"/>
    <cellStyle name="Normal 29 3 2 5 3" xfId="22755" xr:uid="{00000000-0005-0000-0000-0000E4580000}"/>
    <cellStyle name="Normal 29 3 2 6" xfId="22756" xr:uid="{00000000-0005-0000-0000-0000E5580000}"/>
    <cellStyle name="Normal 29 3 2 6 2" xfId="22757" xr:uid="{00000000-0005-0000-0000-0000E6580000}"/>
    <cellStyle name="Normal 29 3 2 6 2 2" xfId="22758" xr:uid="{00000000-0005-0000-0000-0000E7580000}"/>
    <cellStyle name="Normal 29 3 2 6 3" xfId="22759" xr:uid="{00000000-0005-0000-0000-0000E8580000}"/>
    <cellStyle name="Normal 29 3 2 7" xfId="22760" xr:uid="{00000000-0005-0000-0000-0000E9580000}"/>
    <cellStyle name="Normal 29 3 2 7 2" xfId="22761" xr:uid="{00000000-0005-0000-0000-0000EA580000}"/>
    <cellStyle name="Normal 29 3 2 8" xfId="22762" xr:uid="{00000000-0005-0000-0000-0000EB580000}"/>
    <cellStyle name="Normal 29 3 2 8 2" xfId="22763" xr:uid="{00000000-0005-0000-0000-0000EC580000}"/>
    <cellStyle name="Normal 29 3 2 9" xfId="22764" xr:uid="{00000000-0005-0000-0000-0000ED580000}"/>
    <cellStyle name="Normal 29 3 3" xfId="22765" xr:uid="{00000000-0005-0000-0000-0000EE580000}"/>
    <cellStyle name="Normal 29 3 3 2" xfId="22766" xr:uid="{00000000-0005-0000-0000-0000EF580000}"/>
    <cellStyle name="Normal 29 3 3 2 2" xfId="22767" xr:uid="{00000000-0005-0000-0000-0000F0580000}"/>
    <cellStyle name="Normal 29 3 3 2 2 2" xfId="22768" xr:uid="{00000000-0005-0000-0000-0000F1580000}"/>
    <cellStyle name="Normal 29 3 3 2 2 2 2" xfId="22769" xr:uid="{00000000-0005-0000-0000-0000F2580000}"/>
    <cellStyle name="Normal 29 3 3 2 2 3" xfId="22770" xr:uid="{00000000-0005-0000-0000-0000F3580000}"/>
    <cellStyle name="Normal 29 3 3 2 3" xfId="22771" xr:uid="{00000000-0005-0000-0000-0000F4580000}"/>
    <cellStyle name="Normal 29 3 3 2 3 2" xfId="22772" xr:uid="{00000000-0005-0000-0000-0000F5580000}"/>
    <cellStyle name="Normal 29 3 3 2 3 2 2" xfId="22773" xr:uid="{00000000-0005-0000-0000-0000F6580000}"/>
    <cellStyle name="Normal 29 3 3 2 3 3" xfId="22774" xr:uid="{00000000-0005-0000-0000-0000F7580000}"/>
    <cellStyle name="Normal 29 3 3 2 4" xfId="22775" xr:uid="{00000000-0005-0000-0000-0000F8580000}"/>
    <cellStyle name="Normal 29 3 3 2 4 2" xfId="22776" xr:uid="{00000000-0005-0000-0000-0000F9580000}"/>
    <cellStyle name="Normal 29 3 3 2 4 2 2" xfId="22777" xr:uid="{00000000-0005-0000-0000-0000FA580000}"/>
    <cellStyle name="Normal 29 3 3 2 4 3" xfId="22778" xr:uid="{00000000-0005-0000-0000-0000FB580000}"/>
    <cellStyle name="Normal 29 3 3 2 5" xfId="22779" xr:uid="{00000000-0005-0000-0000-0000FC580000}"/>
    <cellStyle name="Normal 29 3 3 2 5 2" xfId="22780" xr:uid="{00000000-0005-0000-0000-0000FD580000}"/>
    <cellStyle name="Normal 29 3 3 2 6" xfId="22781" xr:uid="{00000000-0005-0000-0000-0000FE580000}"/>
    <cellStyle name="Normal 29 3 3 2 6 2" xfId="22782" xr:uid="{00000000-0005-0000-0000-0000FF580000}"/>
    <cellStyle name="Normal 29 3 3 2 7" xfId="22783" xr:uid="{00000000-0005-0000-0000-000000590000}"/>
    <cellStyle name="Normal 29 3 3 3" xfId="22784" xr:uid="{00000000-0005-0000-0000-000001590000}"/>
    <cellStyle name="Normal 29 3 3 3 2" xfId="22785" xr:uid="{00000000-0005-0000-0000-000002590000}"/>
    <cellStyle name="Normal 29 3 3 3 2 2" xfId="22786" xr:uid="{00000000-0005-0000-0000-000003590000}"/>
    <cellStyle name="Normal 29 3 3 3 3" xfId="22787" xr:uid="{00000000-0005-0000-0000-000004590000}"/>
    <cellStyle name="Normal 29 3 3 4" xfId="22788" xr:uid="{00000000-0005-0000-0000-000005590000}"/>
    <cellStyle name="Normal 29 3 3 4 2" xfId="22789" xr:uid="{00000000-0005-0000-0000-000006590000}"/>
    <cellStyle name="Normal 29 3 3 4 2 2" xfId="22790" xr:uid="{00000000-0005-0000-0000-000007590000}"/>
    <cellStyle name="Normal 29 3 3 4 3" xfId="22791" xr:uid="{00000000-0005-0000-0000-000008590000}"/>
    <cellStyle name="Normal 29 3 3 5" xfId="22792" xr:uid="{00000000-0005-0000-0000-000009590000}"/>
    <cellStyle name="Normal 29 3 3 5 2" xfId="22793" xr:uid="{00000000-0005-0000-0000-00000A590000}"/>
    <cellStyle name="Normal 29 3 3 5 2 2" xfId="22794" xr:uid="{00000000-0005-0000-0000-00000B590000}"/>
    <cellStyle name="Normal 29 3 3 5 3" xfId="22795" xr:uid="{00000000-0005-0000-0000-00000C590000}"/>
    <cellStyle name="Normal 29 3 3 6" xfId="22796" xr:uid="{00000000-0005-0000-0000-00000D590000}"/>
    <cellStyle name="Normal 29 3 3 6 2" xfId="22797" xr:uid="{00000000-0005-0000-0000-00000E590000}"/>
    <cellStyle name="Normal 29 3 3 7" xfId="22798" xr:uid="{00000000-0005-0000-0000-00000F590000}"/>
    <cellStyle name="Normal 29 3 3 7 2" xfId="22799" xr:uid="{00000000-0005-0000-0000-000010590000}"/>
    <cellStyle name="Normal 29 3 3 8" xfId="22800" xr:uid="{00000000-0005-0000-0000-000011590000}"/>
    <cellStyle name="Normal 29 3 4" xfId="22801" xr:uid="{00000000-0005-0000-0000-000012590000}"/>
    <cellStyle name="Normal 29 3 4 2" xfId="22802" xr:uid="{00000000-0005-0000-0000-000013590000}"/>
    <cellStyle name="Normal 29 3 4 2 2" xfId="22803" xr:uid="{00000000-0005-0000-0000-000014590000}"/>
    <cellStyle name="Normal 29 3 4 2 2 2" xfId="22804" xr:uid="{00000000-0005-0000-0000-000015590000}"/>
    <cellStyle name="Normal 29 3 4 2 3" xfId="22805" xr:uid="{00000000-0005-0000-0000-000016590000}"/>
    <cellStyle name="Normal 29 3 4 3" xfId="22806" xr:uid="{00000000-0005-0000-0000-000017590000}"/>
    <cellStyle name="Normal 29 3 4 3 2" xfId="22807" xr:uid="{00000000-0005-0000-0000-000018590000}"/>
    <cellStyle name="Normal 29 3 4 3 2 2" xfId="22808" xr:uid="{00000000-0005-0000-0000-000019590000}"/>
    <cellStyle name="Normal 29 3 4 3 3" xfId="22809" xr:uid="{00000000-0005-0000-0000-00001A590000}"/>
    <cellStyle name="Normal 29 3 4 4" xfId="22810" xr:uid="{00000000-0005-0000-0000-00001B590000}"/>
    <cellStyle name="Normal 29 3 4 4 2" xfId="22811" xr:uid="{00000000-0005-0000-0000-00001C590000}"/>
    <cellStyle name="Normal 29 3 4 4 2 2" xfId="22812" xr:uid="{00000000-0005-0000-0000-00001D590000}"/>
    <cellStyle name="Normal 29 3 4 4 3" xfId="22813" xr:uid="{00000000-0005-0000-0000-00001E590000}"/>
    <cellStyle name="Normal 29 3 4 5" xfId="22814" xr:uid="{00000000-0005-0000-0000-00001F590000}"/>
    <cellStyle name="Normal 29 3 4 5 2" xfId="22815" xr:uid="{00000000-0005-0000-0000-000020590000}"/>
    <cellStyle name="Normal 29 3 4 6" xfId="22816" xr:uid="{00000000-0005-0000-0000-000021590000}"/>
    <cellStyle name="Normal 29 3 4 6 2" xfId="22817" xr:uid="{00000000-0005-0000-0000-000022590000}"/>
    <cellStyle name="Normal 29 3 4 7" xfId="22818" xr:uid="{00000000-0005-0000-0000-000023590000}"/>
    <cellStyle name="Normal 29 3 5" xfId="22819" xr:uid="{00000000-0005-0000-0000-000024590000}"/>
    <cellStyle name="Normal 29 3 5 2" xfId="22820" xr:uid="{00000000-0005-0000-0000-000025590000}"/>
    <cellStyle name="Normal 29 3 5 2 2" xfId="22821" xr:uid="{00000000-0005-0000-0000-000026590000}"/>
    <cellStyle name="Normal 29 3 5 2 2 2" xfId="22822" xr:uid="{00000000-0005-0000-0000-000027590000}"/>
    <cellStyle name="Normal 29 3 5 2 3" xfId="22823" xr:uid="{00000000-0005-0000-0000-000028590000}"/>
    <cellStyle name="Normal 29 3 5 3" xfId="22824" xr:uid="{00000000-0005-0000-0000-000029590000}"/>
    <cellStyle name="Normal 29 3 5 3 2" xfId="22825" xr:uid="{00000000-0005-0000-0000-00002A590000}"/>
    <cellStyle name="Normal 29 3 5 3 2 2" xfId="22826" xr:uid="{00000000-0005-0000-0000-00002B590000}"/>
    <cellStyle name="Normal 29 3 5 3 3" xfId="22827" xr:uid="{00000000-0005-0000-0000-00002C590000}"/>
    <cellStyle name="Normal 29 3 5 4" xfId="22828" xr:uid="{00000000-0005-0000-0000-00002D590000}"/>
    <cellStyle name="Normal 29 3 5 4 2" xfId="22829" xr:uid="{00000000-0005-0000-0000-00002E590000}"/>
    <cellStyle name="Normal 29 3 5 4 2 2" xfId="22830" xr:uid="{00000000-0005-0000-0000-00002F590000}"/>
    <cellStyle name="Normal 29 3 5 4 3" xfId="22831" xr:uid="{00000000-0005-0000-0000-000030590000}"/>
    <cellStyle name="Normal 29 3 5 5" xfId="22832" xr:uid="{00000000-0005-0000-0000-000031590000}"/>
    <cellStyle name="Normal 29 3 5 5 2" xfId="22833" xr:uid="{00000000-0005-0000-0000-000032590000}"/>
    <cellStyle name="Normal 29 3 5 6" xfId="22834" xr:uid="{00000000-0005-0000-0000-000033590000}"/>
    <cellStyle name="Normal 29 3 5 6 2" xfId="22835" xr:uid="{00000000-0005-0000-0000-000034590000}"/>
    <cellStyle name="Normal 29 3 5 7" xfId="22836" xr:uid="{00000000-0005-0000-0000-000035590000}"/>
    <cellStyle name="Normal 29 3 6" xfId="22837" xr:uid="{00000000-0005-0000-0000-000036590000}"/>
    <cellStyle name="Normal 29 3 6 2" xfId="22838" xr:uid="{00000000-0005-0000-0000-000037590000}"/>
    <cellStyle name="Normal 29 3 6 2 2" xfId="22839" xr:uid="{00000000-0005-0000-0000-000038590000}"/>
    <cellStyle name="Normal 29 3 6 3" xfId="22840" xr:uid="{00000000-0005-0000-0000-000039590000}"/>
    <cellStyle name="Normal 29 3 7" xfId="22841" xr:uid="{00000000-0005-0000-0000-00003A590000}"/>
    <cellStyle name="Normal 29 3 7 2" xfId="22842" xr:uid="{00000000-0005-0000-0000-00003B590000}"/>
    <cellStyle name="Normal 29 3 7 2 2" xfId="22843" xr:uid="{00000000-0005-0000-0000-00003C590000}"/>
    <cellStyle name="Normal 29 3 7 3" xfId="22844" xr:uid="{00000000-0005-0000-0000-00003D590000}"/>
    <cellStyle name="Normal 29 3 8" xfId="22845" xr:uid="{00000000-0005-0000-0000-00003E590000}"/>
    <cellStyle name="Normal 29 3 8 2" xfId="22846" xr:uid="{00000000-0005-0000-0000-00003F590000}"/>
    <cellStyle name="Normal 29 3 8 2 2" xfId="22847" xr:uid="{00000000-0005-0000-0000-000040590000}"/>
    <cellStyle name="Normal 29 3 8 3" xfId="22848" xr:uid="{00000000-0005-0000-0000-000041590000}"/>
    <cellStyle name="Normal 29 3 9" xfId="22849" xr:uid="{00000000-0005-0000-0000-000042590000}"/>
    <cellStyle name="Normal 29 3 9 2" xfId="22850" xr:uid="{00000000-0005-0000-0000-000043590000}"/>
    <cellStyle name="Normal 29 4" xfId="22851" xr:uid="{00000000-0005-0000-0000-000044590000}"/>
    <cellStyle name="Normal 29 4 2" xfId="22852" xr:uid="{00000000-0005-0000-0000-000045590000}"/>
    <cellStyle name="Normal 29 4 2 2" xfId="22853" xr:uid="{00000000-0005-0000-0000-000046590000}"/>
    <cellStyle name="Normal 29 4 2 2 2" xfId="22854" xr:uid="{00000000-0005-0000-0000-000047590000}"/>
    <cellStyle name="Normal 29 4 2 2 2 2" xfId="22855" xr:uid="{00000000-0005-0000-0000-000048590000}"/>
    <cellStyle name="Normal 29 4 2 2 3" xfId="22856" xr:uid="{00000000-0005-0000-0000-000049590000}"/>
    <cellStyle name="Normal 29 4 2 3" xfId="22857" xr:uid="{00000000-0005-0000-0000-00004A590000}"/>
    <cellStyle name="Normal 29 4 2 3 2" xfId="22858" xr:uid="{00000000-0005-0000-0000-00004B590000}"/>
    <cellStyle name="Normal 29 4 2 3 2 2" xfId="22859" xr:uid="{00000000-0005-0000-0000-00004C590000}"/>
    <cellStyle name="Normal 29 4 2 3 3" xfId="22860" xr:uid="{00000000-0005-0000-0000-00004D590000}"/>
    <cellStyle name="Normal 29 4 2 4" xfId="22861" xr:uid="{00000000-0005-0000-0000-00004E590000}"/>
    <cellStyle name="Normal 29 4 2 4 2" xfId="22862" xr:uid="{00000000-0005-0000-0000-00004F590000}"/>
    <cellStyle name="Normal 29 4 2 4 2 2" xfId="22863" xr:uid="{00000000-0005-0000-0000-000050590000}"/>
    <cellStyle name="Normal 29 4 2 4 3" xfId="22864" xr:uid="{00000000-0005-0000-0000-000051590000}"/>
    <cellStyle name="Normal 29 4 2 5" xfId="22865" xr:uid="{00000000-0005-0000-0000-000052590000}"/>
    <cellStyle name="Normal 29 4 2 5 2" xfId="22866" xr:uid="{00000000-0005-0000-0000-000053590000}"/>
    <cellStyle name="Normal 29 4 2 6" xfId="22867" xr:uid="{00000000-0005-0000-0000-000054590000}"/>
    <cellStyle name="Normal 29 4 2 6 2" xfId="22868" xr:uid="{00000000-0005-0000-0000-000055590000}"/>
    <cellStyle name="Normal 29 4 2 7" xfId="22869" xr:uid="{00000000-0005-0000-0000-000056590000}"/>
    <cellStyle name="Normal 29 4 3" xfId="22870" xr:uid="{00000000-0005-0000-0000-000057590000}"/>
    <cellStyle name="Normal 29 4 3 2" xfId="22871" xr:uid="{00000000-0005-0000-0000-000058590000}"/>
    <cellStyle name="Normal 29 4 3 2 2" xfId="22872" xr:uid="{00000000-0005-0000-0000-000059590000}"/>
    <cellStyle name="Normal 29 4 3 2 2 2" xfId="22873" xr:uid="{00000000-0005-0000-0000-00005A590000}"/>
    <cellStyle name="Normal 29 4 3 2 3" xfId="22874" xr:uid="{00000000-0005-0000-0000-00005B590000}"/>
    <cellStyle name="Normal 29 4 3 3" xfId="22875" xr:uid="{00000000-0005-0000-0000-00005C590000}"/>
    <cellStyle name="Normal 29 4 3 3 2" xfId="22876" xr:uid="{00000000-0005-0000-0000-00005D590000}"/>
    <cellStyle name="Normal 29 4 3 3 2 2" xfId="22877" xr:uid="{00000000-0005-0000-0000-00005E590000}"/>
    <cellStyle name="Normal 29 4 3 3 3" xfId="22878" xr:uid="{00000000-0005-0000-0000-00005F590000}"/>
    <cellStyle name="Normal 29 4 3 4" xfId="22879" xr:uid="{00000000-0005-0000-0000-000060590000}"/>
    <cellStyle name="Normal 29 4 3 4 2" xfId="22880" xr:uid="{00000000-0005-0000-0000-000061590000}"/>
    <cellStyle name="Normal 29 4 3 4 2 2" xfId="22881" xr:uid="{00000000-0005-0000-0000-000062590000}"/>
    <cellStyle name="Normal 29 4 3 4 3" xfId="22882" xr:uid="{00000000-0005-0000-0000-000063590000}"/>
    <cellStyle name="Normal 29 4 3 5" xfId="22883" xr:uid="{00000000-0005-0000-0000-000064590000}"/>
    <cellStyle name="Normal 29 4 3 5 2" xfId="22884" xr:uid="{00000000-0005-0000-0000-000065590000}"/>
    <cellStyle name="Normal 29 4 3 6" xfId="22885" xr:uid="{00000000-0005-0000-0000-000066590000}"/>
    <cellStyle name="Normal 29 4 3 6 2" xfId="22886" xr:uid="{00000000-0005-0000-0000-000067590000}"/>
    <cellStyle name="Normal 29 4 3 7" xfId="22887" xr:uid="{00000000-0005-0000-0000-000068590000}"/>
    <cellStyle name="Normal 29 4 4" xfId="22888" xr:uid="{00000000-0005-0000-0000-000069590000}"/>
    <cellStyle name="Normal 29 4 4 2" xfId="22889" xr:uid="{00000000-0005-0000-0000-00006A590000}"/>
    <cellStyle name="Normal 29 4 4 2 2" xfId="22890" xr:uid="{00000000-0005-0000-0000-00006B590000}"/>
    <cellStyle name="Normal 29 4 4 3" xfId="22891" xr:uid="{00000000-0005-0000-0000-00006C590000}"/>
    <cellStyle name="Normal 29 4 5" xfId="22892" xr:uid="{00000000-0005-0000-0000-00006D590000}"/>
    <cellStyle name="Normal 29 4 5 2" xfId="22893" xr:uid="{00000000-0005-0000-0000-00006E590000}"/>
    <cellStyle name="Normal 29 4 5 2 2" xfId="22894" xr:uid="{00000000-0005-0000-0000-00006F590000}"/>
    <cellStyle name="Normal 29 4 5 3" xfId="22895" xr:uid="{00000000-0005-0000-0000-000070590000}"/>
    <cellStyle name="Normal 29 4 6" xfId="22896" xr:uid="{00000000-0005-0000-0000-000071590000}"/>
    <cellStyle name="Normal 29 4 6 2" xfId="22897" xr:uid="{00000000-0005-0000-0000-000072590000}"/>
    <cellStyle name="Normal 29 4 6 2 2" xfId="22898" xr:uid="{00000000-0005-0000-0000-000073590000}"/>
    <cellStyle name="Normal 29 4 6 3" xfId="22899" xr:uid="{00000000-0005-0000-0000-000074590000}"/>
    <cellStyle name="Normal 29 4 7" xfId="22900" xr:uid="{00000000-0005-0000-0000-000075590000}"/>
    <cellStyle name="Normal 29 4 7 2" xfId="22901" xr:uid="{00000000-0005-0000-0000-000076590000}"/>
    <cellStyle name="Normal 29 4 8" xfId="22902" xr:uid="{00000000-0005-0000-0000-000077590000}"/>
    <cellStyle name="Normal 29 4 8 2" xfId="22903" xr:uid="{00000000-0005-0000-0000-000078590000}"/>
    <cellStyle name="Normal 29 4 9" xfId="22904" xr:uid="{00000000-0005-0000-0000-000079590000}"/>
    <cellStyle name="Normal 29 5" xfId="22905" xr:uid="{00000000-0005-0000-0000-00007A590000}"/>
    <cellStyle name="Normal 29 5 2" xfId="22906" xr:uid="{00000000-0005-0000-0000-00007B590000}"/>
    <cellStyle name="Normal 29 5 2 2" xfId="22907" xr:uid="{00000000-0005-0000-0000-00007C590000}"/>
    <cellStyle name="Normal 29 5 2 2 2" xfId="22908" xr:uid="{00000000-0005-0000-0000-00007D590000}"/>
    <cellStyle name="Normal 29 5 2 2 2 2" xfId="22909" xr:uid="{00000000-0005-0000-0000-00007E590000}"/>
    <cellStyle name="Normal 29 5 2 2 3" xfId="22910" xr:uid="{00000000-0005-0000-0000-00007F590000}"/>
    <cellStyle name="Normal 29 5 2 3" xfId="22911" xr:uid="{00000000-0005-0000-0000-000080590000}"/>
    <cellStyle name="Normal 29 5 2 3 2" xfId="22912" xr:uid="{00000000-0005-0000-0000-000081590000}"/>
    <cellStyle name="Normal 29 5 2 3 2 2" xfId="22913" xr:uid="{00000000-0005-0000-0000-000082590000}"/>
    <cellStyle name="Normal 29 5 2 3 3" xfId="22914" xr:uid="{00000000-0005-0000-0000-000083590000}"/>
    <cellStyle name="Normal 29 5 2 4" xfId="22915" xr:uid="{00000000-0005-0000-0000-000084590000}"/>
    <cellStyle name="Normal 29 5 2 4 2" xfId="22916" xr:uid="{00000000-0005-0000-0000-000085590000}"/>
    <cellStyle name="Normal 29 5 2 4 2 2" xfId="22917" xr:uid="{00000000-0005-0000-0000-000086590000}"/>
    <cellStyle name="Normal 29 5 2 4 3" xfId="22918" xr:uid="{00000000-0005-0000-0000-000087590000}"/>
    <cellStyle name="Normal 29 5 2 5" xfId="22919" xr:uid="{00000000-0005-0000-0000-000088590000}"/>
    <cellStyle name="Normal 29 5 2 5 2" xfId="22920" xr:uid="{00000000-0005-0000-0000-000089590000}"/>
    <cellStyle name="Normal 29 5 2 6" xfId="22921" xr:uid="{00000000-0005-0000-0000-00008A590000}"/>
    <cellStyle name="Normal 29 5 2 6 2" xfId="22922" xr:uid="{00000000-0005-0000-0000-00008B590000}"/>
    <cellStyle name="Normal 29 5 2 7" xfId="22923" xr:uid="{00000000-0005-0000-0000-00008C590000}"/>
    <cellStyle name="Normal 29 5 3" xfId="22924" xr:uid="{00000000-0005-0000-0000-00008D590000}"/>
    <cellStyle name="Normal 29 5 3 2" xfId="22925" xr:uid="{00000000-0005-0000-0000-00008E590000}"/>
    <cellStyle name="Normal 29 5 3 2 2" xfId="22926" xr:uid="{00000000-0005-0000-0000-00008F590000}"/>
    <cellStyle name="Normal 29 5 3 3" xfId="22927" xr:uid="{00000000-0005-0000-0000-000090590000}"/>
    <cellStyle name="Normal 29 5 4" xfId="22928" xr:uid="{00000000-0005-0000-0000-000091590000}"/>
    <cellStyle name="Normal 29 5 4 2" xfId="22929" xr:uid="{00000000-0005-0000-0000-000092590000}"/>
    <cellStyle name="Normal 29 5 4 2 2" xfId="22930" xr:uid="{00000000-0005-0000-0000-000093590000}"/>
    <cellStyle name="Normal 29 5 4 3" xfId="22931" xr:uid="{00000000-0005-0000-0000-000094590000}"/>
    <cellStyle name="Normal 29 5 5" xfId="22932" xr:uid="{00000000-0005-0000-0000-000095590000}"/>
    <cellStyle name="Normal 29 5 5 2" xfId="22933" xr:uid="{00000000-0005-0000-0000-000096590000}"/>
    <cellStyle name="Normal 29 5 5 2 2" xfId="22934" xr:uid="{00000000-0005-0000-0000-000097590000}"/>
    <cellStyle name="Normal 29 5 5 3" xfId="22935" xr:uid="{00000000-0005-0000-0000-000098590000}"/>
    <cellStyle name="Normal 29 5 6" xfId="22936" xr:uid="{00000000-0005-0000-0000-000099590000}"/>
    <cellStyle name="Normal 29 5 6 2" xfId="22937" xr:uid="{00000000-0005-0000-0000-00009A590000}"/>
    <cellStyle name="Normal 29 5 7" xfId="22938" xr:uid="{00000000-0005-0000-0000-00009B590000}"/>
    <cellStyle name="Normal 29 5 7 2" xfId="22939" xr:uid="{00000000-0005-0000-0000-00009C590000}"/>
    <cellStyle name="Normal 29 5 8" xfId="22940" xr:uid="{00000000-0005-0000-0000-00009D590000}"/>
    <cellStyle name="Normal 29 6" xfId="22941" xr:uid="{00000000-0005-0000-0000-00009E590000}"/>
    <cellStyle name="Normal 29 6 2" xfId="22942" xr:uid="{00000000-0005-0000-0000-00009F590000}"/>
    <cellStyle name="Normal 29 6 2 2" xfId="22943" xr:uid="{00000000-0005-0000-0000-0000A0590000}"/>
    <cellStyle name="Normal 29 6 2 2 2" xfId="22944" xr:uid="{00000000-0005-0000-0000-0000A1590000}"/>
    <cellStyle name="Normal 29 6 2 3" xfId="22945" xr:uid="{00000000-0005-0000-0000-0000A2590000}"/>
    <cellStyle name="Normal 29 6 3" xfId="22946" xr:uid="{00000000-0005-0000-0000-0000A3590000}"/>
    <cellStyle name="Normal 29 6 3 2" xfId="22947" xr:uid="{00000000-0005-0000-0000-0000A4590000}"/>
    <cellStyle name="Normal 29 6 3 2 2" xfId="22948" xr:uid="{00000000-0005-0000-0000-0000A5590000}"/>
    <cellStyle name="Normal 29 6 3 3" xfId="22949" xr:uid="{00000000-0005-0000-0000-0000A6590000}"/>
    <cellStyle name="Normal 29 6 4" xfId="22950" xr:uid="{00000000-0005-0000-0000-0000A7590000}"/>
    <cellStyle name="Normal 29 6 4 2" xfId="22951" xr:uid="{00000000-0005-0000-0000-0000A8590000}"/>
    <cellStyle name="Normal 29 6 4 2 2" xfId="22952" xr:uid="{00000000-0005-0000-0000-0000A9590000}"/>
    <cellStyle name="Normal 29 6 4 3" xfId="22953" xr:uid="{00000000-0005-0000-0000-0000AA590000}"/>
    <cellStyle name="Normal 29 6 5" xfId="22954" xr:uid="{00000000-0005-0000-0000-0000AB590000}"/>
    <cellStyle name="Normal 29 6 5 2" xfId="22955" xr:uid="{00000000-0005-0000-0000-0000AC590000}"/>
    <cellStyle name="Normal 29 6 6" xfId="22956" xr:uid="{00000000-0005-0000-0000-0000AD590000}"/>
    <cellStyle name="Normal 29 6 6 2" xfId="22957" xr:uid="{00000000-0005-0000-0000-0000AE590000}"/>
    <cellStyle name="Normal 29 6 7" xfId="22958" xr:uid="{00000000-0005-0000-0000-0000AF590000}"/>
    <cellStyle name="Normal 29 7" xfId="22959" xr:uid="{00000000-0005-0000-0000-0000B0590000}"/>
    <cellStyle name="Normal 29 7 2" xfId="22960" xr:uid="{00000000-0005-0000-0000-0000B1590000}"/>
    <cellStyle name="Normal 29 7 2 2" xfId="22961" xr:uid="{00000000-0005-0000-0000-0000B2590000}"/>
    <cellStyle name="Normal 29 7 2 2 2" xfId="22962" xr:uid="{00000000-0005-0000-0000-0000B3590000}"/>
    <cellStyle name="Normal 29 7 2 3" xfId="22963" xr:uid="{00000000-0005-0000-0000-0000B4590000}"/>
    <cellStyle name="Normal 29 7 3" xfId="22964" xr:uid="{00000000-0005-0000-0000-0000B5590000}"/>
    <cellStyle name="Normal 29 7 3 2" xfId="22965" xr:uid="{00000000-0005-0000-0000-0000B6590000}"/>
    <cellStyle name="Normal 29 7 3 2 2" xfId="22966" xr:uid="{00000000-0005-0000-0000-0000B7590000}"/>
    <cellStyle name="Normal 29 7 3 3" xfId="22967" xr:uid="{00000000-0005-0000-0000-0000B8590000}"/>
    <cellStyle name="Normal 29 7 4" xfId="22968" xr:uid="{00000000-0005-0000-0000-0000B9590000}"/>
    <cellStyle name="Normal 29 7 4 2" xfId="22969" xr:uid="{00000000-0005-0000-0000-0000BA590000}"/>
    <cellStyle name="Normal 29 7 4 2 2" xfId="22970" xr:uid="{00000000-0005-0000-0000-0000BB590000}"/>
    <cellStyle name="Normal 29 7 4 3" xfId="22971" xr:uid="{00000000-0005-0000-0000-0000BC590000}"/>
    <cellStyle name="Normal 29 7 5" xfId="22972" xr:uid="{00000000-0005-0000-0000-0000BD590000}"/>
    <cellStyle name="Normal 29 7 5 2" xfId="22973" xr:uid="{00000000-0005-0000-0000-0000BE590000}"/>
    <cellStyle name="Normal 29 7 6" xfId="22974" xr:uid="{00000000-0005-0000-0000-0000BF590000}"/>
    <cellStyle name="Normal 29 7 6 2" xfId="22975" xr:uid="{00000000-0005-0000-0000-0000C0590000}"/>
    <cellStyle name="Normal 29 7 7" xfId="22976" xr:uid="{00000000-0005-0000-0000-0000C1590000}"/>
    <cellStyle name="Normal 29 8" xfId="22977" xr:uid="{00000000-0005-0000-0000-0000C2590000}"/>
    <cellStyle name="Normal 29 8 2" xfId="22978" xr:uid="{00000000-0005-0000-0000-0000C3590000}"/>
    <cellStyle name="Normal 29 8 2 2" xfId="22979" xr:uid="{00000000-0005-0000-0000-0000C4590000}"/>
    <cellStyle name="Normal 29 8 3" xfId="22980" xr:uid="{00000000-0005-0000-0000-0000C5590000}"/>
    <cellStyle name="Normal 29 9" xfId="22981" xr:uid="{00000000-0005-0000-0000-0000C6590000}"/>
    <cellStyle name="Normal 29 9 2" xfId="22982" xr:uid="{00000000-0005-0000-0000-0000C7590000}"/>
    <cellStyle name="Normal 29 9 2 2" xfId="22983" xr:uid="{00000000-0005-0000-0000-0000C8590000}"/>
    <cellStyle name="Normal 29 9 3" xfId="22984" xr:uid="{00000000-0005-0000-0000-0000C9590000}"/>
    <cellStyle name="Normal 29_Confidential Information" xfId="22985" xr:uid="{00000000-0005-0000-0000-0000CA590000}"/>
    <cellStyle name="Normal 3" xfId="22986" xr:uid="{00000000-0005-0000-0000-0000CB590000}"/>
    <cellStyle name="Normal 3 10" xfId="22987" xr:uid="{00000000-0005-0000-0000-0000CC590000}"/>
    <cellStyle name="Normal 3 11" xfId="22988" xr:uid="{00000000-0005-0000-0000-0000CD590000}"/>
    <cellStyle name="Normal 3 2" xfId="22989" xr:uid="{00000000-0005-0000-0000-0000CE590000}"/>
    <cellStyle name="Normal 3 2 2" xfId="22990" xr:uid="{00000000-0005-0000-0000-0000CF590000}"/>
    <cellStyle name="Normal 3 2 2 2" xfId="22991" xr:uid="{00000000-0005-0000-0000-0000D0590000}"/>
    <cellStyle name="Normal 3 2 2 2 2" xfId="22992" xr:uid="{00000000-0005-0000-0000-0000D1590000}"/>
    <cellStyle name="Normal 3 2 2 3" xfId="22993" xr:uid="{00000000-0005-0000-0000-0000D2590000}"/>
    <cellStyle name="Normal 3 3" xfId="22994" xr:uid="{00000000-0005-0000-0000-0000D3590000}"/>
    <cellStyle name="Normal 3 3 2" xfId="22995" xr:uid="{00000000-0005-0000-0000-0000D4590000}"/>
    <cellStyle name="Normal 3 3 2 2" xfId="22996" xr:uid="{00000000-0005-0000-0000-0000D5590000}"/>
    <cellStyle name="Normal 3 3 2 2 2" xfId="22997" xr:uid="{00000000-0005-0000-0000-0000D6590000}"/>
    <cellStyle name="Normal 3 3 2 3" xfId="22998" xr:uid="{00000000-0005-0000-0000-0000D7590000}"/>
    <cellStyle name="Normal 3 4" xfId="22999" xr:uid="{00000000-0005-0000-0000-0000D8590000}"/>
    <cellStyle name="Normal 3 4 2" xfId="23000" xr:uid="{00000000-0005-0000-0000-0000D9590000}"/>
    <cellStyle name="Normal 3 4 2 2" xfId="23001" xr:uid="{00000000-0005-0000-0000-0000DA590000}"/>
    <cellStyle name="Normal 3 4 2 2 2" xfId="23002" xr:uid="{00000000-0005-0000-0000-0000DB590000}"/>
    <cellStyle name="Normal 3 4 2 3" xfId="23003" xr:uid="{00000000-0005-0000-0000-0000DC590000}"/>
    <cellStyle name="Normal 3 4 3" xfId="23004" xr:uid="{00000000-0005-0000-0000-0000DD590000}"/>
    <cellStyle name="Normal 3 4 3 2" xfId="23005" xr:uid="{00000000-0005-0000-0000-0000DE590000}"/>
    <cellStyle name="Normal 3 4 3 2 2" xfId="23006" xr:uid="{00000000-0005-0000-0000-0000DF590000}"/>
    <cellStyle name="Normal 3 4 3 3" xfId="23007" xr:uid="{00000000-0005-0000-0000-0000E0590000}"/>
    <cellStyle name="Normal 3 4 4" xfId="23008" xr:uid="{00000000-0005-0000-0000-0000E1590000}"/>
    <cellStyle name="Normal 3 5" xfId="23009" xr:uid="{00000000-0005-0000-0000-0000E2590000}"/>
    <cellStyle name="Normal 3 5 2" xfId="23010" xr:uid="{00000000-0005-0000-0000-0000E3590000}"/>
    <cellStyle name="Normal 3 5 2 2" xfId="23011" xr:uid="{00000000-0005-0000-0000-0000E4590000}"/>
    <cellStyle name="Normal 3 5 3" xfId="23012" xr:uid="{00000000-0005-0000-0000-0000E5590000}"/>
    <cellStyle name="Normal 3 6" xfId="23013" xr:uid="{00000000-0005-0000-0000-0000E6590000}"/>
    <cellStyle name="Normal 3 6 2" xfId="23014" xr:uid="{00000000-0005-0000-0000-0000E7590000}"/>
    <cellStyle name="Normal 3 6 2 2" xfId="23015" xr:uid="{00000000-0005-0000-0000-0000E8590000}"/>
    <cellStyle name="Normal 3 6 3" xfId="23016" xr:uid="{00000000-0005-0000-0000-0000E9590000}"/>
    <cellStyle name="Normal 3 7" xfId="23017" xr:uid="{00000000-0005-0000-0000-0000EA590000}"/>
    <cellStyle name="Normal 3 7 2" xfId="23018" xr:uid="{00000000-0005-0000-0000-0000EB590000}"/>
    <cellStyle name="Normal 3 8" xfId="23019" xr:uid="{00000000-0005-0000-0000-0000EC590000}"/>
    <cellStyle name="Normal 3 8 2" xfId="23020" xr:uid="{00000000-0005-0000-0000-0000ED590000}"/>
    <cellStyle name="Normal 3 9" xfId="23021" xr:uid="{00000000-0005-0000-0000-0000EE590000}"/>
    <cellStyle name="Normal 30" xfId="23022" xr:uid="{00000000-0005-0000-0000-0000EF590000}"/>
    <cellStyle name="Normal 30 2" xfId="23023" xr:uid="{00000000-0005-0000-0000-0000F0590000}"/>
    <cellStyle name="Normal 31" xfId="23024" xr:uid="{00000000-0005-0000-0000-0000F1590000}"/>
    <cellStyle name="Normal 31 2" xfId="23025" xr:uid="{00000000-0005-0000-0000-0000F2590000}"/>
    <cellStyle name="Normal 32" xfId="23026" xr:uid="{00000000-0005-0000-0000-0000F3590000}"/>
    <cellStyle name="Normal 32 2" xfId="23027" xr:uid="{00000000-0005-0000-0000-0000F4590000}"/>
    <cellStyle name="Normal 33" xfId="23028" xr:uid="{00000000-0005-0000-0000-0000F5590000}"/>
    <cellStyle name="Normal 33 2" xfId="23029" xr:uid="{00000000-0005-0000-0000-0000F6590000}"/>
    <cellStyle name="Normal 34" xfId="23030" xr:uid="{00000000-0005-0000-0000-0000F7590000}"/>
    <cellStyle name="Normal 34 2" xfId="23031" xr:uid="{00000000-0005-0000-0000-0000F8590000}"/>
    <cellStyle name="Normal 35" xfId="23032" xr:uid="{00000000-0005-0000-0000-0000F9590000}"/>
    <cellStyle name="Normal 36" xfId="23033" xr:uid="{00000000-0005-0000-0000-0000FA590000}"/>
    <cellStyle name="Normal 37" xfId="23034" xr:uid="{00000000-0005-0000-0000-0000FB590000}"/>
    <cellStyle name="Normal 38" xfId="23035" xr:uid="{00000000-0005-0000-0000-0000FC590000}"/>
    <cellStyle name="Normal 38 2" xfId="23036" xr:uid="{00000000-0005-0000-0000-0000FD590000}"/>
    <cellStyle name="Normal 39" xfId="23037" xr:uid="{00000000-0005-0000-0000-0000FE590000}"/>
    <cellStyle name="Normal 4" xfId="23038" xr:uid="{00000000-0005-0000-0000-0000FF590000}"/>
    <cellStyle name="Normal 4 2" xfId="23039" xr:uid="{00000000-0005-0000-0000-0000005A0000}"/>
    <cellStyle name="Normal 4 2 2" xfId="23040" xr:uid="{00000000-0005-0000-0000-0000015A0000}"/>
    <cellStyle name="Normal 4 2 2 2" xfId="23041" xr:uid="{00000000-0005-0000-0000-0000025A0000}"/>
    <cellStyle name="Normal 4 2 2 2 2" xfId="23042" xr:uid="{00000000-0005-0000-0000-0000035A0000}"/>
    <cellStyle name="Normal 4 2 2 3" xfId="23043" xr:uid="{00000000-0005-0000-0000-0000045A0000}"/>
    <cellStyle name="Normal 4 2 3" xfId="23044" xr:uid="{00000000-0005-0000-0000-0000055A0000}"/>
    <cellStyle name="Normal 4 3" xfId="23045" xr:uid="{00000000-0005-0000-0000-0000065A0000}"/>
    <cellStyle name="Normal 4 4" xfId="23046" xr:uid="{00000000-0005-0000-0000-0000075A0000}"/>
    <cellStyle name="Normal 4 5" xfId="23047" xr:uid="{00000000-0005-0000-0000-0000085A0000}"/>
    <cellStyle name="Normal 4 5 2" xfId="23048" xr:uid="{00000000-0005-0000-0000-0000095A0000}"/>
    <cellStyle name="Normal 4 5 3" xfId="23049" xr:uid="{00000000-0005-0000-0000-00000A5A0000}"/>
    <cellStyle name="Normal 4 5 4" xfId="23050" xr:uid="{00000000-0005-0000-0000-00000B5A0000}"/>
    <cellStyle name="Normal 4 6" xfId="23051" xr:uid="{00000000-0005-0000-0000-00000C5A0000}"/>
    <cellStyle name="Normal 4 6 2" xfId="23052" xr:uid="{00000000-0005-0000-0000-00000D5A0000}"/>
    <cellStyle name="Normal 4 6 2 2" xfId="23053" xr:uid="{00000000-0005-0000-0000-00000E5A0000}"/>
    <cellStyle name="Normal 4 6 3" xfId="23054" xr:uid="{00000000-0005-0000-0000-00000F5A0000}"/>
    <cellStyle name="Normal 4 7" xfId="23055" xr:uid="{00000000-0005-0000-0000-0000105A0000}"/>
    <cellStyle name="Normal 40" xfId="23056" xr:uid="{00000000-0005-0000-0000-0000115A0000}"/>
    <cellStyle name="Normal 40 2" xfId="23057" xr:uid="{00000000-0005-0000-0000-0000125A0000}"/>
    <cellStyle name="Normal 40 3" xfId="23058" xr:uid="{00000000-0005-0000-0000-0000135A0000}"/>
    <cellStyle name="Normal 41" xfId="23059" xr:uid="{00000000-0005-0000-0000-0000145A0000}"/>
    <cellStyle name="Normal 42" xfId="23060" xr:uid="{00000000-0005-0000-0000-0000155A0000}"/>
    <cellStyle name="Normal 43" xfId="23061" xr:uid="{00000000-0005-0000-0000-0000165A0000}"/>
    <cellStyle name="Normal 44" xfId="23062" xr:uid="{00000000-0005-0000-0000-0000175A0000}"/>
    <cellStyle name="Normal 45" xfId="23063" xr:uid="{00000000-0005-0000-0000-0000185A0000}"/>
    <cellStyle name="Normal 46" xfId="23064" xr:uid="{00000000-0005-0000-0000-0000195A0000}"/>
    <cellStyle name="Normal 47" xfId="23065" xr:uid="{00000000-0005-0000-0000-00001A5A0000}"/>
    <cellStyle name="Normal 48" xfId="23066" xr:uid="{00000000-0005-0000-0000-00001B5A0000}"/>
    <cellStyle name="Normal 49" xfId="23067" xr:uid="{00000000-0005-0000-0000-00001C5A0000}"/>
    <cellStyle name="Normal 5" xfId="23068" xr:uid="{00000000-0005-0000-0000-00001D5A0000}"/>
    <cellStyle name="Normal 5 2" xfId="23069" xr:uid="{00000000-0005-0000-0000-00001E5A0000}"/>
    <cellStyle name="Normal 5 3" xfId="23070" xr:uid="{00000000-0005-0000-0000-00001F5A0000}"/>
    <cellStyle name="Normal 5 4" xfId="23071" xr:uid="{00000000-0005-0000-0000-0000205A0000}"/>
    <cellStyle name="Normal 5 5" xfId="23072" xr:uid="{00000000-0005-0000-0000-0000215A0000}"/>
    <cellStyle name="Normal 5 5 2" xfId="23073" xr:uid="{00000000-0005-0000-0000-0000225A0000}"/>
    <cellStyle name="Normal 5 5 2 2" xfId="23074" xr:uid="{00000000-0005-0000-0000-0000235A0000}"/>
    <cellStyle name="Normal 5 5 3" xfId="23075" xr:uid="{00000000-0005-0000-0000-0000245A0000}"/>
    <cellStyle name="Normal 5_Preliminary financial statement_June 11_updated Aug  24_11" xfId="23076" xr:uid="{00000000-0005-0000-0000-0000255A0000}"/>
    <cellStyle name="Normal 50" xfId="23077" xr:uid="{00000000-0005-0000-0000-0000265A0000}"/>
    <cellStyle name="Normal 51" xfId="23078" xr:uid="{00000000-0005-0000-0000-0000275A0000}"/>
    <cellStyle name="Normal 52" xfId="23079" xr:uid="{00000000-0005-0000-0000-0000285A0000}"/>
    <cellStyle name="Normal 53" xfId="23080" xr:uid="{00000000-0005-0000-0000-0000295A0000}"/>
    <cellStyle name="Normal 54" xfId="23081" xr:uid="{00000000-0005-0000-0000-00002A5A0000}"/>
    <cellStyle name="Normal 55" xfId="23082" xr:uid="{00000000-0005-0000-0000-00002B5A0000}"/>
    <cellStyle name="Normal 56" xfId="23083" xr:uid="{00000000-0005-0000-0000-00002C5A0000}"/>
    <cellStyle name="Normal 57" xfId="23084" xr:uid="{00000000-0005-0000-0000-00002D5A0000}"/>
    <cellStyle name="Normal 58" xfId="23085" xr:uid="{00000000-0005-0000-0000-00002E5A0000}"/>
    <cellStyle name="Normal 59" xfId="23086" xr:uid="{00000000-0005-0000-0000-00002F5A0000}"/>
    <cellStyle name="Normal 6" xfId="23087" xr:uid="{00000000-0005-0000-0000-0000305A0000}"/>
    <cellStyle name="Normal 6 2" xfId="23088" xr:uid="{00000000-0005-0000-0000-0000315A0000}"/>
    <cellStyle name="Normal 6 3" xfId="23089" xr:uid="{00000000-0005-0000-0000-0000325A0000}"/>
    <cellStyle name="Normal 6 4" xfId="23090" xr:uid="{00000000-0005-0000-0000-0000335A0000}"/>
    <cellStyle name="Normal 6 4 2" xfId="23091" xr:uid="{00000000-0005-0000-0000-0000345A0000}"/>
    <cellStyle name="Normal 6 4 2 2" xfId="23092" xr:uid="{00000000-0005-0000-0000-0000355A0000}"/>
    <cellStyle name="Normal 6 4 3" xfId="23093" xr:uid="{00000000-0005-0000-0000-0000365A0000}"/>
    <cellStyle name="Normal 6 5" xfId="23094" xr:uid="{00000000-0005-0000-0000-0000375A0000}"/>
    <cellStyle name="Normal 60" xfId="23095" xr:uid="{00000000-0005-0000-0000-0000385A0000}"/>
    <cellStyle name="Normal 61" xfId="23096" xr:uid="{00000000-0005-0000-0000-0000395A0000}"/>
    <cellStyle name="Normal 62" xfId="23097" xr:uid="{00000000-0005-0000-0000-00003A5A0000}"/>
    <cellStyle name="Normal 63" xfId="23098" xr:uid="{00000000-0005-0000-0000-00003B5A0000}"/>
    <cellStyle name="Normal 64" xfId="23099" xr:uid="{00000000-0005-0000-0000-00003C5A0000}"/>
    <cellStyle name="Normal 64 2" xfId="23100" xr:uid="{00000000-0005-0000-0000-00003D5A0000}"/>
    <cellStyle name="Normal 64 2 2" xfId="23101" xr:uid="{00000000-0005-0000-0000-00003E5A0000}"/>
    <cellStyle name="Normal 64 3" xfId="23102" xr:uid="{00000000-0005-0000-0000-00003F5A0000}"/>
    <cellStyle name="Normal 65" xfId="23103" xr:uid="{00000000-0005-0000-0000-0000405A0000}"/>
    <cellStyle name="Normal 65 2" xfId="23104" xr:uid="{00000000-0005-0000-0000-0000415A0000}"/>
    <cellStyle name="Normal 65 2 2" xfId="23105" xr:uid="{00000000-0005-0000-0000-0000425A0000}"/>
    <cellStyle name="Normal 65 3" xfId="23106" xr:uid="{00000000-0005-0000-0000-0000435A0000}"/>
    <cellStyle name="Normal 66" xfId="23107" xr:uid="{00000000-0005-0000-0000-0000445A0000}"/>
    <cellStyle name="Normal 66 2" xfId="23108" xr:uid="{00000000-0005-0000-0000-0000455A0000}"/>
    <cellStyle name="Normal 66 2 2" xfId="23109" xr:uid="{00000000-0005-0000-0000-0000465A0000}"/>
    <cellStyle name="Normal 66 3" xfId="23110" xr:uid="{00000000-0005-0000-0000-0000475A0000}"/>
    <cellStyle name="Normal 67" xfId="23111" xr:uid="{00000000-0005-0000-0000-0000485A0000}"/>
    <cellStyle name="Normal 67 2" xfId="23112" xr:uid="{00000000-0005-0000-0000-0000495A0000}"/>
    <cellStyle name="Normal 67 2 2" xfId="23113" xr:uid="{00000000-0005-0000-0000-00004A5A0000}"/>
    <cellStyle name="Normal 67 3" xfId="23114" xr:uid="{00000000-0005-0000-0000-00004B5A0000}"/>
    <cellStyle name="Normal 68" xfId="23115" xr:uid="{00000000-0005-0000-0000-00004C5A0000}"/>
    <cellStyle name="Normal 68 2" xfId="23116" xr:uid="{00000000-0005-0000-0000-00004D5A0000}"/>
    <cellStyle name="Normal 68 2 2" xfId="23117" xr:uid="{00000000-0005-0000-0000-00004E5A0000}"/>
    <cellStyle name="Normal 68 3" xfId="23118" xr:uid="{00000000-0005-0000-0000-00004F5A0000}"/>
    <cellStyle name="Normal 69" xfId="23119" xr:uid="{00000000-0005-0000-0000-0000505A0000}"/>
    <cellStyle name="Normal 69 2" xfId="23120" xr:uid="{00000000-0005-0000-0000-0000515A0000}"/>
    <cellStyle name="Normal 69 2 2" xfId="23121" xr:uid="{00000000-0005-0000-0000-0000525A0000}"/>
    <cellStyle name="Normal 69 3" xfId="23122" xr:uid="{00000000-0005-0000-0000-0000535A0000}"/>
    <cellStyle name="Normal 7" xfId="23123" xr:uid="{00000000-0005-0000-0000-0000545A0000}"/>
    <cellStyle name="Normal 7 2" xfId="23124" xr:uid="{00000000-0005-0000-0000-0000555A0000}"/>
    <cellStyle name="Normal 70" xfId="23125" xr:uid="{00000000-0005-0000-0000-0000565A0000}"/>
    <cellStyle name="Normal 70 2" xfId="23126" xr:uid="{00000000-0005-0000-0000-0000575A0000}"/>
    <cellStyle name="Normal 70 2 2" xfId="23127" xr:uid="{00000000-0005-0000-0000-0000585A0000}"/>
    <cellStyle name="Normal 70 3" xfId="23128" xr:uid="{00000000-0005-0000-0000-0000595A0000}"/>
    <cellStyle name="Normal 70 4" xfId="23129" xr:uid="{00000000-0005-0000-0000-00005A5A0000}"/>
    <cellStyle name="Normal 71" xfId="23130" xr:uid="{00000000-0005-0000-0000-00005B5A0000}"/>
    <cellStyle name="Normal 71 2" xfId="23131" xr:uid="{00000000-0005-0000-0000-00005C5A0000}"/>
    <cellStyle name="Normal 71 2 2" xfId="23132" xr:uid="{00000000-0005-0000-0000-00005D5A0000}"/>
    <cellStyle name="Normal 71 3" xfId="23133" xr:uid="{00000000-0005-0000-0000-00005E5A0000}"/>
    <cellStyle name="Normal 72" xfId="23134" xr:uid="{00000000-0005-0000-0000-00005F5A0000}"/>
    <cellStyle name="Normal 72 2" xfId="23135" xr:uid="{00000000-0005-0000-0000-0000605A0000}"/>
    <cellStyle name="Normal 72 2 2" xfId="23136" xr:uid="{00000000-0005-0000-0000-0000615A0000}"/>
    <cellStyle name="Normal 72 3" xfId="23137" xr:uid="{00000000-0005-0000-0000-0000625A0000}"/>
    <cellStyle name="Normal 73" xfId="23138" xr:uid="{00000000-0005-0000-0000-0000635A0000}"/>
    <cellStyle name="Normal 73 2" xfId="23139" xr:uid="{00000000-0005-0000-0000-0000645A0000}"/>
    <cellStyle name="Normal 73 2 2" xfId="23140" xr:uid="{00000000-0005-0000-0000-0000655A0000}"/>
    <cellStyle name="Normal 73 3" xfId="23141" xr:uid="{00000000-0005-0000-0000-0000665A0000}"/>
    <cellStyle name="Normal 74" xfId="23142" xr:uid="{00000000-0005-0000-0000-0000675A0000}"/>
    <cellStyle name="Normal 74 2" xfId="23143" xr:uid="{00000000-0005-0000-0000-0000685A0000}"/>
    <cellStyle name="Normal 74 2 2" xfId="23144" xr:uid="{00000000-0005-0000-0000-0000695A0000}"/>
    <cellStyle name="Normal 74 3" xfId="23145" xr:uid="{00000000-0005-0000-0000-00006A5A0000}"/>
    <cellStyle name="Normal 75" xfId="23146" xr:uid="{00000000-0005-0000-0000-00006B5A0000}"/>
    <cellStyle name="Normal 75 2" xfId="23147" xr:uid="{00000000-0005-0000-0000-00006C5A0000}"/>
    <cellStyle name="Normal 75 2 2" xfId="23148" xr:uid="{00000000-0005-0000-0000-00006D5A0000}"/>
    <cellStyle name="Normal 75 3" xfId="23149" xr:uid="{00000000-0005-0000-0000-00006E5A0000}"/>
    <cellStyle name="Normal 76" xfId="23150" xr:uid="{00000000-0005-0000-0000-00006F5A0000}"/>
    <cellStyle name="Normal 76 2" xfId="23151" xr:uid="{00000000-0005-0000-0000-0000705A0000}"/>
    <cellStyle name="Normal 76 2 2" xfId="23152" xr:uid="{00000000-0005-0000-0000-0000715A0000}"/>
    <cellStyle name="Normal 76 3" xfId="23153" xr:uid="{00000000-0005-0000-0000-0000725A0000}"/>
    <cellStyle name="Normal 77" xfId="23154" xr:uid="{00000000-0005-0000-0000-0000735A0000}"/>
    <cellStyle name="Normal 77 2" xfId="23155" xr:uid="{00000000-0005-0000-0000-0000745A0000}"/>
    <cellStyle name="Normal 77 2 2" xfId="23156" xr:uid="{00000000-0005-0000-0000-0000755A0000}"/>
    <cellStyle name="Normal 77 3" xfId="23157" xr:uid="{00000000-0005-0000-0000-0000765A0000}"/>
    <cellStyle name="Normal 78" xfId="23158" xr:uid="{00000000-0005-0000-0000-0000775A0000}"/>
    <cellStyle name="Normal 78 2" xfId="23159" xr:uid="{00000000-0005-0000-0000-0000785A0000}"/>
    <cellStyle name="Normal 78 2 2" xfId="23160" xr:uid="{00000000-0005-0000-0000-0000795A0000}"/>
    <cellStyle name="Normal 78 3" xfId="23161" xr:uid="{00000000-0005-0000-0000-00007A5A0000}"/>
    <cellStyle name="Normal 79" xfId="23162" xr:uid="{00000000-0005-0000-0000-00007B5A0000}"/>
    <cellStyle name="Normal 79 2" xfId="23163" xr:uid="{00000000-0005-0000-0000-00007C5A0000}"/>
    <cellStyle name="Normal 79 2 2" xfId="23164" xr:uid="{00000000-0005-0000-0000-00007D5A0000}"/>
    <cellStyle name="Normal 79 3" xfId="23165" xr:uid="{00000000-0005-0000-0000-00007E5A0000}"/>
    <cellStyle name="Normal 8" xfId="23166" xr:uid="{00000000-0005-0000-0000-00007F5A0000}"/>
    <cellStyle name="Normal 8 2" xfId="23167" xr:uid="{00000000-0005-0000-0000-0000805A0000}"/>
    <cellStyle name="Normal 80" xfId="23168" xr:uid="{00000000-0005-0000-0000-0000815A0000}"/>
    <cellStyle name="Normal 80 2" xfId="23169" xr:uid="{00000000-0005-0000-0000-0000825A0000}"/>
    <cellStyle name="Normal 80 2 2" xfId="23170" xr:uid="{00000000-0005-0000-0000-0000835A0000}"/>
    <cellStyle name="Normal 80 3" xfId="23171" xr:uid="{00000000-0005-0000-0000-0000845A0000}"/>
    <cellStyle name="Normal 81" xfId="23172" xr:uid="{00000000-0005-0000-0000-0000855A0000}"/>
    <cellStyle name="Normal 81 2" xfId="23173" xr:uid="{00000000-0005-0000-0000-0000865A0000}"/>
    <cellStyle name="Normal 81 2 2" xfId="23174" xr:uid="{00000000-0005-0000-0000-0000875A0000}"/>
    <cellStyle name="Normal 81 3" xfId="23175" xr:uid="{00000000-0005-0000-0000-0000885A0000}"/>
    <cellStyle name="Normal 82" xfId="23176" xr:uid="{00000000-0005-0000-0000-0000895A0000}"/>
    <cellStyle name="Normal 82 2" xfId="23177" xr:uid="{00000000-0005-0000-0000-00008A5A0000}"/>
    <cellStyle name="Normal 82 2 2" xfId="23178" xr:uid="{00000000-0005-0000-0000-00008B5A0000}"/>
    <cellStyle name="Normal 82 3" xfId="23179" xr:uid="{00000000-0005-0000-0000-00008C5A0000}"/>
    <cellStyle name="Normal 83" xfId="23180" xr:uid="{00000000-0005-0000-0000-00008D5A0000}"/>
    <cellStyle name="Normal 83 2" xfId="23181" xr:uid="{00000000-0005-0000-0000-00008E5A0000}"/>
    <cellStyle name="Normal 83 2 2" xfId="23182" xr:uid="{00000000-0005-0000-0000-00008F5A0000}"/>
    <cellStyle name="Normal 83 3" xfId="23183" xr:uid="{00000000-0005-0000-0000-0000905A0000}"/>
    <cellStyle name="Normal 84" xfId="23184" xr:uid="{00000000-0005-0000-0000-0000915A0000}"/>
    <cellStyle name="Normal 84 2" xfId="23185" xr:uid="{00000000-0005-0000-0000-0000925A0000}"/>
    <cellStyle name="Normal 84 2 2" xfId="23186" xr:uid="{00000000-0005-0000-0000-0000935A0000}"/>
    <cellStyle name="Normal 84 3" xfId="23187" xr:uid="{00000000-0005-0000-0000-0000945A0000}"/>
    <cellStyle name="Normal 85" xfId="23188" xr:uid="{00000000-0005-0000-0000-0000955A0000}"/>
    <cellStyle name="Normal 85 2" xfId="23189" xr:uid="{00000000-0005-0000-0000-0000965A0000}"/>
    <cellStyle name="Normal 85 2 2" xfId="23190" xr:uid="{00000000-0005-0000-0000-0000975A0000}"/>
    <cellStyle name="Normal 85 3" xfId="23191" xr:uid="{00000000-0005-0000-0000-0000985A0000}"/>
    <cellStyle name="Normal 86" xfId="23192" xr:uid="{00000000-0005-0000-0000-0000995A0000}"/>
    <cellStyle name="Normal 86 2" xfId="23193" xr:uid="{00000000-0005-0000-0000-00009A5A0000}"/>
    <cellStyle name="Normal 86 2 2" xfId="23194" xr:uid="{00000000-0005-0000-0000-00009B5A0000}"/>
    <cellStyle name="Normal 86 3" xfId="23195" xr:uid="{00000000-0005-0000-0000-00009C5A0000}"/>
    <cellStyle name="Normal 87" xfId="23196" xr:uid="{00000000-0005-0000-0000-00009D5A0000}"/>
    <cellStyle name="Normal 87 2" xfId="23197" xr:uid="{00000000-0005-0000-0000-00009E5A0000}"/>
    <cellStyle name="Normal 87 2 2" xfId="23198" xr:uid="{00000000-0005-0000-0000-00009F5A0000}"/>
    <cellStyle name="Normal 87 3" xfId="23199" xr:uid="{00000000-0005-0000-0000-0000A05A0000}"/>
    <cellStyle name="Normal 88" xfId="23200" xr:uid="{00000000-0005-0000-0000-0000A15A0000}"/>
    <cellStyle name="Normal 88 2" xfId="23201" xr:uid="{00000000-0005-0000-0000-0000A25A0000}"/>
    <cellStyle name="Normal 88 2 2" xfId="23202" xr:uid="{00000000-0005-0000-0000-0000A35A0000}"/>
    <cellStyle name="Normal 88 3" xfId="23203" xr:uid="{00000000-0005-0000-0000-0000A45A0000}"/>
    <cellStyle name="Normal 89" xfId="23204" xr:uid="{00000000-0005-0000-0000-0000A55A0000}"/>
    <cellStyle name="Normal 89 2" xfId="23205" xr:uid="{00000000-0005-0000-0000-0000A65A0000}"/>
    <cellStyle name="Normal 89 2 2" xfId="23206" xr:uid="{00000000-0005-0000-0000-0000A75A0000}"/>
    <cellStyle name="Normal 89 3" xfId="23207" xr:uid="{00000000-0005-0000-0000-0000A85A0000}"/>
    <cellStyle name="Normal 9" xfId="23208" xr:uid="{00000000-0005-0000-0000-0000A95A0000}"/>
    <cellStyle name="Normal 9 2" xfId="23209" xr:uid="{00000000-0005-0000-0000-0000AA5A0000}"/>
    <cellStyle name="Normal 90" xfId="23210" xr:uid="{00000000-0005-0000-0000-0000AB5A0000}"/>
    <cellStyle name="Normal 90 2" xfId="23211" xr:uid="{00000000-0005-0000-0000-0000AC5A0000}"/>
    <cellStyle name="Normal 90 2 2" xfId="23212" xr:uid="{00000000-0005-0000-0000-0000AD5A0000}"/>
    <cellStyle name="Normal 90 3" xfId="23213" xr:uid="{00000000-0005-0000-0000-0000AE5A0000}"/>
    <cellStyle name="Normal 91" xfId="23214" xr:uid="{00000000-0005-0000-0000-0000AF5A0000}"/>
    <cellStyle name="Normal 91 2" xfId="23215" xr:uid="{00000000-0005-0000-0000-0000B05A0000}"/>
    <cellStyle name="Normal 91 2 2" xfId="23216" xr:uid="{00000000-0005-0000-0000-0000B15A0000}"/>
    <cellStyle name="Normal 91 3" xfId="23217" xr:uid="{00000000-0005-0000-0000-0000B25A0000}"/>
    <cellStyle name="Normal 92" xfId="23218" xr:uid="{00000000-0005-0000-0000-0000B35A0000}"/>
    <cellStyle name="Normal 92 2" xfId="23219" xr:uid="{00000000-0005-0000-0000-0000B45A0000}"/>
    <cellStyle name="Normal 92 2 2" xfId="23220" xr:uid="{00000000-0005-0000-0000-0000B55A0000}"/>
    <cellStyle name="Normal 92 3" xfId="23221" xr:uid="{00000000-0005-0000-0000-0000B65A0000}"/>
    <cellStyle name="Normal 93" xfId="23222" xr:uid="{00000000-0005-0000-0000-0000B75A0000}"/>
    <cellStyle name="Normal 94" xfId="23223" xr:uid="{00000000-0005-0000-0000-0000B85A0000}"/>
    <cellStyle name="Normal 95" xfId="23224" xr:uid="{00000000-0005-0000-0000-0000B95A0000}"/>
    <cellStyle name="Normal 96" xfId="23225" xr:uid="{00000000-0005-0000-0000-0000BA5A0000}"/>
    <cellStyle name="Normal 97" xfId="23226" xr:uid="{00000000-0005-0000-0000-0000BB5A0000}"/>
    <cellStyle name="Normal 98" xfId="23227" xr:uid="{00000000-0005-0000-0000-0000BC5A0000}"/>
    <cellStyle name="Normal 99" xfId="23228" xr:uid="{00000000-0005-0000-0000-0000BD5A0000}"/>
    <cellStyle name="Note 2" xfId="23229" xr:uid="{00000000-0005-0000-0000-0000BE5A0000}"/>
    <cellStyle name="Note 2 10" xfId="23230" xr:uid="{00000000-0005-0000-0000-0000BF5A0000}"/>
    <cellStyle name="Note 2 10 2" xfId="23231" xr:uid="{00000000-0005-0000-0000-0000C05A0000}"/>
    <cellStyle name="Note 2 10 3" xfId="23232" xr:uid="{00000000-0005-0000-0000-0000C15A0000}"/>
    <cellStyle name="Note 2 10 4" xfId="23233" xr:uid="{00000000-0005-0000-0000-0000C25A0000}"/>
    <cellStyle name="Note 2 10 5" xfId="23234" xr:uid="{00000000-0005-0000-0000-0000C35A0000}"/>
    <cellStyle name="Note 2 10 5 2" xfId="23235" xr:uid="{00000000-0005-0000-0000-0000C45A0000}"/>
    <cellStyle name="Note 2 10 6" xfId="23236" xr:uid="{00000000-0005-0000-0000-0000C55A0000}"/>
    <cellStyle name="Note 2 10 7" xfId="23237" xr:uid="{00000000-0005-0000-0000-0000C65A0000}"/>
    <cellStyle name="Note 2 11" xfId="23238" xr:uid="{00000000-0005-0000-0000-0000C75A0000}"/>
    <cellStyle name="Note 2 12" xfId="23239" xr:uid="{00000000-0005-0000-0000-0000C85A0000}"/>
    <cellStyle name="Note 2 12 2" xfId="23240" xr:uid="{00000000-0005-0000-0000-0000C95A0000}"/>
    <cellStyle name="Note 2 12 2 2" xfId="23241" xr:uid="{00000000-0005-0000-0000-0000CA5A0000}"/>
    <cellStyle name="Note 2 12 3" xfId="23242" xr:uid="{00000000-0005-0000-0000-0000CB5A0000}"/>
    <cellStyle name="Note 2 12 4" xfId="23243" xr:uid="{00000000-0005-0000-0000-0000CC5A0000}"/>
    <cellStyle name="Note 2 12 5" xfId="23244" xr:uid="{00000000-0005-0000-0000-0000CD5A0000}"/>
    <cellStyle name="Note 2 13" xfId="23245" xr:uid="{00000000-0005-0000-0000-0000CE5A0000}"/>
    <cellStyle name="Note 2 13 2" xfId="23246" xr:uid="{00000000-0005-0000-0000-0000CF5A0000}"/>
    <cellStyle name="Note 2 13 2 2" xfId="23247" xr:uid="{00000000-0005-0000-0000-0000D05A0000}"/>
    <cellStyle name="Note 2 13 3" xfId="23248" xr:uid="{00000000-0005-0000-0000-0000D15A0000}"/>
    <cellStyle name="Note 2 14" xfId="23249" xr:uid="{00000000-0005-0000-0000-0000D25A0000}"/>
    <cellStyle name="Note 2 14 2" xfId="23250" xr:uid="{00000000-0005-0000-0000-0000D35A0000}"/>
    <cellStyle name="Note 2 14 2 2" xfId="23251" xr:uid="{00000000-0005-0000-0000-0000D45A0000}"/>
    <cellStyle name="Note 2 14 3" xfId="23252" xr:uid="{00000000-0005-0000-0000-0000D55A0000}"/>
    <cellStyle name="Note 2 15" xfId="23253" xr:uid="{00000000-0005-0000-0000-0000D65A0000}"/>
    <cellStyle name="Note 2 15 2" xfId="23254" xr:uid="{00000000-0005-0000-0000-0000D75A0000}"/>
    <cellStyle name="Note 2 16" xfId="23255" xr:uid="{00000000-0005-0000-0000-0000D85A0000}"/>
    <cellStyle name="Note 2 16 2" xfId="23256" xr:uid="{00000000-0005-0000-0000-0000D95A0000}"/>
    <cellStyle name="Note 2 17" xfId="23257" xr:uid="{00000000-0005-0000-0000-0000DA5A0000}"/>
    <cellStyle name="Note 2 17 2" xfId="23258" xr:uid="{00000000-0005-0000-0000-0000DB5A0000}"/>
    <cellStyle name="Note 2 18" xfId="23259" xr:uid="{00000000-0005-0000-0000-0000DC5A0000}"/>
    <cellStyle name="Note 2 19" xfId="23260" xr:uid="{00000000-0005-0000-0000-0000DD5A0000}"/>
    <cellStyle name="Note 2 2" xfId="23261" xr:uid="{00000000-0005-0000-0000-0000DE5A0000}"/>
    <cellStyle name="Note 2 2 10" xfId="23262" xr:uid="{00000000-0005-0000-0000-0000DF5A0000}"/>
    <cellStyle name="Note 2 2 10 2" xfId="23263" xr:uid="{00000000-0005-0000-0000-0000E05A0000}"/>
    <cellStyle name="Note 2 2 10 2 2" xfId="23264" xr:uid="{00000000-0005-0000-0000-0000E15A0000}"/>
    <cellStyle name="Note 2 2 10 3" xfId="23265" xr:uid="{00000000-0005-0000-0000-0000E25A0000}"/>
    <cellStyle name="Note 2 2 10 4" xfId="23266" xr:uid="{00000000-0005-0000-0000-0000E35A0000}"/>
    <cellStyle name="Note 2 2 10 5" xfId="23267" xr:uid="{00000000-0005-0000-0000-0000E45A0000}"/>
    <cellStyle name="Note 2 2 11" xfId="23268" xr:uid="{00000000-0005-0000-0000-0000E55A0000}"/>
    <cellStyle name="Note 2 2 11 2" xfId="23269" xr:uid="{00000000-0005-0000-0000-0000E65A0000}"/>
    <cellStyle name="Note 2 2 11 2 2" xfId="23270" xr:uid="{00000000-0005-0000-0000-0000E75A0000}"/>
    <cellStyle name="Note 2 2 11 3" xfId="23271" xr:uid="{00000000-0005-0000-0000-0000E85A0000}"/>
    <cellStyle name="Note 2 2 12" xfId="23272" xr:uid="{00000000-0005-0000-0000-0000E95A0000}"/>
    <cellStyle name="Note 2 2 12 2" xfId="23273" xr:uid="{00000000-0005-0000-0000-0000EA5A0000}"/>
    <cellStyle name="Note 2 2 12 2 2" xfId="23274" xr:uid="{00000000-0005-0000-0000-0000EB5A0000}"/>
    <cellStyle name="Note 2 2 12 3" xfId="23275" xr:uid="{00000000-0005-0000-0000-0000EC5A0000}"/>
    <cellStyle name="Note 2 2 13" xfId="23276" xr:uid="{00000000-0005-0000-0000-0000ED5A0000}"/>
    <cellStyle name="Note 2 2 13 2" xfId="23277" xr:uid="{00000000-0005-0000-0000-0000EE5A0000}"/>
    <cellStyle name="Note 2 2 14" xfId="23278" xr:uid="{00000000-0005-0000-0000-0000EF5A0000}"/>
    <cellStyle name="Note 2 2 14 2" xfId="23279" xr:uid="{00000000-0005-0000-0000-0000F05A0000}"/>
    <cellStyle name="Note 2 2 15" xfId="23280" xr:uid="{00000000-0005-0000-0000-0000F15A0000}"/>
    <cellStyle name="Note 2 2 16" xfId="23281" xr:uid="{00000000-0005-0000-0000-0000F25A0000}"/>
    <cellStyle name="Note 2 2 17" xfId="23282" xr:uid="{00000000-0005-0000-0000-0000F35A0000}"/>
    <cellStyle name="Note 2 2 2" xfId="23283" xr:uid="{00000000-0005-0000-0000-0000F45A0000}"/>
    <cellStyle name="Note 2 2 2 10" xfId="23284" xr:uid="{00000000-0005-0000-0000-0000F55A0000}"/>
    <cellStyle name="Note 2 2 2 10 2" xfId="23285" xr:uid="{00000000-0005-0000-0000-0000F65A0000}"/>
    <cellStyle name="Note 2 2 2 10 2 2" xfId="23286" xr:uid="{00000000-0005-0000-0000-0000F75A0000}"/>
    <cellStyle name="Note 2 2 2 10 3" xfId="23287" xr:uid="{00000000-0005-0000-0000-0000F85A0000}"/>
    <cellStyle name="Note 2 2 2 11" xfId="23288" xr:uid="{00000000-0005-0000-0000-0000F95A0000}"/>
    <cellStyle name="Note 2 2 2 11 2" xfId="23289" xr:uid="{00000000-0005-0000-0000-0000FA5A0000}"/>
    <cellStyle name="Note 2 2 2 12" xfId="23290" xr:uid="{00000000-0005-0000-0000-0000FB5A0000}"/>
    <cellStyle name="Note 2 2 2 12 2" xfId="23291" xr:uid="{00000000-0005-0000-0000-0000FC5A0000}"/>
    <cellStyle name="Note 2 2 2 13" xfId="23292" xr:uid="{00000000-0005-0000-0000-0000FD5A0000}"/>
    <cellStyle name="Note 2 2 2 14" xfId="23293" xr:uid="{00000000-0005-0000-0000-0000FE5A0000}"/>
    <cellStyle name="Note 2 2 2 15" xfId="23294" xr:uid="{00000000-0005-0000-0000-0000FF5A0000}"/>
    <cellStyle name="Note 2 2 2 2" xfId="23295" xr:uid="{00000000-0005-0000-0000-0000005B0000}"/>
    <cellStyle name="Note 2 2 2 2 2" xfId="23296" xr:uid="{00000000-0005-0000-0000-0000015B0000}"/>
    <cellStyle name="Note 2 2 2 2 2 2" xfId="23297" xr:uid="{00000000-0005-0000-0000-0000025B0000}"/>
    <cellStyle name="Note 2 2 2 2 2 3" xfId="23298" xr:uid="{00000000-0005-0000-0000-0000035B0000}"/>
    <cellStyle name="Note 2 2 2 2 2 3 2" xfId="23299" xr:uid="{00000000-0005-0000-0000-0000045B0000}"/>
    <cellStyle name="Note 2 2 2 2 2 3 3" xfId="23300" xr:uid="{00000000-0005-0000-0000-0000055B0000}"/>
    <cellStyle name="Note 2 2 2 2 2 4" xfId="23301" xr:uid="{00000000-0005-0000-0000-0000065B0000}"/>
    <cellStyle name="Note 2 2 2 2 2 4 2" xfId="23302" xr:uid="{00000000-0005-0000-0000-0000075B0000}"/>
    <cellStyle name="Note 2 2 2 2 2 4 2 2" xfId="23303" xr:uid="{00000000-0005-0000-0000-0000085B0000}"/>
    <cellStyle name="Note 2 2 2 2 2 4 3" xfId="23304" xr:uid="{00000000-0005-0000-0000-0000095B0000}"/>
    <cellStyle name="Note 2 2 2 2 2 5" xfId="23305" xr:uid="{00000000-0005-0000-0000-00000A5B0000}"/>
    <cellStyle name="Note 2 2 2 2 2 5 2" xfId="23306" xr:uid="{00000000-0005-0000-0000-00000B5B0000}"/>
    <cellStyle name="Note 2 2 2 2 2 5 2 2" xfId="23307" xr:uid="{00000000-0005-0000-0000-00000C5B0000}"/>
    <cellStyle name="Note 2 2 2 2 2 5 3" xfId="23308" xr:uid="{00000000-0005-0000-0000-00000D5B0000}"/>
    <cellStyle name="Note 2 2 2 2 2 6" xfId="23309" xr:uid="{00000000-0005-0000-0000-00000E5B0000}"/>
    <cellStyle name="Note 2 2 2 2 2 6 2" xfId="23310" xr:uid="{00000000-0005-0000-0000-00000F5B0000}"/>
    <cellStyle name="Note 2 2 2 2 2 6 2 2" xfId="23311" xr:uid="{00000000-0005-0000-0000-0000105B0000}"/>
    <cellStyle name="Note 2 2 2 2 2 6 3" xfId="23312" xr:uid="{00000000-0005-0000-0000-0000115B0000}"/>
    <cellStyle name="Note 2 2 2 2 2 7" xfId="23313" xr:uid="{00000000-0005-0000-0000-0000125B0000}"/>
    <cellStyle name="Note 2 2 2 2 2 7 2" xfId="23314" xr:uid="{00000000-0005-0000-0000-0000135B0000}"/>
    <cellStyle name="Note 2 2 2 2 2 8" xfId="23315" xr:uid="{00000000-0005-0000-0000-0000145B0000}"/>
    <cellStyle name="Note 2 2 2 2 2 8 2" xfId="23316" xr:uid="{00000000-0005-0000-0000-0000155B0000}"/>
    <cellStyle name="Note 2 2 2 2 2 9" xfId="23317" xr:uid="{00000000-0005-0000-0000-0000165B0000}"/>
    <cellStyle name="Note 2 2 2 2 3" xfId="23318" xr:uid="{00000000-0005-0000-0000-0000175B0000}"/>
    <cellStyle name="Note 2 2 2 2 3 2" xfId="23319" xr:uid="{00000000-0005-0000-0000-0000185B0000}"/>
    <cellStyle name="Note 2 2 2 2 3 3" xfId="23320" xr:uid="{00000000-0005-0000-0000-0000195B0000}"/>
    <cellStyle name="Note 2 2 2 2 3 3 2" xfId="23321" xr:uid="{00000000-0005-0000-0000-00001A5B0000}"/>
    <cellStyle name="Note 2 2 2 2 3 3 3" xfId="23322" xr:uid="{00000000-0005-0000-0000-00001B5B0000}"/>
    <cellStyle name="Note 2 2 2 2 3 4" xfId="23323" xr:uid="{00000000-0005-0000-0000-00001C5B0000}"/>
    <cellStyle name="Note 2 2 2 2 3 4 2" xfId="23324" xr:uid="{00000000-0005-0000-0000-00001D5B0000}"/>
    <cellStyle name="Note 2 2 2 2 3 4 2 2" xfId="23325" xr:uid="{00000000-0005-0000-0000-00001E5B0000}"/>
    <cellStyle name="Note 2 2 2 2 3 4 3" xfId="23326" xr:uid="{00000000-0005-0000-0000-00001F5B0000}"/>
    <cellStyle name="Note 2 2 2 2 3 5" xfId="23327" xr:uid="{00000000-0005-0000-0000-0000205B0000}"/>
    <cellStyle name="Note 2 2 2 2 3 5 2" xfId="23328" xr:uid="{00000000-0005-0000-0000-0000215B0000}"/>
    <cellStyle name="Note 2 2 2 2 3 5 2 2" xfId="23329" xr:uid="{00000000-0005-0000-0000-0000225B0000}"/>
    <cellStyle name="Note 2 2 2 2 3 5 3" xfId="23330" xr:uid="{00000000-0005-0000-0000-0000235B0000}"/>
    <cellStyle name="Note 2 2 2 2 3 6" xfId="23331" xr:uid="{00000000-0005-0000-0000-0000245B0000}"/>
    <cellStyle name="Note 2 2 2 2 3 6 2" xfId="23332" xr:uid="{00000000-0005-0000-0000-0000255B0000}"/>
    <cellStyle name="Note 2 2 2 2 3 6 2 2" xfId="23333" xr:uid="{00000000-0005-0000-0000-0000265B0000}"/>
    <cellStyle name="Note 2 2 2 2 3 6 3" xfId="23334" xr:uid="{00000000-0005-0000-0000-0000275B0000}"/>
    <cellStyle name="Note 2 2 2 2 3 7" xfId="23335" xr:uid="{00000000-0005-0000-0000-0000285B0000}"/>
    <cellStyle name="Note 2 2 2 2 3 7 2" xfId="23336" xr:uid="{00000000-0005-0000-0000-0000295B0000}"/>
    <cellStyle name="Note 2 2 2 2 3 8" xfId="23337" xr:uid="{00000000-0005-0000-0000-00002A5B0000}"/>
    <cellStyle name="Note 2 2 2 2 3 8 2" xfId="23338" xr:uid="{00000000-0005-0000-0000-00002B5B0000}"/>
    <cellStyle name="Note 2 2 2 2 3 9" xfId="23339" xr:uid="{00000000-0005-0000-0000-00002C5B0000}"/>
    <cellStyle name="Note 2 2 2 2 4" xfId="23340" xr:uid="{00000000-0005-0000-0000-00002D5B0000}"/>
    <cellStyle name="Note 2 2 2 2 4 2" xfId="23341" xr:uid="{00000000-0005-0000-0000-00002E5B0000}"/>
    <cellStyle name="Note 2 2 2 2 4 3" xfId="23342" xr:uid="{00000000-0005-0000-0000-00002F5B0000}"/>
    <cellStyle name="Note 2 2 2 2 4 3 2" xfId="23343" xr:uid="{00000000-0005-0000-0000-0000305B0000}"/>
    <cellStyle name="Note 2 2 2 2 4 3 2 2" xfId="23344" xr:uid="{00000000-0005-0000-0000-0000315B0000}"/>
    <cellStyle name="Note 2 2 2 2 4 3 3" xfId="23345" xr:uid="{00000000-0005-0000-0000-0000325B0000}"/>
    <cellStyle name="Note 2 2 2 2 4 4" xfId="23346" xr:uid="{00000000-0005-0000-0000-0000335B0000}"/>
    <cellStyle name="Note 2 2 2 2 4 4 2" xfId="23347" xr:uid="{00000000-0005-0000-0000-0000345B0000}"/>
    <cellStyle name="Note 2 2 2 2 4 4 2 2" xfId="23348" xr:uid="{00000000-0005-0000-0000-0000355B0000}"/>
    <cellStyle name="Note 2 2 2 2 4 4 3" xfId="23349" xr:uid="{00000000-0005-0000-0000-0000365B0000}"/>
    <cellStyle name="Note 2 2 2 2 4 5" xfId="23350" xr:uid="{00000000-0005-0000-0000-0000375B0000}"/>
    <cellStyle name="Note 2 2 2 2 4 5 2" xfId="23351" xr:uid="{00000000-0005-0000-0000-0000385B0000}"/>
    <cellStyle name="Note 2 2 2 2 4 5 2 2" xfId="23352" xr:uid="{00000000-0005-0000-0000-0000395B0000}"/>
    <cellStyle name="Note 2 2 2 2 4 5 3" xfId="23353" xr:uid="{00000000-0005-0000-0000-00003A5B0000}"/>
    <cellStyle name="Note 2 2 2 2 4 6" xfId="23354" xr:uid="{00000000-0005-0000-0000-00003B5B0000}"/>
    <cellStyle name="Note 2 2 2 2 4 6 2" xfId="23355" xr:uid="{00000000-0005-0000-0000-00003C5B0000}"/>
    <cellStyle name="Note 2 2 2 2 4 7" xfId="23356" xr:uid="{00000000-0005-0000-0000-00003D5B0000}"/>
    <cellStyle name="Note 2 2 2 2 4 7 2" xfId="23357" xr:uid="{00000000-0005-0000-0000-00003E5B0000}"/>
    <cellStyle name="Note 2 2 2 2 4 8" xfId="23358" xr:uid="{00000000-0005-0000-0000-00003F5B0000}"/>
    <cellStyle name="Note 2 2 2 2 4 9" xfId="23359" xr:uid="{00000000-0005-0000-0000-0000405B0000}"/>
    <cellStyle name="Note 2 2 2 2 5" xfId="23360" xr:uid="{00000000-0005-0000-0000-0000415B0000}"/>
    <cellStyle name="Note 2 2 2 2 5 2" xfId="23361" xr:uid="{00000000-0005-0000-0000-0000425B0000}"/>
    <cellStyle name="Note 2 2 2 2 5 3" xfId="23362" xr:uid="{00000000-0005-0000-0000-0000435B0000}"/>
    <cellStyle name="Note 2 2 2 2 6" xfId="23363" xr:uid="{00000000-0005-0000-0000-0000445B0000}"/>
    <cellStyle name="Note 2 2 2 2 6 2" xfId="23364" xr:uid="{00000000-0005-0000-0000-0000455B0000}"/>
    <cellStyle name="Note 2 2 2 2 6 2 2" xfId="23365" xr:uid="{00000000-0005-0000-0000-0000465B0000}"/>
    <cellStyle name="Note 2 2 2 2 6 2 2 2" xfId="23366" xr:uid="{00000000-0005-0000-0000-0000475B0000}"/>
    <cellStyle name="Note 2 2 2 2 6 2 3" xfId="23367" xr:uid="{00000000-0005-0000-0000-0000485B0000}"/>
    <cellStyle name="Note 2 2 2 2 6 3" xfId="23368" xr:uid="{00000000-0005-0000-0000-0000495B0000}"/>
    <cellStyle name="Note 2 2 2 2 6 3 2" xfId="23369" xr:uid="{00000000-0005-0000-0000-00004A5B0000}"/>
    <cellStyle name="Note 2 2 2 2 6 3 2 2" xfId="23370" xr:uid="{00000000-0005-0000-0000-00004B5B0000}"/>
    <cellStyle name="Note 2 2 2 2 6 3 3" xfId="23371" xr:uid="{00000000-0005-0000-0000-00004C5B0000}"/>
    <cellStyle name="Note 2 2 2 2 6 4" xfId="23372" xr:uid="{00000000-0005-0000-0000-00004D5B0000}"/>
    <cellStyle name="Note 2 2 2 2 6 4 2" xfId="23373" xr:uid="{00000000-0005-0000-0000-00004E5B0000}"/>
    <cellStyle name="Note 2 2 2 2 6 4 2 2" xfId="23374" xr:uid="{00000000-0005-0000-0000-00004F5B0000}"/>
    <cellStyle name="Note 2 2 2 2 6 4 3" xfId="23375" xr:uid="{00000000-0005-0000-0000-0000505B0000}"/>
    <cellStyle name="Note 2 2 2 2 6 5" xfId="23376" xr:uid="{00000000-0005-0000-0000-0000515B0000}"/>
    <cellStyle name="Note 2 2 2 2 6 5 2" xfId="23377" xr:uid="{00000000-0005-0000-0000-0000525B0000}"/>
    <cellStyle name="Note 2 2 2 2 6 6" xfId="23378" xr:uid="{00000000-0005-0000-0000-0000535B0000}"/>
    <cellStyle name="Note 2 2 2 2 6 6 2" xfId="23379" xr:uid="{00000000-0005-0000-0000-0000545B0000}"/>
    <cellStyle name="Note 2 2 2 2 6 7" xfId="23380" xr:uid="{00000000-0005-0000-0000-0000555B0000}"/>
    <cellStyle name="Note 2 2 2 2 7" xfId="23381" xr:uid="{00000000-0005-0000-0000-0000565B0000}"/>
    <cellStyle name="Note 2 2 2 2 7 2" xfId="23382" xr:uid="{00000000-0005-0000-0000-0000575B0000}"/>
    <cellStyle name="Note 2 2 2 2 7 2 2" xfId="23383" xr:uid="{00000000-0005-0000-0000-0000585B0000}"/>
    <cellStyle name="Note 2 2 2 2 7 3" xfId="23384" xr:uid="{00000000-0005-0000-0000-0000595B0000}"/>
    <cellStyle name="Note 2 2 2 2 8" xfId="23385" xr:uid="{00000000-0005-0000-0000-00005A5B0000}"/>
    <cellStyle name="Note 2 2 2 2 8 2" xfId="23386" xr:uid="{00000000-0005-0000-0000-00005B5B0000}"/>
    <cellStyle name="Note 2 2 2 2 8 2 2" xfId="23387" xr:uid="{00000000-0005-0000-0000-00005C5B0000}"/>
    <cellStyle name="Note 2 2 2 2 8 3" xfId="23388" xr:uid="{00000000-0005-0000-0000-00005D5B0000}"/>
    <cellStyle name="Note 2 2 2 3" xfId="23389" xr:uid="{00000000-0005-0000-0000-00005E5B0000}"/>
    <cellStyle name="Note 2 2 2 3 10" xfId="23390" xr:uid="{00000000-0005-0000-0000-00005F5B0000}"/>
    <cellStyle name="Note 2 2 2 3 2" xfId="23391" xr:uid="{00000000-0005-0000-0000-0000605B0000}"/>
    <cellStyle name="Note 2 2 2 3 2 2" xfId="23392" xr:uid="{00000000-0005-0000-0000-0000615B0000}"/>
    <cellStyle name="Note 2 2 2 3 2 3" xfId="23393" xr:uid="{00000000-0005-0000-0000-0000625B0000}"/>
    <cellStyle name="Note 2 2 2 3 2 3 2" xfId="23394" xr:uid="{00000000-0005-0000-0000-0000635B0000}"/>
    <cellStyle name="Note 2 2 2 3 2 3 3" xfId="23395" xr:uid="{00000000-0005-0000-0000-0000645B0000}"/>
    <cellStyle name="Note 2 2 2 3 2 4" xfId="23396" xr:uid="{00000000-0005-0000-0000-0000655B0000}"/>
    <cellStyle name="Note 2 2 2 3 2 4 2" xfId="23397" xr:uid="{00000000-0005-0000-0000-0000665B0000}"/>
    <cellStyle name="Note 2 2 2 3 2 4 2 2" xfId="23398" xr:uid="{00000000-0005-0000-0000-0000675B0000}"/>
    <cellStyle name="Note 2 2 2 3 2 4 3" xfId="23399" xr:uid="{00000000-0005-0000-0000-0000685B0000}"/>
    <cellStyle name="Note 2 2 2 3 2 5" xfId="23400" xr:uid="{00000000-0005-0000-0000-0000695B0000}"/>
    <cellStyle name="Note 2 2 2 3 2 5 2" xfId="23401" xr:uid="{00000000-0005-0000-0000-00006A5B0000}"/>
    <cellStyle name="Note 2 2 2 3 2 5 2 2" xfId="23402" xr:uid="{00000000-0005-0000-0000-00006B5B0000}"/>
    <cellStyle name="Note 2 2 2 3 2 5 3" xfId="23403" xr:uid="{00000000-0005-0000-0000-00006C5B0000}"/>
    <cellStyle name="Note 2 2 2 3 2 6" xfId="23404" xr:uid="{00000000-0005-0000-0000-00006D5B0000}"/>
    <cellStyle name="Note 2 2 2 3 2 6 2" xfId="23405" xr:uid="{00000000-0005-0000-0000-00006E5B0000}"/>
    <cellStyle name="Note 2 2 2 3 2 6 2 2" xfId="23406" xr:uid="{00000000-0005-0000-0000-00006F5B0000}"/>
    <cellStyle name="Note 2 2 2 3 2 6 3" xfId="23407" xr:uid="{00000000-0005-0000-0000-0000705B0000}"/>
    <cellStyle name="Note 2 2 2 3 2 7" xfId="23408" xr:uid="{00000000-0005-0000-0000-0000715B0000}"/>
    <cellStyle name="Note 2 2 2 3 2 7 2" xfId="23409" xr:uid="{00000000-0005-0000-0000-0000725B0000}"/>
    <cellStyle name="Note 2 2 2 3 2 8" xfId="23410" xr:uid="{00000000-0005-0000-0000-0000735B0000}"/>
    <cellStyle name="Note 2 2 2 3 2 8 2" xfId="23411" xr:uid="{00000000-0005-0000-0000-0000745B0000}"/>
    <cellStyle name="Note 2 2 2 3 2 9" xfId="23412" xr:uid="{00000000-0005-0000-0000-0000755B0000}"/>
    <cellStyle name="Note 2 2 2 3 3" xfId="23413" xr:uid="{00000000-0005-0000-0000-0000765B0000}"/>
    <cellStyle name="Note 2 2 2 3 4" xfId="23414" xr:uid="{00000000-0005-0000-0000-0000775B0000}"/>
    <cellStyle name="Note 2 2 2 3 4 2" xfId="23415" xr:uid="{00000000-0005-0000-0000-0000785B0000}"/>
    <cellStyle name="Note 2 2 2 3 4 3" xfId="23416" xr:uid="{00000000-0005-0000-0000-0000795B0000}"/>
    <cellStyle name="Note 2 2 2 3 5" xfId="23417" xr:uid="{00000000-0005-0000-0000-00007A5B0000}"/>
    <cellStyle name="Note 2 2 2 3 5 2" xfId="23418" xr:uid="{00000000-0005-0000-0000-00007B5B0000}"/>
    <cellStyle name="Note 2 2 2 3 5 2 2" xfId="23419" xr:uid="{00000000-0005-0000-0000-00007C5B0000}"/>
    <cellStyle name="Note 2 2 2 3 5 3" xfId="23420" xr:uid="{00000000-0005-0000-0000-00007D5B0000}"/>
    <cellStyle name="Note 2 2 2 3 6" xfId="23421" xr:uid="{00000000-0005-0000-0000-00007E5B0000}"/>
    <cellStyle name="Note 2 2 2 3 6 2" xfId="23422" xr:uid="{00000000-0005-0000-0000-00007F5B0000}"/>
    <cellStyle name="Note 2 2 2 3 6 2 2" xfId="23423" xr:uid="{00000000-0005-0000-0000-0000805B0000}"/>
    <cellStyle name="Note 2 2 2 3 6 3" xfId="23424" xr:uid="{00000000-0005-0000-0000-0000815B0000}"/>
    <cellStyle name="Note 2 2 2 3 7" xfId="23425" xr:uid="{00000000-0005-0000-0000-0000825B0000}"/>
    <cellStyle name="Note 2 2 2 3 7 2" xfId="23426" xr:uid="{00000000-0005-0000-0000-0000835B0000}"/>
    <cellStyle name="Note 2 2 2 3 7 2 2" xfId="23427" xr:uid="{00000000-0005-0000-0000-0000845B0000}"/>
    <cellStyle name="Note 2 2 2 3 7 3" xfId="23428" xr:uid="{00000000-0005-0000-0000-0000855B0000}"/>
    <cellStyle name="Note 2 2 2 3 8" xfId="23429" xr:uid="{00000000-0005-0000-0000-0000865B0000}"/>
    <cellStyle name="Note 2 2 2 3 8 2" xfId="23430" xr:uid="{00000000-0005-0000-0000-0000875B0000}"/>
    <cellStyle name="Note 2 2 2 3 9" xfId="23431" xr:uid="{00000000-0005-0000-0000-0000885B0000}"/>
    <cellStyle name="Note 2 2 2 3 9 2" xfId="23432" xr:uid="{00000000-0005-0000-0000-0000895B0000}"/>
    <cellStyle name="Note 2 2 2 4" xfId="23433" xr:uid="{00000000-0005-0000-0000-00008A5B0000}"/>
    <cellStyle name="Note 2 2 2 4 2" xfId="23434" xr:uid="{00000000-0005-0000-0000-00008B5B0000}"/>
    <cellStyle name="Note 2 2 2 4 2 10" xfId="23435" xr:uid="{00000000-0005-0000-0000-00008C5B0000}"/>
    <cellStyle name="Note 2 2 2 4 2 2" xfId="23436" xr:uid="{00000000-0005-0000-0000-00008D5B0000}"/>
    <cellStyle name="Note 2 2 2 4 2 3" xfId="23437" xr:uid="{00000000-0005-0000-0000-00008E5B0000}"/>
    <cellStyle name="Note 2 2 2 4 2 4" xfId="23438" xr:uid="{00000000-0005-0000-0000-00008F5B0000}"/>
    <cellStyle name="Note 2 2 2 4 2 4 2" xfId="23439" xr:uid="{00000000-0005-0000-0000-0000905B0000}"/>
    <cellStyle name="Note 2 2 2 4 2 4 2 2" xfId="23440" xr:uid="{00000000-0005-0000-0000-0000915B0000}"/>
    <cellStyle name="Note 2 2 2 4 2 4 3" xfId="23441" xr:uid="{00000000-0005-0000-0000-0000925B0000}"/>
    <cellStyle name="Note 2 2 2 4 2 5" xfId="23442" xr:uid="{00000000-0005-0000-0000-0000935B0000}"/>
    <cellStyle name="Note 2 2 2 4 2 5 2" xfId="23443" xr:uid="{00000000-0005-0000-0000-0000945B0000}"/>
    <cellStyle name="Note 2 2 2 4 2 5 2 2" xfId="23444" xr:uid="{00000000-0005-0000-0000-0000955B0000}"/>
    <cellStyle name="Note 2 2 2 4 2 5 3" xfId="23445" xr:uid="{00000000-0005-0000-0000-0000965B0000}"/>
    <cellStyle name="Note 2 2 2 4 2 6" xfId="23446" xr:uid="{00000000-0005-0000-0000-0000975B0000}"/>
    <cellStyle name="Note 2 2 2 4 2 6 2" xfId="23447" xr:uid="{00000000-0005-0000-0000-0000985B0000}"/>
    <cellStyle name="Note 2 2 2 4 2 6 2 2" xfId="23448" xr:uid="{00000000-0005-0000-0000-0000995B0000}"/>
    <cellStyle name="Note 2 2 2 4 2 6 3" xfId="23449" xr:uid="{00000000-0005-0000-0000-00009A5B0000}"/>
    <cellStyle name="Note 2 2 2 4 2 7" xfId="23450" xr:uid="{00000000-0005-0000-0000-00009B5B0000}"/>
    <cellStyle name="Note 2 2 2 4 2 7 2" xfId="23451" xr:uid="{00000000-0005-0000-0000-00009C5B0000}"/>
    <cellStyle name="Note 2 2 2 4 2 8" xfId="23452" xr:uid="{00000000-0005-0000-0000-00009D5B0000}"/>
    <cellStyle name="Note 2 2 2 4 2 8 2" xfId="23453" xr:uid="{00000000-0005-0000-0000-00009E5B0000}"/>
    <cellStyle name="Note 2 2 2 4 2 9" xfId="23454" xr:uid="{00000000-0005-0000-0000-00009F5B0000}"/>
    <cellStyle name="Note 2 2 2 4 3" xfId="23455" xr:uid="{00000000-0005-0000-0000-0000A05B0000}"/>
    <cellStyle name="Note 2 2 2 4 4" xfId="23456" xr:uid="{00000000-0005-0000-0000-0000A15B0000}"/>
    <cellStyle name="Note 2 2 2 4 4 2" xfId="23457" xr:uid="{00000000-0005-0000-0000-0000A25B0000}"/>
    <cellStyle name="Note 2 2 2 4 4 2 2" xfId="23458" xr:uid="{00000000-0005-0000-0000-0000A35B0000}"/>
    <cellStyle name="Note 2 2 2 4 4 3" xfId="23459" xr:uid="{00000000-0005-0000-0000-0000A45B0000}"/>
    <cellStyle name="Note 2 2 2 4 5" xfId="23460" xr:uid="{00000000-0005-0000-0000-0000A55B0000}"/>
    <cellStyle name="Note 2 2 2 4 5 2" xfId="23461" xr:uid="{00000000-0005-0000-0000-0000A65B0000}"/>
    <cellStyle name="Note 2 2 2 4 5 2 2" xfId="23462" xr:uid="{00000000-0005-0000-0000-0000A75B0000}"/>
    <cellStyle name="Note 2 2 2 4 5 3" xfId="23463" xr:uid="{00000000-0005-0000-0000-0000A85B0000}"/>
    <cellStyle name="Note 2 2 2 5" xfId="23464" xr:uid="{00000000-0005-0000-0000-0000A95B0000}"/>
    <cellStyle name="Note 2 2 2 5 2" xfId="23465" xr:uid="{00000000-0005-0000-0000-0000AA5B0000}"/>
    <cellStyle name="Note 2 2 2 5 3" xfId="23466" xr:uid="{00000000-0005-0000-0000-0000AB5B0000}"/>
    <cellStyle name="Note 2 2 2 5 3 2" xfId="23467" xr:uid="{00000000-0005-0000-0000-0000AC5B0000}"/>
    <cellStyle name="Note 2 2 2 5 3 3" xfId="23468" xr:uid="{00000000-0005-0000-0000-0000AD5B0000}"/>
    <cellStyle name="Note 2 2 2 5 4" xfId="23469" xr:uid="{00000000-0005-0000-0000-0000AE5B0000}"/>
    <cellStyle name="Note 2 2 2 5 4 2" xfId="23470" xr:uid="{00000000-0005-0000-0000-0000AF5B0000}"/>
    <cellStyle name="Note 2 2 2 5 4 2 2" xfId="23471" xr:uid="{00000000-0005-0000-0000-0000B05B0000}"/>
    <cellStyle name="Note 2 2 2 5 4 3" xfId="23472" xr:uid="{00000000-0005-0000-0000-0000B15B0000}"/>
    <cellStyle name="Note 2 2 2 5 5" xfId="23473" xr:uid="{00000000-0005-0000-0000-0000B25B0000}"/>
    <cellStyle name="Note 2 2 2 5 5 2" xfId="23474" xr:uid="{00000000-0005-0000-0000-0000B35B0000}"/>
    <cellStyle name="Note 2 2 2 5 5 2 2" xfId="23475" xr:uid="{00000000-0005-0000-0000-0000B45B0000}"/>
    <cellStyle name="Note 2 2 2 5 5 3" xfId="23476" xr:uid="{00000000-0005-0000-0000-0000B55B0000}"/>
    <cellStyle name="Note 2 2 2 5 6" xfId="23477" xr:uid="{00000000-0005-0000-0000-0000B65B0000}"/>
    <cellStyle name="Note 2 2 2 5 6 2" xfId="23478" xr:uid="{00000000-0005-0000-0000-0000B75B0000}"/>
    <cellStyle name="Note 2 2 2 5 6 2 2" xfId="23479" xr:uid="{00000000-0005-0000-0000-0000B85B0000}"/>
    <cellStyle name="Note 2 2 2 5 6 3" xfId="23480" xr:uid="{00000000-0005-0000-0000-0000B95B0000}"/>
    <cellStyle name="Note 2 2 2 5 7" xfId="23481" xr:uid="{00000000-0005-0000-0000-0000BA5B0000}"/>
    <cellStyle name="Note 2 2 2 5 7 2" xfId="23482" xr:uid="{00000000-0005-0000-0000-0000BB5B0000}"/>
    <cellStyle name="Note 2 2 2 5 8" xfId="23483" xr:uid="{00000000-0005-0000-0000-0000BC5B0000}"/>
    <cellStyle name="Note 2 2 2 5 8 2" xfId="23484" xr:uid="{00000000-0005-0000-0000-0000BD5B0000}"/>
    <cellStyle name="Note 2 2 2 5 9" xfId="23485" xr:uid="{00000000-0005-0000-0000-0000BE5B0000}"/>
    <cellStyle name="Note 2 2 2 6" xfId="23486" xr:uid="{00000000-0005-0000-0000-0000BF5B0000}"/>
    <cellStyle name="Note 2 2 2 6 2" xfId="23487" xr:uid="{00000000-0005-0000-0000-0000C05B0000}"/>
    <cellStyle name="Note 2 2 2 6 3" xfId="23488" xr:uid="{00000000-0005-0000-0000-0000C15B0000}"/>
    <cellStyle name="Note 2 2 2 7" xfId="23489" xr:uid="{00000000-0005-0000-0000-0000C25B0000}"/>
    <cellStyle name="Note 2 2 2 8" xfId="23490" xr:uid="{00000000-0005-0000-0000-0000C35B0000}"/>
    <cellStyle name="Note 2 2 2 8 2" xfId="23491" xr:uid="{00000000-0005-0000-0000-0000C45B0000}"/>
    <cellStyle name="Note 2 2 2 8 2 2" xfId="23492" xr:uid="{00000000-0005-0000-0000-0000C55B0000}"/>
    <cellStyle name="Note 2 2 2 8 3" xfId="23493" xr:uid="{00000000-0005-0000-0000-0000C65B0000}"/>
    <cellStyle name="Note 2 2 2 8 4" xfId="23494" xr:uid="{00000000-0005-0000-0000-0000C75B0000}"/>
    <cellStyle name="Note 2 2 2 8 5" xfId="23495" xr:uid="{00000000-0005-0000-0000-0000C85B0000}"/>
    <cellStyle name="Note 2 2 2 9" xfId="23496" xr:uid="{00000000-0005-0000-0000-0000C95B0000}"/>
    <cellStyle name="Note 2 2 2 9 2" xfId="23497" xr:uid="{00000000-0005-0000-0000-0000CA5B0000}"/>
    <cellStyle name="Note 2 2 2 9 2 2" xfId="23498" xr:uid="{00000000-0005-0000-0000-0000CB5B0000}"/>
    <cellStyle name="Note 2 2 2 9 3" xfId="23499" xr:uid="{00000000-0005-0000-0000-0000CC5B0000}"/>
    <cellStyle name="Note 2 2 3" xfId="23500" xr:uid="{00000000-0005-0000-0000-0000CD5B0000}"/>
    <cellStyle name="Note 2 2 3 10" xfId="23501" xr:uid="{00000000-0005-0000-0000-0000CE5B0000}"/>
    <cellStyle name="Note 2 2 3 10 2" xfId="23502" xr:uid="{00000000-0005-0000-0000-0000CF5B0000}"/>
    <cellStyle name="Note 2 2 3 10 2 2" xfId="23503" xr:uid="{00000000-0005-0000-0000-0000D05B0000}"/>
    <cellStyle name="Note 2 2 3 10 3" xfId="23504" xr:uid="{00000000-0005-0000-0000-0000D15B0000}"/>
    <cellStyle name="Note 2 2 3 11" xfId="23505" xr:uid="{00000000-0005-0000-0000-0000D25B0000}"/>
    <cellStyle name="Note 2 2 3 11 2" xfId="23506" xr:uid="{00000000-0005-0000-0000-0000D35B0000}"/>
    <cellStyle name="Note 2 2 3 12" xfId="23507" xr:uid="{00000000-0005-0000-0000-0000D45B0000}"/>
    <cellStyle name="Note 2 2 3 12 2" xfId="23508" xr:uid="{00000000-0005-0000-0000-0000D55B0000}"/>
    <cellStyle name="Note 2 2 3 13" xfId="23509" xr:uid="{00000000-0005-0000-0000-0000D65B0000}"/>
    <cellStyle name="Note 2 2 3 14" xfId="23510" xr:uid="{00000000-0005-0000-0000-0000D75B0000}"/>
    <cellStyle name="Note 2 2 3 15" xfId="23511" xr:uid="{00000000-0005-0000-0000-0000D85B0000}"/>
    <cellStyle name="Note 2 2 3 2" xfId="23512" xr:uid="{00000000-0005-0000-0000-0000D95B0000}"/>
    <cellStyle name="Note 2 2 3 2 2" xfId="23513" xr:uid="{00000000-0005-0000-0000-0000DA5B0000}"/>
    <cellStyle name="Note 2 2 3 2 2 2" xfId="23514" xr:uid="{00000000-0005-0000-0000-0000DB5B0000}"/>
    <cellStyle name="Note 2 2 3 2 2 3" xfId="23515" xr:uid="{00000000-0005-0000-0000-0000DC5B0000}"/>
    <cellStyle name="Note 2 2 3 2 2 3 2" xfId="23516" xr:uid="{00000000-0005-0000-0000-0000DD5B0000}"/>
    <cellStyle name="Note 2 2 3 2 2 3 3" xfId="23517" xr:uid="{00000000-0005-0000-0000-0000DE5B0000}"/>
    <cellStyle name="Note 2 2 3 2 2 4" xfId="23518" xr:uid="{00000000-0005-0000-0000-0000DF5B0000}"/>
    <cellStyle name="Note 2 2 3 2 2 4 2" xfId="23519" xr:uid="{00000000-0005-0000-0000-0000E05B0000}"/>
    <cellStyle name="Note 2 2 3 2 2 4 2 2" xfId="23520" xr:uid="{00000000-0005-0000-0000-0000E15B0000}"/>
    <cellStyle name="Note 2 2 3 2 2 4 3" xfId="23521" xr:uid="{00000000-0005-0000-0000-0000E25B0000}"/>
    <cellStyle name="Note 2 2 3 2 2 5" xfId="23522" xr:uid="{00000000-0005-0000-0000-0000E35B0000}"/>
    <cellStyle name="Note 2 2 3 2 2 5 2" xfId="23523" xr:uid="{00000000-0005-0000-0000-0000E45B0000}"/>
    <cellStyle name="Note 2 2 3 2 2 5 2 2" xfId="23524" xr:uid="{00000000-0005-0000-0000-0000E55B0000}"/>
    <cellStyle name="Note 2 2 3 2 2 5 3" xfId="23525" xr:uid="{00000000-0005-0000-0000-0000E65B0000}"/>
    <cellStyle name="Note 2 2 3 2 2 6" xfId="23526" xr:uid="{00000000-0005-0000-0000-0000E75B0000}"/>
    <cellStyle name="Note 2 2 3 2 2 6 2" xfId="23527" xr:uid="{00000000-0005-0000-0000-0000E85B0000}"/>
    <cellStyle name="Note 2 2 3 2 2 6 2 2" xfId="23528" xr:uid="{00000000-0005-0000-0000-0000E95B0000}"/>
    <cellStyle name="Note 2 2 3 2 2 6 3" xfId="23529" xr:uid="{00000000-0005-0000-0000-0000EA5B0000}"/>
    <cellStyle name="Note 2 2 3 2 2 7" xfId="23530" xr:uid="{00000000-0005-0000-0000-0000EB5B0000}"/>
    <cellStyle name="Note 2 2 3 2 2 7 2" xfId="23531" xr:uid="{00000000-0005-0000-0000-0000EC5B0000}"/>
    <cellStyle name="Note 2 2 3 2 2 8" xfId="23532" xr:uid="{00000000-0005-0000-0000-0000ED5B0000}"/>
    <cellStyle name="Note 2 2 3 2 2 8 2" xfId="23533" xr:uid="{00000000-0005-0000-0000-0000EE5B0000}"/>
    <cellStyle name="Note 2 2 3 2 2 9" xfId="23534" xr:uid="{00000000-0005-0000-0000-0000EF5B0000}"/>
    <cellStyle name="Note 2 2 3 2 3" xfId="23535" xr:uid="{00000000-0005-0000-0000-0000F05B0000}"/>
    <cellStyle name="Note 2 2 3 2 3 2" xfId="23536" xr:uid="{00000000-0005-0000-0000-0000F15B0000}"/>
    <cellStyle name="Note 2 2 3 2 3 3" xfId="23537" xr:uid="{00000000-0005-0000-0000-0000F25B0000}"/>
    <cellStyle name="Note 2 2 3 2 3 3 2" xfId="23538" xr:uid="{00000000-0005-0000-0000-0000F35B0000}"/>
    <cellStyle name="Note 2 2 3 2 3 3 3" xfId="23539" xr:uid="{00000000-0005-0000-0000-0000F45B0000}"/>
    <cellStyle name="Note 2 2 3 2 3 4" xfId="23540" xr:uid="{00000000-0005-0000-0000-0000F55B0000}"/>
    <cellStyle name="Note 2 2 3 2 3 4 2" xfId="23541" xr:uid="{00000000-0005-0000-0000-0000F65B0000}"/>
    <cellStyle name="Note 2 2 3 2 3 4 2 2" xfId="23542" xr:uid="{00000000-0005-0000-0000-0000F75B0000}"/>
    <cellStyle name="Note 2 2 3 2 3 4 3" xfId="23543" xr:uid="{00000000-0005-0000-0000-0000F85B0000}"/>
    <cellStyle name="Note 2 2 3 2 3 5" xfId="23544" xr:uid="{00000000-0005-0000-0000-0000F95B0000}"/>
    <cellStyle name="Note 2 2 3 2 3 5 2" xfId="23545" xr:uid="{00000000-0005-0000-0000-0000FA5B0000}"/>
    <cellStyle name="Note 2 2 3 2 3 5 2 2" xfId="23546" xr:uid="{00000000-0005-0000-0000-0000FB5B0000}"/>
    <cellStyle name="Note 2 2 3 2 3 5 3" xfId="23547" xr:uid="{00000000-0005-0000-0000-0000FC5B0000}"/>
    <cellStyle name="Note 2 2 3 2 3 6" xfId="23548" xr:uid="{00000000-0005-0000-0000-0000FD5B0000}"/>
    <cellStyle name="Note 2 2 3 2 3 6 2" xfId="23549" xr:uid="{00000000-0005-0000-0000-0000FE5B0000}"/>
    <cellStyle name="Note 2 2 3 2 3 6 2 2" xfId="23550" xr:uid="{00000000-0005-0000-0000-0000FF5B0000}"/>
    <cellStyle name="Note 2 2 3 2 3 6 3" xfId="23551" xr:uid="{00000000-0005-0000-0000-0000005C0000}"/>
    <cellStyle name="Note 2 2 3 2 3 7" xfId="23552" xr:uid="{00000000-0005-0000-0000-0000015C0000}"/>
    <cellStyle name="Note 2 2 3 2 3 7 2" xfId="23553" xr:uid="{00000000-0005-0000-0000-0000025C0000}"/>
    <cellStyle name="Note 2 2 3 2 3 8" xfId="23554" xr:uid="{00000000-0005-0000-0000-0000035C0000}"/>
    <cellStyle name="Note 2 2 3 2 3 8 2" xfId="23555" xr:uid="{00000000-0005-0000-0000-0000045C0000}"/>
    <cellStyle name="Note 2 2 3 2 3 9" xfId="23556" xr:uid="{00000000-0005-0000-0000-0000055C0000}"/>
    <cellStyle name="Note 2 2 3 2 4" xfId="23557" xr:uid="{00000000-0005-0000-0000-0000065C0000}"/>
    <cellStyle name="Note 2 2 3 2 4 2" xfId="23558" xr:uid="{00000000-0005-0000-0000-0000075C0000}"/>
    <cellStyle name="Note 2 2 3 2 4 3" xfId="23559" xr:uid="{00000000-0005-0000-0000-0000085C0000}"/>
    <cellStyle name="Note 2 2 3 2 4 3 2" xfId="23560" xr:uid="{00000000-0005-0000-0000-0000095C0000}"/>
    <cellStyle name="Note 2 2 3 2 4 3 2 2" xfId="23561" xr:uid="{00000000-0005-0000-0000-00000A5C0000}"/>
    <cellStyle name="Note 2 2 3 2 4 3 3" xfId="23562" xr:uid="{00000000-0005-0000-0000-00000B5C0000}"/>
    <cellStyle name="Note 2 2 3 2 4 4" xfId="23563" xr:uid="{00000000-0005-0000-0000-00000C5C0000}"/>
    <cellStyle name="Note 2 2 3 2 4 4 2" xfId="23564" xr:uid="{00000000-0005-0000-0000-00000D5C0000}"/>
    <cellStyle name="Note 2 2 3 2 4 4 2 2" xfId="23565" xr:uid="{00000000-0005-0000-0000-00000E5C0000}"/>
    <cellStyle name="Note 2 2 3 2 4 4 3" xfId="23566" xr:uid="{00000000-0005-0000-0000-00000F5C0000}"/>
    <cellStyle name="Note 2 2 3 2 4 5" xfId="23567" xr:uid="{00000000-0005-0000-0000-0000105C0000}"/>
    <cellStyle name="Note 2 2 3 2 4 5 2" xfId="23568" xr:uid="{00000000-0005-0000-0000-0000115C0000}"/>
    <cellStyle name="Note 2 2 3 2 4 5 2 2" xfId="23569" xr:uid="{00000000-0005-0000-0000-0000125C0000}"/>
    <cellStyle name="Note 2 2 3 2 4 5 3" xfId="23570" xr:uid="{00000000-0005-0000-0000-0000135C0000}"/>
    <cellStyle name="Note 2 2 3 2 4 6" xfId="23571" xr:uid="{00000000-0005-0000-0000-0000145C0000}"/>
    <cellStyle name="Note 2 2 3 2 4 6 2" xfId="23572" xr:uid="{00000000-0005-0000-0000-0000155C0000}"/>
    <cellStyle name="Note 2 2 3 2 4 7" xfId="23573" xr:uid="{00000000-0005-0000-0000-0000165C0000}"/>
    <cellStyle name="Note 2 2 3 2 4 7 2" xfId="23574" xr:uid="{00000000-0005-0000-0000-0000175C0000}"/>
    <cellStyle name="Note 2 2 3 2 4 8" xfId="23575" xr:uid="{00000000-0005-0000-0000-0000185C0000}"/>
    <cellStyle name="Note 2 2 3 2 4 9" xfId="23576" xr:uid="{00000000-0005-0000-0000-0000195C0000}"/>
    <cellStyle name="Note 2 2 3 2 5" xfId="23577" xr:uid="{00000000-0005-0000-0000-00001A5C0000}"/>
    <cellStyle name="Note 2 2 3 2 5 2" xfId="23578" xr:uid="{00000000-0005-0000-0000-00001B5C0000}"/>
    <cellStyle name="Note 2 2 3 2 5 3" xfId="23579" xr:uid="{00000000-0005-0000-0000-00001C5C0000}"/>
    <cellStyle name="Note 2 2 3 2 6" xfId="23580" xr:uid="{00000000-0005-0000-0000-00001D5C0000}"/>
    <cellStyle name="Note 2 2 3 2 6 2" xfId="23581" xr:uid="{00000000-0005-0000-0000-00001E5C0000}"/>
    <cellStyle name="Note 2 2 3 2 6 2 2" xfId="23582" xr:uid="{00000000-0005-0000-0000-00001F5C0000}"/>
    <cellStyle name="Note 2 2 3 2 6 2 2 2" xfId="23583" xr:uid="{00000000-0005-0000-0000-0000205C0000}"/>
    <cellStyle name="Note 2 2 3 2 6 2 3" xfId="23584" xr:uid="{00000000-0005-0000-0000-0000215C0000}"/>
    <cellStyle name="Note 2 2 3 2 6 3" xfId="23585" xr:uid="{00000000-0005-0000-0000-0000225C0000}"/>
    <cellStyle name="Note 2 2 3 2 6 3 2" xfId="23586" xr:uid="{00000000-0005-0000-0000-0000235C0000}"/>
    <cellStyle name="Note 2 2 3 2 6 3 2 2" xfId="23587" xr:uid="{00000000-0005-0000-0000-0000245C0000}"/>
    <cellStyle name="Note 2 2 3 2 6 3 3" xfId="23588" xr:uid="{00000000-0005-0000-0000-0000255C0000}"/>
    <cellStyle name="Note 2 2 3 2 6 4" xfId="23589" xr:uid="{00000000-0005-0000-0000-0000265C0000}"/>
    <cellStyle name="Note 2 2 3 2 6 4 2" xfId="23590" xr:uid="{00000000-0005-0000-0000-0000275C0000}"/>
    <cellStyle name="Note 2 2 3 2 6 4 2 2" xfId="23591" xr:uid="{00000000-0005-0000-0000-0000285C0000}"/>
    <cellStyle name="Note 2 2 3 2 6 4 3" xfId="23592" xr:uid="{00000000-0005-0000-0000-0000295C0000}"/>
    <cellStyle name="Note 2 2 3 2 6 5" xfId="23593" xr:uid="{00000000-0005-0000-0000-00002A5C0000}"/>
    <cellStyle name="Note 2 2 3 2 6 5 2" xfId="23594" xr:uid="{00000000-0005-0000-0000-00002B5C0000}"/>
    <cellStyle name="Note 2 2 3 2 6 6" xfId="23595" xr:uid="{00000000-0005-0000-0000-00002C5C0000}"/>
    <cellStyle name="Note 2 2 3 2 6 6 2" xfId="23596" xr:uid="{00000000-0005-0000-0000-00002D5C0000}"/>
    <cellStyle name="Note 2 2 3 2 6 7" xfId="23597" xr:uid="{00000000-0005-0000-0000-00002E5C0000}"/>
    <cellStyle name="Note 2 2 3 2 7" xfId="23598" xr:uid="{00000000-0005-0000-0000-00002F5C0000}"/>
    <cellStyle name="Note 2 2 3 2 7 2" xfId="23599" xr:uid="{00000000-0005-0000-0000-0000305C0000}"/>
    <cellStyle name="Note 2 2 3 2 7 2 2" xfId="23600" xr:uid="{00000000-0005-0000-0000-0000315C0000}"/>
    <cellStyle name="Note 2 2 3 2 7 3" xfId="23601" xr:uid="{00000000-0005-0000-0000-0000325C0000}"/>
    <cellStyle name="Note 2 2 3 2 8" xfId="23602" xr:uid="{00000000-0005-0000-0000-0000335C0000}"/>
    <cellStyle name="Note 2 2 3 2 8 2" xfId="23603" xr:uid="{00000000-0005-0000-0000-0000345C0000}"/>
    <cellStyle name="Note 2 2 3 2 8 2 2" xfId="23604" xr:uid="{00000000-0005-0000-0000-0000355C0000}"/>
    <cellStyle name="Note 2 2 3 2 8 3" xfId="23605" xr:uid="{00000000-0005-0000-0000-0000365C0000}"/>
    <cellStyle name="Note 2 2 3 3" xfId="23606" xr:uid="{00000000-0005-0000-0000-0000375C0000}"/>
    <cellStyle name="Note 2 2 3 3 10" xfId="23607" xr:uid="{00000000-0005-0000-0000-0000385C0000}"/>
    <cellStyle name="Note 2 2 3 3 2" xfId="23608" xr:uid="{00000000-0005-0000-0000-0000395C0000}"/>
    <cellStyle name="Note 2 2 3 3 2 2" xfId="23609" xr:uid="{00000000-0005-0000-0000-00003A5C0000}"/>
    <cellStyle name="Note 2 2 3 3 2 3" xfId="23610" xr:uid="{00000000-0005-0000-0000-00003B5C0000}"/>
    <cellStyle name="Note 2 2 3 3 2 3 2" xfId="23611" xr:uid="{00000000-0005-0000-0000-00003C5C0000}"/>
    <cellStyle name="Note 2 2 3 3 2 3 3" xfId="23612" xr:uid="{00000000-0005-0000-0000-00003D5C0000}"/>
    <cellStyle name="Note 2 2 3 3 2 4" xfId="23613" xr:uid="{00000000-0005-0000-0000-00003E5C0000}"/>
    <cellStyle name="Note 2 2 3 3 2 4 2" xfId="23614" xr:uid="{00000000-0005-0000-0000-00003F5C0000}"/>
    <cellStyle name="Note 2 2 3 3 2 4 2 2" xfId="23615" xr:uid="{00000000-0005-0000-0000-0000405C0000}"/>
    <cellStyle name="Note 2 2 3 3 2 4 3" xfId="23616" xr:uid="{00000000-0005-0000-0000-0000415C0000}"/>
    <cellStyle name="Note 2 2 3 3 2 5" xfId="23617" xr:uid="{00000000-0005-0000-0000-0000425C0000}"/>
    <cellStyle name="Note 2 2 3 3 2 5 2" xfId="23618" xr:uid="{00000000-0005-0000-0000-0000435C0000}"/>
    <cellStyle name="Note 2 2 3 3 2 5 2 2" xfId="23619" xr:uid="{00000000-0005-0000-0000-0000445C0000}"/>
    <cellStyle name="Note 2 2 3 3 2 5 3" xfId="23620" xr:uid="{00000000-0005-0000-0000-0000455C0000}"/>
    <cellStyle name="Note 2 2 3 3 2 6" xfId="23621" xr:uid="{00000000-0005-0000-0000-0000465C0000}"/>
    <cellStyle name="Note 2 2 3 3 2 6 2" xfId="23622" xr:uid="{00000000-0005-0000-0000-0000475C0000}"/>
    <cellStyle name="Note 2 2 3 3 2 6 2 2" xfId="23623" xr:uid="{00000000-0005-0000-0000-0000485C0000}"/>
    <cellStyle name="Note 2 2 3 3 2 6 3" xfId="23624" xr:uid="{00000000-0005-0000-0000-0000495C0000}"/>
    <cellStyle name="Note 2 2 3 3 2 7" xfId="23625" xr:uid="{00000000-0005-0000-0000-00004A5C0000}"/>
    <cellStyle name="Note 2 2 3 3 2 7 2" xfId="23626" xr:uid="{00000000-0005-0000-0000-00004B5C0000}"/>
    <cellStyle name="Note 2 2 3 3 2 8" xfId="23627" xr:uid="{00000000-0005-0000-0000-00004C5C0000}"/>
    <cellStyle name="Note 2 2 3 3 2 8 2" xfId="23628" xr:uid="{00000000-0005-0000-0000-00004D5C0000}"/>
    <cellStyle name="Note 2 2 3 3 2 9" xfId="23629" xr:uid="{00000000-0005-0000-0000-00004E5C0000}"/>
    <cellStyle name="Note 2 2 3 3 3" xfId="23630" xr:uid="{00000000-0005-0000-0000-00004F5C0000}"/>
    <cellStyle name="Note 2 2 3 3 4" xfId="23631" xr:uid="{00000000-0005-0000-0000-0000505C0000}"/>
    <cellStyle name="Note 2 2 3 3 4 2" xfId="23632" xr:uid="{00000000-0005-0000-0000-0000515C0000}"/>
    <cellStyle name="Note 2 2 3 3 4 3" xfId="23633" xr:uid="{00000000-0005-0000-0000-0000525C0000}"/>
    <cellStyle name="Note 2 2 3 3 5" xfId="23634" xr:uid="{00000000-0005-0000-0000-0000535C0000}"/>
    <cellStyle name="Note 2 2 3 3 5 2" xfId="23635" xr:uid="{00000000-0005-0000-0000-0000545C0000}"/>
    <cellStyle name="Note 2 2 3 3 5 2 2" xfId="23636" xr:uid="{00000000-0005-0000-0000-0000555C0000}"/>
    <cellStyle name="Note 2 2 3 3 5 3" xfId="23637" xr:uid="{00000000-0005-0000-0000-0000565C0000}"/>
    <cellStyle name="Note 2 2 3 3 6" xfId="23638" xr:uid="{00000000-0005-0000-0000-0000575C0000}"/>
    <cellStyle name="Note 2 2 3 3 6 2" xfId="23639" xr:uid="{00000000-0005-0000-0000-0000585C0000}"/>
    <cellStyle name="Note 2 2 3 3 6 2 2" xfId="23640" xr:uid="{00000000-0005-0000-0000-0000595C0000}"/>
    <cellStyle name="Note 2 2 3 3 6 3" xfId="23641" xr:uid="{00000000-0005-0000-0000-00005A5C0000}"/>
    <cellStyle name="Note 2 2 3 3 7" xfId="23642" xr:uid="{00000000-0005-0000-0000-00005B5C0000}"/>
    <cellStyle name="Note 2 2 3 3 7 2" xfId="23643" xr:uid="{00000000-0005-0000-0000-00005C5C0000}"/>
    <cellStyle name="Note 2 2 3 3 7 2 2" xfId="23644" xr:uid="{00000000-0005-0000-0000-00005D5C0000}"/>
    <cellStyle name="Note 2 2 3 3 7 3" xfId="23645" xr:uid="{00000000-0005-0000-0000-00005E5C0000}"/>
    <cellStyle name="Note 2 2 3 3 8" xfId="23646" xr:uid="{00000000-0005-0000-0000-00005F5C0000}"/>
    <cellStyle name="Note 2 2 3 3 8 2" xfId="23647" xr:uid="{00000000-0005-0000-0000-0000605C0000}"/>
    <cellStyle name="Note 2 2 3 3 9" xfId="23648" xr:uid="{00000000-0005-0000-0000-0000615C0000}"/>
    <cellStyle name="Note 2 2 3 3 9 2" xfId="23649" xr:uid="{00000000-0005-0000-0000-0000625C0000}"/>
    <cellStyle name="Note 2 2 3 4" xfId="23650" xr:uid="{00000000-0005-0000-0000-0000635C0000}"/>
    <cellStyle name="Note 2 2 3 4 2" xfId="23651" xr:uid="{00000000-0005-0000-0000-0000645C0000}"/>
    <cellStyle name="Note 2 2 3 4 2 10" xfId="23652" xr:uid="{00000000-0005-0000-0000-0000655C0000}"/>
    <cellStyle name="Note 2 2 3 4 2 2" xfId="23653" xr:uid="{00000000-0005-0000-0000-0000665C0000}"/>
    <cellStyle name="Note 2 2 3 4 2 3" xfId="23654" xr:uid="{00000000-0005-0000-0000-0000675C0000}"/>
    <cellStyle name="Note 2 2 3 4 2 4" xfId="23655" xr:uid="{00000000-0005-0000-0000-0000685C0000}"/>
    <cellStyle name="Note 2 2 3 4 2 4 2" xfId="23656" xr:uid="{00000000-0005-0000-0000-0000695C0000}"/>
    <cellStyle name="Note 2 2 3 4 2 4 2 2" xfId="23657" xr:uid="{00000000-0005-0000-0000-00006A5C0000}"/>
    <cellStyle name="Note 2 2 3 4 2 4 3" xfId="23658" xr:uid="{00000000-0005-0000-0000-00006B5C0000}"/>
    <cellStyle name="Note 2 2 3 4 2 5" xfId="23659" xr:uid="{00000000-0005-0000-0000-00006C5C0000}"/>
    <cellStyle name="Note 2 2 3 4 2 5 2" xfId="23660" xr:uid="{00000000-0005-0000-0000-00006D5C0000}"/>
    <cellStyle name="Note 2 2 3 4 2 5 2 2" xfId="23661" xr:uid="{00000000-0005-0000-0000-00006E5C0000}"/>
    <cellStyle name="Note 2 2 3 4 2 5 3" xfId="23662" xr:uid="{00000000-0005-0000-0000-00006F5C0000}"/>
    <cellStyle name="Note 2 2 3 4 2 6" xfId="23663" xr:uid="{00000000-0005-0000-0000-0000705C0000}"/>
    <cellStyle name="Note 2 2 3 4 2 6 2" xfId="23664" xr:uid="{00000000-0005-0000-0000-0000715C0000}"/>
    <cellStyle name="Note 2 2 3 4 2 6 2 2" xfId="23665" xr:uid="{00000000-0005-0000-0000-0000725C0000}"/>
    <cellStyle name="Note 2 2 3 4 2 6 3" xfId="23666" xr:uid="{00000000-0005-0000-0000-0000735C0000}"/>
    <cellStyle name="Note 2 2 3 4 2 7" xfId="23667" xr:uid="{00000000-0005-0000-0000-0000745C0000}"/>
    <cellStyle name="Note 2 2 3 4 2 7 2" xfId="23668" xr:uid="{00000000-0005-0000-0000-0000755C0000}"/>
    <cellStyle name="Note 2 2 3 4 2 8" xfId="23669" xr:uid="{00000000-0005-0000-0000-0000765C0000}"/>
    <cellStyle name="Note 2 2 3 4 2 8 2" xfId="23670" xr:uid="{00000000-0005-0000-0000-0000775C0000}"/>
    <cellStyle name="Note 2 2 3 4 2 9" xfId="23671" xr:uid="{00000000-0005-0000-0000-0000785C0000}"/>
    <cellStyle name="Note 2 2 3 4 3" xfId="23672" xr:uid="{00000000-0005-0000-0000-0000795C0000}"/>
    <cellStyle name="Note 2 2 3 4 4" xfId="23673" xr:uid="{00000000-0005-0000-0000-00007A5C0000}"/>
    <cellStyle name="Note 2 2 3 4 4 2" xfId="23674" xr:uid="{00000000-0005-0000-0000-00007B5C0000}"/>
    <cellStyle name="Note 2 2 3 4 4 2 2" xfId="23675" xr:uid="{00000000-0005-0000-0000-00007C5C0000}"/>
    <cellStyle name="Note 2 2 3 4 4 3" xfId="23676" xr:uid="{00000000-0005-0000-0000-00007D5C0000}"/>
    <cellStyle name="Note 2 2 3 4 5" xfId="23677" xr:uid="{00000000-0005-0000-0000-00007E5C0000}"/>
    <cellStyle name="Note 2 2 3 4 5 2" xfId="23678" xr:uid="{00000000-0005-0000-0000-00007F5C0000}"/>
    <cellStyle name="Note 2 2 3 4 5 2 2" xfId="23679" xr:uid="{00000000-0005-0000-0000-0000805C0000}"/>
    <cellStyle name="Note 2 2 3 4 5 3" xfId="23680" xr:uid="{00000000-0005-0000-0000-0000815C0000}"/>
    <cellStyle name="Note 2 2 3 5" xfId="23681" xr:uid="{00000000-0005-0000-0000-0000825C0000}"/>
    <cellStyle name="Note 2 2 3 5 2" xfId="23682" xr:uid="{00000000-0005-0000-0000-0000835C0000}"/>
    <cellStyle name="Note 2 2 3 5 3" xfId="23683" xr:uid="{00000000-0005-0000-0000-0000845C0000}"/>
    <cellStyle name="Note 2 2 3 5 3 2" xfId="23684" xr:uid="{00000000-0005-0000-0000-0000855C0000}"/>
    <cellStyle name="Note 2 2 3 5 3 3" xfId="23685" xr:uid="{00000000-0005-0000-0000-0000865C0000}"/>
    <cellStyle name="Note 2 2 3 5 4" xfId="23686" xr:uid="{00000000-0005-0000-0000-0000875C0000}"/>
    <cellStyle name="Note 2 2 3 5 4 2" xfId="23687" xr:uid="{00000000-0005-0000-0000-0000885C0000}"/>
    <cellStyle name="Note 2 2 3 5 4 2 2" xfId="23688" xr:uid="{00000000-0005-0000-0000-0000895C0000}"/>
    <cellStyle name="Note 2 2 3 5 4 3" xfId="23689" xr:uid="{00000000-0005-0000-0000-00008A5C0000}"/>
    <cellStyle name="Note 2 2 3 5 5" xfId="23690" xr:uid="{00000000-0005-0000-0000-00008B5C0000}"/>
    <cellStyle name="Note 2 2 3 5 5 2" xfId="23691" xr:uid="{00000000-0005-0000-0000-00008C5C0000}"/>
    <cellStyle name="Note 2 2 3 5 5 2 2" xfId="23692" xr:uid="{00000000-0005-0000-0000-00008D5C0000}"/>
    <cellStyle name="Note 2 2 3 5 5 3" xfId="23693" xr:uid="{00000000-0005-0000-0000-00008E5C0000}"/>
    <cellStyle name="Note 2 2 3 5 6" xfId="23694" xr:uid="{00000000-0005-0000-0000-00008F5C0000}"/>
    <cellStyle name="Note 2 2 3 5 6 2" xfId="23695" xr:uid="{00000000-0005-0000-0000-0000905C0000}"/>
    <cellStyle name="Note 2 2 3 5 6 2 2" xfId="23696" xr:uid="{00000000-0005-0000-0000-0000915C0000}"/>
    <cellStyle name="Note 2 2 3 5 6 3" xfId="23697" xr:uid="{00000000-0005-0000-0000-0000925C0000}"/>
    <cellStyle name="Note 2 2 3 5 7" xfId="23698" xr:uid="{00000000-0005-0000-0000-0000935C0000}"/>
    <cellStyle name="Note 2 2 3 5 7 2" xfId="23699" xr:uid="{00000000-0005-0000-0000-0000945C0000}"/>
    <cellStyle name="Note 2 2 3 5 8" xfId="23700" xr:uid="{00000000-0005-0000-0000-0000955C0000}"/>
    <cellStyle name="Note 2 2 3 5 8 2" xfId="23701" xr:uid="{00000000-0005-0000-0000-0000965C0000}"/>
    <cellStyle name="Note 2 2 3 5 9" xfId="23702" xr:uid="{00000000-0005-0000-0000-0000975C0000}"/>
    <cellStyle name="Note 2 2 3 6" xfId="23703" xr:uid="{00000000-0005-0000-0000-0000985C0000}"/>
    <cellStyle name="Note 2 2 3 6 2" xfId="23704" xr:uid="{00000000-0005-0000-0000-0000995C0000}"/>
    <cellStyle name="Note 2 2 3 6 3" xfId="23705" xr:uid="{00000000-0005-0000-0000-00009A5C0000}"/>
    <cellStyle name="Note 2 2 3 7" xfId="23706" xr:uid="{00000000-0005-0000-0000-00009B5C0000}"/>
    <cellStyle name="Note 2 2 3 8" xfId="23707" xr:uid="{00000000-0005-0000-0000-00009C5C0000}"/>
    <cellStyle name="Note 2 2 3 8 2" xfId="23708" xr:uid="{00000000-0005-0000-0000-00009D5C0000}"/>
    <cellStyle name="Note 2 2 3 8 2 2" xfId="23709" xr:uid="{00000000-0005-0000-0000-00009E5C0000}"/>
    <cellStyle name="Note 2 2 3 8 3" xfId="23710" xr:uid="{00000000-0005-0000-0000-00009F5C0000}"/>
    <cellStyle name="Note 2 2 3 8 4" xfId="23711" xr:uid="{00000000-0005-0000-0000-0000A05C0000}"/>
    <cellStyle name="Note 2 2 3 8 5" xfId="23712" xr:uid="{00000000-0005-0000-0000-0000A15C0000}"/>
    <cellStyle name="Note 2 2 3 9" xfId="23713" xr:uid="{00000000-0005-0000-0000-0000A25C0000}"/>
    <cellStyle name="Note 2 2 3 9 2" xfId="23714" xr:uid="{00000000-0005-0000-0000-0000A35C0000}"/>
    <cellStyle name="Note 2 2 3 9 2 2" xfId="23715" xr:uid="{00000000-0005-0000-0000-0000A45C0000}"/>
    <cellStyle name="Note 2 2 3 9 3" xfId="23716" xr:uid="{00000000-0005-0000-0000-0000A55C0000}"/>
    <cellStyle name="Note 2 2 4" xfId="23717" xr:uid="{00000000-0005-0000-0000-0000A65C0000}"/>
    <cellStyle name="Note 2 2 4 2" xfId="23718" xr:uid="{00000000-0005-0000-0000-0000A75C0000}"/>
    <cellStyle name="Note 2 2 4 2 2" xfId="23719" xr:uid="{00000000-0005-0000-0000-0000A85C0000}"/>
    <cellStyle name="Note 2 2 4 2 3" xfId="23720" xr:uid="{00000000-0005-0000-0000-0000A95C0000}"/>
    <cellStyle name="Note 2 2 4 2 3 2" xfId="23721" xr:uid="{00000000-0005-0000-0000-0000AA5C0000}"/>
    <cellStyle name="Note 2 2 4 2 3 3" xfId="23722" xr:uid="{00000000-0005-0000-0000-0000AB5C0000}"/>
    <cellStyle name="Note 2 2 4 2 4" xfId="23723" xr:uid="{00000000-0005-0000-0000-0000AC5C0000}"/>
    <cellStyle name="Note 2 2 4 2 4 2" xfId="23724" xr:uid="{00000000-0005-0000-0000-0000AD5C0000}"/>
    <cellStyle name="Note 2 2 4 2 4 2 2" xfId="23725" xr:uid="{00000000-0005-0000-0000-0000AE5C0000}"/>
    <cellStyle name="Note 2 2 4 2 4 3" xfId="23726" xr:uid="{00000000-0005-0000-0000-0000AF5C0000}"/>
    <cellStyle name="Note 2 2 4 2 5" xfId="23727" xr:uid="{00000000-0005-0000-0000-0000B05C0000}"/>
    <cellStyle name="Note 2 2 4 2 5 2" xfId="23728" xr:uid="{00000000-0005-0000-0000-0000B15C0000}"/>
    <cellStyle name="Note 2 2 4 2 5 2 2" xfId="23729" xr:uid="{00000000-0005-0000-0000-0000B25C0000}"/>
    <cellStyle name="Note 2 2 4 2 5 3" xfId="23730" xr:uid="{00000000-0005-0000-0000-0000B35C0000}"/>
    <cellStyle name="Note 2 2 4 2 6" xfId="23731" xr:uid="{00000000-0005-0000-0000-0000B45C0000}"/>
    <cellStyle name="Note 2 2 4 2 6 2" xfId="23732" xr:uid="{00000000-0005-0000-0000-0000B55C0000}"/>
    <cellStyle name="Note 2 2 4 2 6 2 2" xfId="23733" xr:uid="{00000000-0005-0000-0000-0000B65C0000}"/>
    <cellStyle name="Note 2 2 4 2 6 3" xfId="23734" xr:uid="{00000000-0005-0000-0000-0000B75C0000}"/>
    <cellStyle name="Note 2 2 4 2 7" xfId="23735" xr:uid="{00000000-0005-0000-0000-0000B85C0000}"/>
    <cellStyle name="Note 2 2 4 2 7 2" xfId="23736" xr:uid="{00000000-0005-0000-0000-0000B95C0000}"/>
    <cellStyle name="Note 2 2 4 2 8" xfId="23737" xr:uid="{00000000-0005-0000-0000-0000BA5C0000}"/>
    <cellStyle name="Note 2 2 4 2 8 2" xfId="23738" xr:uid="{00000000-0005-0000-0000-0000BB5C0000}"/>
    <cellStyle name="Note 2 2 4 2 9" xfId="23739" xr:uid="{00000000-0005-0000-0000-0000BC5C0000}"/>
    <cellStyle name="Note 2 2 4 3" xfId="23740" xr:uid="{00000000-0005-0000-0000-0000BD5C0000}"/>
    <cellStyle name="Note 2 2 4 3 2" xfId="23741" xr:uid="{00000000-0005-0000-0000-0000BE5C0000}"/>
    <cellStyle name="Note 2 2 4 3 3" xfId="23742" xr:uid="{00000000-0005-0000-0000-0000BF5C0000}"/>
    <cellStyle name="Note 2 2 4 3 3 2" xfId="23743" xr:uid="{00000000-0005-0000-0000-0000C05C0000}"/>
    <cellStyle name="Note 2 2 4 3 3 3" xfId="23744" xr:uid="{00000000-0005-0000-0000-0000C15C0000}"/>
    <cellStyle name="Note 2 2 4 3 4" xfId="23745" xr:uid="{00000000-0005-0000-0000-0000C25C0000}"/>
    <cellStyle name="Note 2 2 4 3 4 2" xfId="23746" xr:uid="{00000000-0005-0000-0000-0000C35C0000}"/>
    <cellStyle name="Note 2 2 4 3 4 2 2" xfId="23747" xr:uid="{00000000-0005-0000-0000-0000C45C0000}"/>
    <cellStyle name="Note 2 2 4 3 4 3" xfId="23748" xr:uid="{00000000-0005-0000-0000-0000C55C0000}"/>
    <cellStyle name="Note 2 2 4 3 5" xfId="23749" xr:uid="{00000000-0005-0000-0000-0000C65C0000}"/>
    <cellStyle name="Note 2 2 4 3 5 2" xfId="23750" xr:uid="{00000000-0005-0000-0000-0000C75C0000}"/>
    <cellStyle name="Note 2 2 4 3 5 2 2" xfId="23751" xr:uid="{00000000-0005-0000-0000-0000C85C0000}"/>
    <cellStyle name="Note 2 2 4 3 5 3" xfId="23752" xr:uid="{00000000-0005-0000-0000-0000C95C0000}"/>
    <cellStyle name="Note 2 2 4 3 6" xfId="23753" xr:uid="{00000000-0005-0000-0000-0000CA5C0000}"/>
    <cellStyle name="Note 2 2 4 3 6 2" xfId="23754" xr:uid="{00000000-0005-0000-0000-0000CB5C0000}"/>
    <cellStyle name="Note 2 2 4 3 6 2 2" xfId="23755" xr:uid="{00000000-0005-0000-0000-0000CC5C0000}"/>
    <cellStyle name="Note 2 2 4 3 6 3" xfId="23756" xr:uid="{00000000-0005-0000-0000-0000CD5C0000}"/>
    <cellStyle name="Note 2 2 4 3 7" xfId="23757" xr:uid="{00000000-0005-0000-0000-0000CE5C0000}"/>
    <cellStyle name="Note 2 2 4 3 7 2" xfId="23758" xr:uid="{00000000-0005-0000-0000-0000CF5C0000}"/>
    <cellStyle name="Note 2 2 4 3 8" xfId="23759" xr:uid="{00000000-0005-0000-0000-0000D05C0000}"/>
    <cellStyle name="Note 2 2 4 3 8 2" xfId="23760" xr:uid="{00000000-0005-0000-0000-0000D15C0000}"/>
    <cellStyle name="Note 2 2 4 3 9" xfId="23761" xr:uid="{00000000-0005-0000-0000-0000D25C0000}"/>
    <cellStyle name="Note 2 2 4 4" xfId="23762" xr:uid="{00000000-0005-0000-0000-0000D35C0000}"/>
    <cellStyle name="Note 2 2 4 4 2" xfId="23763" xr:uid="{00000000-0005-0000-0000-0000D45C0000}"/>
    <cellStyle name="Note 2 2 4 4 3" xfId="23764" xr:uid="{00000000-0005-0000-0000-0000D55C0000}"/>
    <cellStyle name="Note 2 2 4 4 3 2" xfId="23765" xr:uid="{00000000-0005-0000-0000-0000D65C0000}"/>
    <cellStyle name="Note 2 2 4 4 3 2 2" xfId="23766" xr:uid="{00000000-0005-0000-0000-0000D75C0000}"/>
    <cellStyle name="Note 2 2 4 4 3 3" xfId="23767" xr:uid="{00000000-0005-0000-0000-0000D85C0000}"/>
    <cellStyle name="Note 2 2 4 4 4" xfId="23768" xr:uid="{00000000-0005-0000-0000-0000D95C0000}"/>
    <cellStyle name="Note 2 2 4 4 4 2" xfId="23769" xr:uid="{00000000-0005-0000-0000-0000DA5C0000}"/>
    <cellStyle name="Note 2 2 4 4 4 2 2" xfId="23770" xr:uid="{00000000-0005-0000-0000-0000DB5C0000}"/>
    <cellStyle name="Note 2 2 4 4 4 3" xfId="23771" xr:uid="{00000000-0005-0000-0000-0000DC5C0000}"/>
    <cellStyle name="Note 2 2 4 4 5" xfId="23772" xr:uid="{00000000-0005-0000-0000-0000DD5C0000}"/>
    <cellStyle name="Note 2 2 4 4 5 2" xfId="23773" xr:uid="{00000000-0005-0000-0000-0000DE5C0000}"/>
    <cellStyle name="Note 2 2 4 4 5 2 2" xfId="23774" xr:uid="{00000000-0005-0000-0000-0000DF5C0000}"/>
    <cellStyle name="Note 2 2 4 4 5 3" xfId="23775" xr:uid="{00000000-0005-0000-0000-0000E05C0000}"/>
    <cellStyle name="Note 2 2 4 4 6" xfId="23776" xr:uid="{00000000-0005-0000-0000-0000E15C0000}"/>
    <cellStyle name="Note 2 2 4 4 6 2" xfId="23777" xr:uid="{00000000-0005-0000-0000-0000E25C0000}"/>
    <cellStyle name="Note 2 2 4 4 7" xfId="23778" xr:uid="{00000000-0005-0000-0000-0000E35C0000}"/>
    <cellStyle name="Note 2 2 4 4 7 2" xfId="23779" xr:uid="{00000000-0005-0000-0000-0000E45C0000}"/>
    <cellStyle name="Note 2 2 4 4 8" xfId="23780" xr:uid="{00000000-0005-0000-0000-0000E55C0000}"/>
    <cellStyle name="Note 2 2 4 4 9" xfId="23781" xr:uid="{00000000-0005-0000-0000-0000E65C0000}"/>
    <cellStyle name="Note 2 2 4 5" xfId="23782" xr:uid="{00000000-0005-0000-0000-0000E75C0000}"/>
    <cellStyle name="Note 2 2 4 5 2" xfId="23783" xr:uid="{00000000-0005-0000-0000-0000E85C0000}"/>
    <cellStyle name="Note 2 2 4 5 3" xfId="23784" xr:uid="{00000000-0005-0000-0000-0000E95C0000}"/>
    <cellStyle name="Note 2 2 4 6" xfId="23785" xr:uid="{00000000-0005-0000-0000-0000EA5C0000}"/>
    <cellStyle name="Note 2 2 4 6 2" xfId="23786" xr:uid="{00000000-0005-0000-0000-0000EB5C0000}"/>
    <cellStyle name="Note 2 2 4 6 2 2" xfId="23787" xr:uid="{00000000-0005-0000-0000-0000EC5C0000}"/>
    <cellStyle name="Note 2 2 4 6 2 2 2" xfId="23788" xr:uid="{00000000-0005-0000-0000-0000ED5C0000}"/>
    <cellStyle name="Note 2 2 4 6 2 3" xfId="23789" xr:uid="{00000000-0005-0000-0000-0000EE5C0000}"/>
    <cellStyle name="Note 2 2 4 6 3" xfId="23790" xr:uid="{00000000-0005-0000-0000-0000EF5C0000}"/>
    <cellStyle name="Note 2 2 4 6 3 2" xfId="23791" xr:uid="{00000000-0005-0000-0000-0000F05C0000}"/>
    <cellStyle name="Note 2 2 4 6 3 2 2" xfId="23792" xr:uid="{00000000-0005-0000-0000-0000F15C0000}"/>
    <cellStyle name="Note 2 2 4 6 3 3" xfId="23793" xr:uid="{00000000-0005-0000-0000-0000F25C0000}"/>
    <cellStyle name="Note 2 2 4 6 4" xfId="23794" xr:uid="{00000000-0005-0000-0000-0000F35C0000}"/>
    <cellStyle name="Note 2 2 4 6 4 2" xfId="23795" xr:uid="{00000000-0005-0000-0000-0000F45C0000}"/>
    <cellStyle name="Note 2 2 4 6 4 2 2" xfId="23796" xr:uid="{00000000-0005-0000-0000-0000F55C0000}"/>
    <cellStyle name="Note 2 2 4 6 4 3" xfId="23797" xr:uid="{00000000-0005-0000-0000-0000F65C0000}"/>
    <cellStyle name="Note 2 2 4 6 5" xfId="23798" xr:uid="{00000000-0005-0000-0000-0000F75C0000}"/>
    <cellStyle name="Note 2 2 4 6 5 2" xfId="23799" xr:uid="{00000000-0005-0000-0000-0000F85C0000}"/>
    <cellStyle name="Note 2 2 4 6 6" xfId="23800" xr:uid="{00000000-0005-0000-0000-0000F95C0000}"/>
    <cellStyle name="Note 2 2 4 6 6 2" xfId="23801" xr:uid="{00000000-0005-0000-0000-0000FA5C0000}"/>
    <cellStyle name="Note 2 2 4 6 7" xfId="23802" xr:uid="{00000000-0005-0000-0000-0000FB5C0000}"/>
    <cellStyle name="Note 2 2 4 7" xfId="23803" xr:uid="{00000000-0005-0000-0000-0000FC5C0000}"/>
    <cellStyle name="Note 2 2 4 7 2" xfId="23804" xr:uid="{00000000-0005-0000-0000-0000FD5C0000}"/>
    <cellStyle name="Note 2 2 4 7 2 2" xfId="23805" xr:uid="{00000000-0005-0000-0000-0000FE5C0000}"/>
    <cellStyle name="Note 2 2 4 7 3" xfId="23806" xr:uid="{00000000-0005-0000-0000-0000FF5C0000}"/>
    <cellStyle name="Note 2 2 4 8" xfId="23807" xr:uid="{00000000-0005-0000-0000-0000005D0000}"/>
    <cellStyle name="Note 2 2 4 8 2" xfId="23808" xr:uid="{00000000-0005-0000-0000-0000015D0000}"/>
    <cellStyle name="Note 2 2 4 8 2 2" xfId="23809" xr:uid="{00000000-0005-0000-0000-0000025D0000}"/>
    <cellStyle name="Note 2 2 4 8 3" xfId="23810" xr:uid="{00000000-0005-0000-0000-0000035D0000}"/>
    <cellStyle name="Note 2 2 5" xfId="23811" xr:uid="{00000000-0005-0000-0000-0000045D0000}"/>
    <cellStyle name="Note 2 2 5 10" xfId="23812" xr:uid="{00000000-0005-0000-0000-0000055D0000}"/>
    <cellStyle name="Note 2 2 5 2" xfId="23813" xr:uid="{00000000-0005-0000-0000-0000065D0000}"/>
    <cellStyle name="Note 2 2 5 2 2" xfId="23814" xr:uid="{00000000-0005-0000-0000-0000075D0000}"/>
    <cellStyle name="Note 2 2 5 2 3" xfId="23815" xr:uid="{00000000-0005-0000-0000-0000085D0000}"/>
    <cellStyle name="Note 2 2 5 2 3 2" xfId="23816" xr:uid="{00000000-0005-0000-0000-0000095D0000}"/>
    <cellStyle name="Note 2 2 5 2 3 3" xfId="23817" xr:uid="{00000000-0005-0000-0000-00000A5D0000}"/>
    <cellStyle name="Note 2 2 5 2 4" xfId="23818" xr:uid="{00000000-0005-0000-0000-00000B5D0000}"/>
    <cellStyle name="Note 2 2 5 2 4 2" xfId="23819" xr:uid="{00000000-0005-0000-0000-00000C5D0000}"/>
    <cellStyle name="Note 2 2 5 2 4 2 2" xfId="23820" xr:uid="{00000000-0005-0000-0000-00000D5D0000}"/>
    <cellStyle name="Note 2 2 5 2 4 3" xfId="23821" xr:uid="{00000000-0005-0000-0000-00000E5D0000}"/>
    <cellStyle name="Note 2 2 5 2 5" xfId="23822" xr:uid="{00000000-0005-0000-0000-00000F5D0000}"/>
    <cellStyle name="Note 2 2 5 2 5 2" xfId="23823" xr:uid="{00000000-0005-0000-0000-0000105D0000}"/>
    <cellStyle name="Note 2 2 5 2 5 2 2" xfId="23824" xr:uid="{00000000-0005-0000-0000-0000115D0000}"/>
    <cellStyle name="Note 2 2 5 2 5 3" xfId="23825" xr:uid="{00000000-0005-0000-0000-0000125D0000}"/>
    <cellStyle name="Note 2 2 5 2 6" xfId="23826" xr:uid="{00000000-0005-0000-0000-0000135D0000}"/>
    <cellStyle name="Note 2 2 5 2 6 2" xfId="23827" xr:uid="{00000000-0005-0000-0000-0000145D0000}"/>
    <cellStyle name="Note 2 2 5 2 6 2 2" xfId="23828" xr:uid="{00000000-0005-0000-0000-0000155D0000}"/>
    <cellStyle name="Note 2 2 5 2 6 3" xfId="23829" xr:uid="{00000000-0005-0000-0000-0000165D0000}"/>
    <cellStyle name="Note 2 2 5 2 7" xfId="23830" xr:uid="{00000000-0005-0000-0000-0000175D0000}"/>
    <cellStyle name="Note 2 2 5 2 7 2" xfId="23831" xr:uid="{00000000-0005-0000-0000-0000185D0000}"/>
    <cellStyle name="Note 2 2 5 2 8" xfId="23832" xr:uid="{00000000-0005-0000-0000-0000195D0000}"/>
    <cellStyle name="Note 2 2 5 2 8 2" xfId="23833" xr:uid="{00000000-0005-0000-0000-00001A5D0000}"/>
    <cellStyle name="Note 2 2 5 2 9" xfId="23834" xr:uid="{00000000-0005-0000-0000-00001B5D0000}"/>
    <cellStyle name="Note 2 2 5 3" xfId="23835" xr:uid="{00000000-0005-0000-0000-00001C5D0000}"/>
    <cellStyle name="Note 2 2 5 4" xfId="23836" xr:uid="{00000000-0005-0000-0000-00001D5D0000}"/>
    <cellStyle name="Note 2 2 5 4 2" xfId="23837" xr:uid="{00000000-0005-0000-0000-00001E5D0000}"/>
    <cellStyle name="Note 2 2 5 4 3" xfId="23838" xr:uid="{00000000-0005-0000-0000-00001F5D0000}"/>
    <cellStyle name="Note 2 2 5 5" xfId="23839" xr:uid="{00000000-0005-0000-0000-0000205D0000}"/>
    <cellStyle name="Note 2 2 5 5 2" xfId="23840" xr:uid="{00000000-0005-0000-0000-0000215D0000}"/>
    <cellStyle name="Note 2 2 5 5 2 2" xfId="23841" xr:uid="{00000000-0005-0000-0000-0000225D0000}"/>
    <cellStyle name="Note 2 2 5 5 3" xfId="23842" xr:uid="{00000000-0005-0000-0000-0000235D0000}"/>
    <cellStyle name="Note 2 2 5 6" xfId="23843" xr:uid="{00000000-0005-0000-0000-0000245D0000}"/>
    <cellStyle name="Note 2 2 5 6 2" xfId="23844" xr:uid="{00000000-0005-0000-0000-0000255D0000}"/>
    <cellStyle name="Note 2 2 5 6 2 2" xfId="23845" xr:uid="{00000000-0005-0000-0000-0000265D0000}"/>
    <cellStyle name="Note 2 2 5 6 3" xfId="23846" xr:uid="{00000000-0005-0000-0000-0000275D0000}"/>
    <cellStyle name="Note 2 2 5 7" xfId="23847" xr:uid="{00000000-0005-0000-0000-0000285D0000}"/>
    <cellStyle name="Note 2 2 5 7 2" xfId="23848" xr:uid="{00000000-0005-0000-0000-0000295D0000}"/>
    <cellStyle name="Note 2 2 5 7 2 2" xfId="23849" xr:uid="{00000000-0005-0000-0000-00002A5D0000}"/>
    <cellStyle name="Note 2 2 5 7 3" xfId="23850" xr:uid="{00000000-0005-0000-0000-00002B5D0000}"/>
    <cellStyle name="Note 2 2 5 8" xfId="23851" xr:uid="{00000000-0005-0000-0000-00002C5D0000}"/>
    <cellStyle name="Note 2 2 5 8 2" xfId="23852" xr:uid="{00000000-0005-0000-0000-00002D5D0000}"/>
    <cellStyle name="Note 2 2 5 9" xfId="23853" xr:uid="{00000000-0005-0000-0000-00002E5D0000}"/>
    <cellStyle name="Note 2 2 5 9 2" xfId="23854" xr:uid="{00000000-0005-0000-0000-00002F5D0000}"/>
    <cellStyle name="Note 2 2 6" xfId="23855" xr:uid="{00000000-0005-0000-0000-0000305D0000}"/>
    <cellStyle name="Note 2 2 6 2" xfId="23856" xr:uid="{00000000-0005-0000-0000-0000315D0000}"/>
    <cellStyle name="Note 2 2 6 2 10" xfId="23857" xr:uid="{00000000-0005-0000-0000-0000325D0000}"/>
    <cellStyle name="Note 2 2 6 2 2" xfId="23858" xr:uid="{00000000-0005-0000-0000-0000335D0000}"/>
    <cellStyle name="Note 2 2 6 2 3" xfId="23859" xr:uid="{00000000-0005-0000-0000-0000345D0000}"/>
    <cellStyle name="Note 2 2 6 2 4" xfId="23860" xr:uid="{00000000-0005-0000-0000-0000355D0000}"/>
    <cellStyle name="Note 2 2 6 2 4 2" xfId="23861" xr:uid="{00000000-0005-0000-0000-0000365D0000}"/>
    <cellStyle name="Note 2 2 6 2 4 2 2" xfId="23862" xr:uid="{00000000-0005-0000-0000-0000375D0000}"/>
    <cellStyle name="Note 2 2 6 2 4 3" xfId="23863" xr:uid="{00000000-0005-0000-0000-0000385D0000}"/>
    <cellStyle name="Note 2 2 6 2 5" xfId="23864" xr:uid="{00000000-0005-0000-0000-0000395D0000}"/>
    <cellStyle name="Note 2 2 6 2 5 2" xfId="23865" xr:uid="{00000000-0005-0000-0000-00003A5D0000}"/>
    <cellStyle name="Note 2 2 6 2 5 2 2" xfId="23866" xr:uid="{00000000-0005-0000-0000-00003B5D0000}"/>
    <cellStyle name="Note 2 2 6 2 5 3" xfId="23867" xr:uid="{00000000-0005-0000-0000-00003C5D0000}"/>
    <cellStyle name="Note 2 2 6 2 6" xfId="23868" xr:uid="{00000000-0005-0000-0000-00003D5D0000}"/>
    <cellStyle name="Note 2 2 6 2 6 2" xfId="23869" xr:uid="{00000000-0005-0000-0000-00003E5D0000}"/>
    <cellStyle name="Note 2 2 6 2 6 2 2" xfId="23870" xr:uid="{00000000-0005-0000-0000-00003F5D0000}"/>
    <cellStyle name="Note 2 2 6 2 6 3" xfId="23871" xr:uid="{00000000-0005-0000-0000-0000405D0000}"/>
    <cellStyle name="Note 2 2 6 2 7" xfId="23872" xr:uid="{00000000-0005-0000-0000-0000415D0000}"/>
    <cellStyle name="Note 2 2 6 2 7 2" xfId="23873" xr:uid="{00000000-0005-0000-0000-0000425D0000}"/>
    <cellStyle name="Note 2 2 6 2 8" xfId="23874" xr:uid="{00000000-0005-0000-0000-0000435D0000}"/>
    <cellStyle name="Note 2 2 6 2 8 2" xfId="23875" xr:uid="{00000000-0005-0000-0000-0000445D0000}"/>
    <cellStyle name="Note 2 2 6 2 9" xfId="23876" xr:uid="{00000000-0005-0000-0000-0000455D0000}"/>
    <cellStyle name="Note 2 2 6 3" xfId="23877" xr:uid="{00000000-0005-0000-0000-0000465D0000}"/>
    <cellStyle name="Note 2 2 6 4" xfId="23878" xr:uid="{00000000-0005-0000-0000-0000475D0000}"/>
    <cellStyle name="Note 2 2 6 4 2" xfId="23879" xr:uid="{00000000-0005-0000-0000-0000485D0000}"/>
    <cellStyle name="Note 2 2 6 4 2 2" xfId="23880" xr:uid="{00000000-0005-0000-0000-0000495D0000}"/>
    <cellStyle name="Note 2 2 6 4 3" xfId="23881" xr:uid="{00000000-0005-0000-0000-00004A5D0000}"/>
    <cellStyle name="Note 2 2 6 5" xfId="23882" xr:uid="{00000000-0005-0000-0000-00004B5D0000}"/>
    <cellStyle name="Note 2 2 6 5 2" xfId="23883" xr:uid="{00000000-0005-0000-0000-00004C5D0000}"/>
    <cellStyle name="Note 2 2 6 5 2 2" xfId="23884" xr:uid="{00000000-0005-0000-0000-00004D5D0000}"/>
    <cellStyle name="Note 2 2 6 5 3" xfId="23885" xr:uid="{00000000-0005-0000-0000-00004E5D0000}"/>
    <cellStyle name="Note 2 2 7" xfId="23886" xr:uid="{00000000-0005-0000-0000-00004F5D0000}"/>
    <cellStyle name="Note 2 2 7 2" xfId="23887" xr:uid="{00000000-0005-0000-0000-0000505D0000}"/>
    <cellStyle name="Note 2 2 7 3" xfId="23888" xr:uid="{00000000-0005-0000-0000-0000515D0000}"/>
    <cellStyle name="Note 2 2 7 3 2" xfId="23889" xr:uid="{00000000-0005-0000-0000-0000525D0000}"/>
    <cellStyle name="Note 2 2 7 3 3" xfId="23890" xr:uid="{00000000-0005-0000-0000-0000535D0000}"/>
    <cellStyle name="Note 2 2 7 4" xfId="23891" xr:uid="{00000000-0005-0000-0000-0000545D0000}"/>
    <cellStyle name="Note 2 2 7 4 2" xfId="23892" xr:uid="{00000000-0005-0000-0000-0000555D0000}"/>
    <cellStyle name="Note 2 2 7 4 2 2" xfId="23893" xr:uid="{00000000-0005-0000-0000-0000565D0000}"/>
    <cellStyle name="Note 2 2 7 4 3" xfId="23894" xr:uid="{00000000-0005-0000-0000-0000575D0000}"/>
    <cellStyle name="Note 2 2 7 5" xfId="23895" xr:uid="{00000000-0005-0000-0000-0000585D0000}"/>
    <cellStyle name="Note 2 2 7 5 2" xfId="23896" xr:uid="{00000000-0005-0000-0000-0000595D0000}"/>
    <cellStyle name="Note 2 2 7 5 2 2" xfId="23897" xr:uid="{00000000-0005-0000-0000-00005A5D0000}"/>
    <cellStyle name="Note 2 2 7 5 3" xfId="23898" xr:uid="{00000000-0005-0000-0000-00005B5D0000}"/>
    <cellStyle name="Note 2 2 7 6" xfId="23899" xr:uid="{00000000-0005-0000-0000-00005C5D0000}"/>
    <cellStyle name="Note 2 2 7 6 2" xfId="23900" xr:uid="{00000000-0005-0000-0000-00005D5D0000}"/>
    <cellStyle name="Note 2 2 7 6 2 2" xfId="23901" xr:uid="{00000000-0005-0000-0000-00005E5D0000}"/>
    <cellStyle name="Note 2 2 7 6 3" xfId="23902" xr:uid="{00000000-0005-0000-0000-00005F5D0000}"/>
    <cellStyle name="Note 2 2 7 7" xfId="23903" xr:uid="{00000000-0005-0000-0000-0000605D0000}"/>
    <cellStyle name="Note 2 2 7 7 2" xfId="23904" xr:uid="{00000000-0005-0000-0000-0000615D0000}"/>
    <cellStyle name="Note 2 2 7 8" xfId="23905" xr:uid="{00000000-0005-0000-0000-0000625D0000}"/>
    <cellStyle name="Note 2 2 7 8 2" xfId="23906" xr:uid="{00000000-0005-0000-0000-0000635D0000}"/>
    <cellStyle name="Note 2 2 7 9" xfId="23907" xr:uid="{00000000-0005-0000-0000-0000645D0000}"/>
    <cellStyle name="Note 2 2 8" xfId="23908" xr:uid="{00000000-0005-0000-0000-0000655D0000}"/>
    <cellStyle name="Note 2 2 8 2" xfId="23909" xr:uid="{00000000-0005-0000-0000-0000665D0000}"/>
    <cellStyle name="Note 2 2 8 3" xfId="23910" xr:uid="{00000000-0005-0000-0000-0000675D0000}"/>
    <cellStyle name="Note 2 2 8 4" xfId="23911" xr:uid="{00000000-0005-0000-0000-0000685D0000}"/>
    <cellStyle name="Note 2 2 8 5" xfId="23912" xr:uid="{00000000-0005-0000-0000-0000695D0000}"/>
    <cellStyle name="Note 2 2 8 5 2" xfId="23913" xr:uid="{00000000-0005-0000-0000-00006A5D0000}"/>
    <cellStyle name="Note 2 2 8 6" xfId="23914" xr:uid="{00000000-0005-0000-0000-00006B5D0000}"/>
    <cellStyle name="Note 2 2 8 7" xfId="23915" xr:uid="{00000000-0005-0000-0000-00006C5D0000}"/>
    <cellStyle name="Note 2 2 9" xfId="23916" xr:uid="{00000000-0005-0000-0000-00006D5D0000}"/>
    <cellStyle name="Note 2 20" xfId="23917" xr:uid="{00000000-0005-0000-0000-00006E5D0000}"/>
    <cellStyle name="Note 2 21" xfId="23918" xr:uid="{00000000-0005-0000-0000-00006F5D0000}"/>
    <cellStyle name="Note 2 3" xfId="23919" xr:uid="{00000000-0005-0000-0000-0000705D0000}"/>
    <cellStyle name="Note 2 3 10" xfId="23920" xr:uid="{00000000-0005-0000-0000-0000715D0000}"/>
    <cellStyle name="Note 2 3 10 2" xfId="23921" xr:uid="{00000000-0005-0000-0000-0000725D0000}"/>
    <cellStyle name="Note 2 3 10 2 2" xfId="23922" xr:uid="{00000000-0005-0000-0000-0000735D0000}"/>
    <cellStyle name="Note 2 3 10 3" xfId="23923" xr:uid="{00000000-0005-0000-0000-0000745D0000}"/>
    <cellStyle name="Note 2 3 10 4" xfId="23924" xr:uid="{00000000-0005-0000-0000-0000755D0000}"/>
    <cellStyle name="Note 2 3 10 5" xfId="23925" xr:uid="{00000000-0005-0000-0000-0000765D0000}"/>
    <cellStyle name="Note 2 3 11" xfId="23926" xr:uid="{00000000-0005-0000-0000-0000775D0000}"/>
    <cellStyle name="Note 2 3 11 2" xfId="23927" xr:uid="{00000000-0005-0000-0000-0000785D0000}"/>
    <cellStyle name="Note 2 3 11 2 2" xfId="23928" xr:uid="{00000000-0005-0000-0000-0000795D0000}"/>
    <cellStyle name="Note 2 3 11 3" xfId="23929" xr:uid="{00000000-0005-0000-0000-00007A5D0000}"/>
    <cellStyle name="Note 2 3 12" xfId="23930" xr:uid="{00000000-0005-0000-0000-00007B5D0000}"/>
    <cellStyle name="Note 2 3 12 2" xfId="23931" xr:uid="{00000000-0005-0000-0000-00007C5D0000}"/>
    <cellStyle name="Note 2 3 12 2 2" xfId="23932" xr:uid="{00000000-0005-0000-0000-00007D5D0000}"/>
    <cellStyle name="Note 2 3 12 3" xfId="23933" xr:uid="{00000000-0005-0000-0000-00007E5D0000}"/>
    <cellStyle name="Note 2 3 13" xfId="23934" xr:uid="{00000000-0005-0000-0000-00007F5D0000}"/>
    <cellStyle name="Note 2 3 13 2" xfId="23935" xr:uid="{00000000-0005-0000-0000-0000805D0000}"/>
    <cellStyle name="Note 2 3 14" xfId="23936" xr:uid="{00000000-0005-0000-0000-0000815D0000}"/>
    <cellStyle name="Note 2 3 14 2" xfId="23937" xr:uid="{00000000-0005-0000-0000-0000825D0000}"/>
    <cellStyle name="Note 2 3 15" xfId="23938" xr:uid="{00000000-0005-0000-0000-0000835D0000}"/>
    <cellStyle name="Note 2 3 16" xfId="23939" xr:uid="{00000000-0005-0000-0000-0000845D0000}"/>
    <cellStyle name="Note 2 3 17" xfId="23940" xr:uid="{00000000-0005-0000-0000-0000855D0000}"/>
    <cellStyle name="Note 2 3 2" xfId="23941" xr:uid="{00000000-0005-0000-0000-0000865D0000}"/>
    <cellStyle name="Note 2 3 2 10" xfId="23942" xr:uid="{00000000-0005-0000-0000-0000875D0000}"/>
    <cellStyle name="Note 2 3 2 10 2" xfId="23943" xr:uid="{00000000-0005-0000-0000-0000885D0000}"/>
    <cellStyle name="Note 2 3 2 10 2 2" xfId="23944" xr:uid="{00000000-0005-0000-0000-0000895D0000}"/>
    <cellStyle name="Note 2 3 2 10 3" xfId="23945" xr:uid="{00000000-0005-0000-0000-00008A5D0000}"/>
    <cellStyle name="Note 2 3 2 11" xfId="23946" xr:uid="{00000000-0005-0000-0000-00008B5D0000}"/>
    <cellStyle name="Note 2 3 2 11 2" xfId="23947" xr:uid="{00000000-0005-0000-0000-00008C5D0000}"/>
    <cellStyle name="Note 2 3 2 12" xfId="23948" xr:uid="{00000000-0005-0000-0000-00008D5D0000}"/>
    <cellStyle name="Note 2 3 2 12 2" xfId="23949" xr:uid="{00000000-0005-0000-0000-00008E5D0000}"/>
    <cellStyle name="Note 2 3 2 13" xfId="23950" xr:uid="{00000000-0005-0000-0000-00008F5D0000}"/>
    <cellStyle name="Note 2 3 2 14" xfId="23951" xr:uid="{00000000-0005-0000-0000-0000905D0000}"/>
    <cellStyle name="Note 2 3 2 15" xfId="23952" xr:uid="{00000000-0005-0000-0000-0000915D0000}"/>
    <cellStyle name="Note 2 3 2 2" xfId="23953" xr:uid="{00000000-0005-0000-0000-0000925D0000}"/>
    <cellStyle name="Note 2 3 2 2 2" xfId="23954" xr:uid="{00000000-0005-0000-0000-0000935D0000}"/>
    <cellStyle name="Note 2 3 2 2 2 2" xfId="23955" xr:uid="{00000000-0005-0000-0000-0000945D0000}"/>
    <cellStyle name="Note 2 3 2 2 2 3" xfId="23956" xr:uid="{00000000-0005-0000-0000-0000955D0000}"/>
    <cellStyle name="Note 2 3 2 2 2 3 2" xfId="23957" xr:uid="{00000000-0005-0000-0000-0000965D0000}"/>
    <cellStyle name="Note 2 3 2 2 2 3 3" xfId="23958" xr:uid="{00000000-0005-0000-0000-0000975D0000}"/>
    <cellStyle name="Note 2 3 2 2 2 4" xfId="23959" xr:uid="{00000000-0005-0000-0000-0000985D0000}"/>
    <cellStyle name="Note 2 3 2 2 2 4 2" xfId="23960" xr:uid="{00000000-0005-0000-0000-0000995D0000}"/>
    <cellStyle name="Note 2 3 2 2 2 4 2 2" xfId="23961" xr:uid="{00000000-0005-0000-0000-00009A5D0000}"/>
    <cellStyle name="Note 2 3 2 2 2 4 3" xfId="23962" xr:uid="{00000000-0005-0000-0000-00009B5D0000}"/>
    <cellStyle name="Note 2 3 2 2 2 5" xfId="23963" xr:uid="{00000000-0005-0000-0000-00009C5D0000}"/>
    <cellStyle name="Note 2 3 2 2 2 5 2" xfId="23964" xr:uid="{00000000-0005-0000-0000-00009D5D0000}"/>
    <cellStyle name="Note 2 3 2 2 2 5 2 2" xfId="23965" xr:uid="{00000000-0005-0000-0000-00009E5D0000}"/>
    <cellStyle name="Note 2 3 2 2 2 5 3" xfId="23966" xr:uid="{00000000-0005-0000-0000-00009F5D0000}"/>
    <cellStyle name="Note 2 3 2 2 2 6" xfId="23967" xr:uid="{00000000-0005-0000-0000-0000A05D0000}"/>
    <cellStyle name="Note 2 3 2 2 2 6 2" xfId="23968" xr:uid="{00000000-0005-0000-0000-0000A15D0000}"/>
    <cellStyle name="Note 2 3 2 2 2 6 2 2" xfId="23969" xr:uid="{00000000-0005-0000-0000-0000A25D0000}"/>
    <cellStyle name="Note 2 3 2 2 2 6 3" xfId="23970" xr:uid="{00000000-0005-0000-0000-0000A35D0000}"/>
    <cellStyle name="Note 2 3 2 2 2 7" xfId="23971" xr:uid="{00000000-0005-0000-0000-0000A45D0000}"/>
    <cellStyle name="Note 2 3 2 2 2 7 2" xfId="23972" xr:uid="{00000000-0005-0000-0000-0000A55D0000}"/>
    <cellStyle name="Note 2 3 2 2 2 8" xfId="23973" xr:uid="{00000000-0005-0000-0000-0000A65D0000}"/>
    <cellStyle name="Note 2 3 2 2 2 8 2" xfId="23974" xr:uid="{00000000-0005-0000-0000-0000A75D0000}"/>
    <cellStyle name="Note 2 3 2 2 2 9" xfId="23975" xr:uid="{00000000-0005-0000-0000-0000A85D0000}"/>
    <cellStyle name="Note 2 3 2 2 3" xfId="23976" xr:uid="{00000000-0005-0000-0000-0000A95D0000}"/>
    <cellStyle name="Note 2 3 2 2 3 2" xfId="23977" xr:uid="{00000000-0005-0000-0000-0000AA5D0000}"/>
    <cellStyle name="Note 2 3 2 2 3 3" xfId="23978" xr:uid="{00000000-0005-0000-0000-0000AB5D0000}"/>
    <cellStyle name="Note 2 3 2 2 3 3 2" xfId="23979" xr:uid="{00000000-0005-0000-0000-0000AC5D0000}"/>
    <cellStyle name="Note 2 3 2 2 3 3 3" xfId="23980" xr:uid="{00000000-0005-0000-0000-0000AD5D0000}"/>
    <cellStyle name="Note 2 3 2 2 3 4" xfId="23981" xr:uid="{00000000-0005-0000-0000-0000AE5D0000}"/>
    <cellStyle name="Note 2 3 2 2 3 4 2" xfId="23982" xr:uid="{00000000-0005-0000-0000-0000AF5D0000}"/>
    <cellStyle name="Note 2 3 2 2 3 4 2 2" xfId="23983" xr:uid="{00000000-0005-0000-0000-0000B05D0000}"/>
    <cellStyle name="Note 2 3 2 2 3 4 3" xfId="23984" xr:uid="{00000000-0005-0000-0000-0000B15D0000}"/>
    <cellStyle name="Note 2 3 2 2 3 5" xfId="23985" xr:uid="{00000000-0005-0000-0000-0000B25D0000}"/>
    <cellStyle name="Note 2 3 2 2 3 5 2" xfId="23986" xr:uid="{00000000-0005-0000-0000-0000B35D0000}"/>
    <cellStyle name="Note 2 3 2 2 3 5 2 2" xfId="23987" xr:uid="{00000000-0005-0000-0000-0000B45D0000}"/>
    <cellStyle name="Note 2 3 2 2 3 5 3" xfId="23988" xr:uid="{00000000-0005-0000-0000-0000B55D0000}"/>
    <cellStyle name="Note 2 3 2 2 3 6" xfId="23989" xr:uid="{00000000-0005-0000-0000-0000B65D0000}"/>
    <cellStyle name="Note 2 3 2 2 3 6 2" xfId="23990" xr:uid="{00000000-0005-0000-0000-0000B75D0000}"/>
    <cellStyle name="Note 2 3 2 2 3 6 2 2" xfId="23991" xr:uid="{00000000-0005-0000-0000-0000B85D0000}"/>
    <cellStyle name="Note 2 3 2 2 3 6 3" xfId="23992" xr:uid="{00000000-0005-0000-0000-0000B95D0000}"/>
    <cellStyle name="Note 2 3 2 2 3 7" xfId="23993" xr:uid="{00000000-0005-0000-0000-0000BA5D0000}"/>
    <cellStyle name="Note 2 3 2 2 3 7 2" xfId="23994" xr:uid="{00000000-0005-0000-0000-0000BB5D0000}"/>
    <cellStyle name="Note 2 3 2 2 3 8" xfId="23995" xr:uid="{00000000-0005-0000-0000-0000BC5D0000}"/>
    <cellStyle name="Note 2 3 2 2 3 8 2" xfId="23996" xr:uid="{00000000-0005-0000-0000-0000BD5D0000}"/>
    <cellStyle name="Note 2 3 2 2 3 9" xfId="23997" xr:uid="{00000000-0005-0000-0000-0000BE5D0000}"/>
    <cellStyle name="Note 2 3 2 2 4" xfId="23998" xr:uid="{00000000-0005-0000-0000-0000BF5D0000}"/>
    <cellStyle name="Note 2 3 2 2 4 2" xfId="23999" xr:uid="{00000000-0005-0000-0000-0000C05D0000}"/>
    <cellStyle name="Note 2 3 2 2 4 3" xfId="24000" xr:uid="{00000000-0005-0000-0000-0000C15D0000}"/>
    <cellStyle name="Note 2 3 2 2 4 3 2" xfId="24001" xr:uid="{00000000-0005-0000-0000-0000C25D0000}"/>
    <cellStyle name="Note 2 3 2 2 4 3 2 2" xfId="24002" xr:uid="{00000000-0005-0000-0000-0000C35D0000}"/>
    <cellStyle name="Note 2 3 2 2 4 3 3" xfId="24003" xr:uid="{00000000-0005-0000-0000-0000C45D0000}"/>
    <cellStyle name="Note 2 3 2 2 4 4" xfId="24004" xr:uid="{00000000-0005-0000-0000-0000C55D0000}"/>
    <cellStyle name="Note 2 3 2 2 4 4 2" xfId="24005" xr:uid="{00000000-0005-0000-0000-0000C65D0000}"/>
    <cellStyle name="Note 2 3 2 2 4 4 2 2" xfId="24006" xr:uid="{00000000-0005-0000-0000-0000C75D0000}"/>
    <cellStyle name="Note 2 3 2 2 4 4 3" xfId="24007" xr:uid="{00000000-0005-0000-0000-0000C85D0000}"/>
    <cellStyle name="Note 2 3 2 2 4 5" xfId="24008" xr:uid="{00000000-0005-0000-0000-0000C95D0000}"/>
    <cellStyle name="Note 2 3 2 2 4 5 2" xfId="24009" xr:uid="{00000000-0005-0000-0000-0000CA5D0000}"/>
    <cellStyle name="Note 2 3 2 2 4 5 2 2" xfId="24010" xr:uid="{00000000-0005-0000-0000-0000CB5D0000}"/>
    <cellStyle name="Note 2 3 2 2 4 5 3" xfId="24011" xr:uid="{00000000-0005-0000-0000-0000CC5D0000}"/>
    <cellStyle name="Note 2 3 2 2 4 6" xfId="24012" xr:uid="{00000000-0005-0000-0000-0000CD5D0000}"/>
    <cellStyle name="Note 2 3 2 2 4 6 2" xfId="24013" xr:uid="{00000000-0005-0000-0000-0000CE5D0000}"/>
    <cellStyle name="Note 2 3 2 2 4 7" xfId="24014" xr:uid="{00000000-0005-0000-0000-0000CF5D0000}"/>
    <cellStyle name="Note 2 3 2 2 4 7 2" xfId="24015" xr:uid="{00000000-0005-0000-0000-0000D05D0000}"/>
    <cellStyle name="Note 2 3 2 2 4 8" xfId="24016" xr:uid="{00000000-0005-0000-0000-0000D15D0000}"/>
    <cellStyle name="Note 2 3 2 2 4 9" xfId="24017" xr:uid="{00000000-0005-0000-0000-0000D25D0000}"/>
    <cellStyle name="Note 2 3 2 2 5" xfId="24018" xr:uid="{00000000-0005-0000-0000-0000D35D0000}"/>
    <cellStyle name="Note 2 3 2 2 5 2" xfId="24019" xr:uid="{00000000-0005-0000-0000-0000D45D0000}"/>
    <cellStyle name="Note 2 3 2 2 5 3" xfId="24020" xr:uid="{00000000-0005-0000-0000-0000D55D0000}"/>
    <cellStyle name="Note 2 3 2 2 6" xfId="24021" xr:uid="{00000000-0005-0000-0000-0000D65D0000}"/>
    <cellStyle name="Note 2 3 2 2 6 2" xfId="24022" xr:uid="{00000000-0005-0000-0000-0000D75D0000}"/>
    <cellStyle name="Note 2 3 2 2 6 2 2" xfId="24023" xr:uid="{00000000-0005-0000-0000-0000D85D0000}"/>
    <cellStyle name="Note 2 3 2 2 6 2 2 2" xfId="24024" xr:uid="{00000000-0005-0000-0000-0000D95D0000}"/>
    <cellStyle name="Note 2 3 2 2 6 2 3" xfId="24025" xr:uid="{00000000-0005-0000-0000-0000DA5D0000}"/>
    <cellStyle name="Note 2 3 2 2 6 3" xfId="24026" xr:uid="{00000000-0005-0000-0000-0000DB5D0000}"/>
    <cellStyle name="Note 2 3 2 2 6 3 2" xfId="24027" xr:uid="{00000000-0005-0000-0000-0000DC5D0000}"/>
    <cellStyle name="Note 2 3 2 2 6 3 2 2" xfId="24028" xr:uid="{00000000-0005-0000-0000-0000DD5D0000}"/>
    <cellStyle name="Note 2 3 2 2 6 3 3" xfId="24029" xr:uid="{00000000-0005-0000-0000-0000DE5D0000}"/>
    <cellStyle name="Note 2 3 2 2 6 4" xfId="24030" xr:uid="{00000000-0005-0000-0000-0000DF5D0000}"/>
    <cellStyle name="Note 2 3 2 2 6 4 2" xfId="24031" xr:uid="{00000000-0005-0000-0000-0000E05D0000}"/>
    <cellStyle name="Note 2 3 2 2 6 4 2 2" xfId="24032" xr:uid="{00000000-0005-0000-0000-0000E15D0000}"/>
    <cellStyle name="Note 2 3 2 2 6 4 3" xfId="24033" xr:uid="{00000000-0005-0000-0000-0000E25D0000}"/>
    <cellStyle name="Note 2 3 2 2 6 5" xfId="24034" xr:uid="{00000000-0005-0000-0000-0000E35D0000}"/>
    <cellStyle name="Note 2 3 2 2 6 5 2" xfId="24035" xr:uid="{00000000-0005-0000-0000-0000E45D0000}"/>
    <cellStyle name="Note 2 3 2 2 6 6" xfId="24036" xr:uid="{00000000-0005-0000-0000-0000E55D0000}"/>
    <cellStyle name="Note 2 3 2 2 6 6 2" xfId="24037" xr:uid="{00000000-0005-0000-0000-0000E65D0000}"/>
    <cellStyle name="Note 2 3 2 2 6 7" xfId="24038" xr:uid="{00000000-0005-0000-0000-0000E75D0000}"/>
    <cellStyle name="Note 2 3 2 2 7" xfId="24039" xr:uid="{00000000-0005-0000-0000-0000E85D0000}"/>
    <cellStyle name="Note 2 3 2 2 7 2" xfId="24040" xr:uid="{00000000-0005-0000-0000-0000E95D0000}"/>
    <cellStyle name="Note 2 3 2 2 7 2 2" xfId="24041" xr:uid="{00000000-0005-0000-0000-0000EA5D0000}"/>
    <cellStyle name="Note 2 3 2 2 7 3" xfId="24042" xr:uid="{00000000-0005-0000-0000-0000EB5D0000}"/>
    <cellStyle name="Note 2 3 2 2 8" xfId="24043" xr:uid="{00000000-0005-0000-0000-0000EC5D0000}"/>
    <cellStyle name="Note 2 3 2 2 8 2" xfId="24044" xr:uid="{00000000-0005-0000-0000-0000ED5D0000}"/>
    <cellStyle name="Note 2 3 2 2 8 2 2" xfId="24045" xr:uid="{00000000-0005-0000-0000-0000EE5D0000}"/>
    <cellStyle name="Note 2 3 2 2 8 3" xfId="24046" xr:uid="{00000000-0005-0000-0000-0000EF5D0000}"/>
    <cellStyle name="Note 2 3 2 3" xfId="24047" xr:uid="{00000000-0005-0000-0000-0000F05D0000}"/>
    <cellStyle name="Note 2 3 2 3 10" xfId="24048" xr:uid="{00000000-0005-0000-0000-0000F15D0000}"/>
    <cellStyle name="Note 2 3 2 3 2" xfId="24049" xr:uid="{00000000-0005-0000-0000-0000F25D0000}"/>
    <cellStyle name="Note 2 3 2 3 2 2" xfId="24050" xr:uid="{00000000-0005-0000-0000-0000F35D0000}"/>
    <cellStyle name="Note 2 3 2 3 2 3" xfId="24051" xr:uid="{00000000-0005-0000-0000-0000F45D0000}"/>
    <cellStyle name="Note 2 3 2 3 2 3 2" xfId="24052" xr:uid="{00000000-0005-0000-0000-0000F55D0000}"/>
    <cellStyle name="Note 2 3 2 3 2 3 3" xfId="24053" xr:uid="{00000000-0005-0000-0000-0000F65D0000}"/>
    <cellStyle name="Note 2 3 2 3 2 4" xfId="24054" xr:uid="{00000000-0005-0000-0000-0000F75D0000}"/>
    <cellStyle name="Note 2 3 2 3 2 4 2" xfId="24055" xr:uid="{00000000-0005-0000-0000-0000F85D0000}"/>
    <cellStyle name="Note 2 3 2 3 2 4 2 2" xfId="24056" xr:uid="{00000000-0005-0000-0000-0000F95D0000}"/>
    <cellStyle name="Note 2 3 2 3 2 4 3" xfId="24057" xr:uid="{00000000-0005-0000-0000-0000FA5D0000}"/>
    <cellStyle name="Note 2 3 2 3 2 5" xfId="24058" xr:uid="{00000000-0005-0000-0000-0000FB5D0000}"/>
    <cellStyle name="Note 2 3 2 3 2 5 2" xfId="24059" xr:uid="{00000000-0005-0000-0000-0000FC5D0000}"/>
    <cellStyle name="Note 2 3 2 3 2 5 2 2" xfId="24060" xr:uid="{00000000-0005-0000-0000-0000FD5D0000}"/>
    <cellStyle name="Note 2 3 2 3 2 5 3" xfId="24061" xr:uid="{00000000-0005-0000-0000-0000FE5D0000}"/>
    <cellStyle name="Note 2 3 2 3 2 6" xfId="24062" xr:uid="{00000000-0005-0000-0000-0000FF5D0000}"/>
    <cellStyle name="Note 2 3 2 3 2 6 2" xfId="24063" xr:uid="{00000000-0005-0000-0000-0000005E0000}"/>
    <cellStyle name="Note 2 3 2 3 2 6 2 2" xfId="24064" xr:uid="{00000000-0005-0000-0000-0000015E0000}"/>
    <cellStyle name="Note 2 3 2 3 2 6 3" xfId="24065" xr:uid="{00000000-0005-0000-0000-0000025E0000}"/>
    <cellStyle name="Note 2 3 2 3 2 7" xfId="24066" xr:uid="{00000000-0005-0000-0000-0000035E0000}"/>
    <cellStyle name="Note 2 3 2 3 2 7 2" xfId="24067" xr:uid="{00000000-0005-0000-0000-0000045E0000}"/>
    <cellStyle name="Note 2 3 2 3 2 8" xfId="24068" xr:uid="{00000000-0005-0000-0000-0000055E0000}"/>
    <cellStyle name="Note 2 3 2 3 2 8 2" xfId="24069" xr:uid="{00000000-0005-0000-0000-0000065E0000}"/>
    <cellStyle name="Note 2 3 2 3 2 9" xfId="24070" xr:uid="{00000000-0005-0000-0000-0000075E0000}"/>
    <cellStyle name="Note 2 3 2 3 3" xfId="24071" xr:uid="{00000000-0005-0000-0000-0000085E0000}"/>
    <cellStyle name="Note 2 3 2 3 4" xfId="24072" xr:uid="{00000000-0005-0000-0000-0000095E0000}"/>
    <cellStyle name="Note 2 3 2 3 4 2" xfId="24073" xr:uid="{00000000-0005-0000-0000-00000A5E0000}"/>
    <cellStyle name="Note 2 3 2 3 4 3" xfId="24074" xr:uid="{00000000-0005-0000-0000-00000B5E0000}"/>
    <cellStyle name="Note 2 3 2 3 5" xfId="24075" xr:uid="{00000000-0005-0000-0000-00000C5E0000}"/>
    <cellStyle name="Note 2 3 2 3 5 2" xfId="24076" xr:uid="{00000000-0005-0000-0000-00000D5E0000}"/>
    <cellStyle name="Note 2 3 2 3 5 2 2" xfId="24077" xr:uid="{00000000-0005-0000-0000-00000E5E0000}"/>
    <cellStyle name="Note 2 3 2 3 5 3" xfId="24078" xr:uid="{00000000-0005-0000-0000-00000F5E0000}"/>
    <cellStyle name="Note 2 3 2 3 6" xfId="24079" xr:uid="{00000000-0005-0000-0000-0000105E0000}"/>
    <cellStyle name="Note 2 3 2 3 6 2" xfId="24080" xr:uid="{00000000-0005-0000-0000-0000115E0000}"/>
    <cellStyle name="Note 2 3 2 3 6 2 2" xfId="24081" xr:uid="{00000000-0005-0000-0000-0000125E0000}"/>
    <cellStyle name="Note 2 3 2 3 6 3" xfId="24082" xr:uid="{00000000-0005-0000-0000-0000135E0000}"/>
    <cellStyle name="Note 2 3 2 3 7" xfId="24083" xr:uid="{00000000-0005-0000-0000-0000145E0000}"/>
    <cellStyle name="Note 2 3 2 3 7 2" xfId="24084" xr:uid="{00000000-0005-0000-0000-0000155E0000}"/>
    <cellStyle name="Note 2 3 2 3 7 2 2" xfId="24085" xr:uid="{00000000-0005-0000-0000-0000165E0000}"/>
    <cellStyle name="Note 2 3 2 3 7 3" xfId="24086" xr:uid="{00000000-0005-0000-0000-0000175E0000}"/>
    <cellStyle name="Note 2 3 2 3 8" xfId="24087" xr:uid="{00000000-0005-0000-0000-0000185E0000}"/>
    <cellStyle name="Note 2 3 2 3 8 2" xfId="24088" xr:uid="{00000000-0005-0000-0000-0000195E0000}"/>
    <cellStyle name="Note 2 3 2 3 9" xfId="24089" xr:uid="{00000000-0005-0000-0000-00001A5E0000}"/>
    <cellStyle name="Note 2 3 2 3 9 2" xfId="24090" xr:uid="{00000000-0005-0000-0000-00001B5E0000}"/>
    <cellStyle name="Note 2 3 2 4" xfId="24091" xr:uid="{00000000-0005-0000-0000-00001C5E0000}"/>
    <cellStyle name="Note 2 3 2 4 2" xfId="24092" xr:uid="{00000000-0005-0000-0000-00001D5E0000}"/>
    <cellStyle name="Note 2 3 2 4 2 10" xfId="24093" xr:uid="{00000000-0005-0000-0000-00001E5E0000}"/>
    <cellStyle name="Note 2 3 2 4 2 2" xfId="24094" xr:uid="{00000000-0005-0000-0000-00001F5E0000}"/>
    <cellStyle name="Note 2 3 2 4 2 3" xfId="24095" xr:uid="{00000000-0005-0000-0000-0000205E0000}"/>
    <cellStyle name="Note 2 3 2 4 2 4" xfId="24096" xr:uid="{00000000-0005-0000-0000-0000215E0000}"/>
    <cellStyle name="Note 2 3 2 4 2 4 2" xfId="24097" xr:uid="{00000000-0005-0000-0000-0000225E0000}"/>
    <cellStyle name="Note 2 3 2 4 2 4 2 2" xfId="24098" xr:uid="{00000000-0005-0000-0000-0000235E0000}"/>
    <cellStyle name="Note 2 3 2 4 2 4 3" xfId="24099" xr:uid="{00000000-0005-0000-0000-0000245E0000}"/>
    <cellStyle name="Note 2 3 2 4 2 5" xfId="24100" xr:uid="{00000000-0005-0000-0000-0000255E0000}"/>
    <cellStyle name="Note 2 3 2 4 2 5 2" xfId="24101" xr:uid="{00000000-0005-0000-0000-0000265E0000}"/>
    <cellStyle name="Note 2 3 2 4 2 5 2 2" xfId="24102" xr:uid="{00000000-0005-0000-0000-0000275E0000}"/>
    <cellStyle name="Note 2 3 2 4 2 5 3" xfId="24103" xr:uid="{00000000-0005-0000-0000-0000285E0000}"/>
    <cellStyle name="Note 2 3 2 4 2 6" xfId="24104" xr:uid="{00000000-0005-0000-0000-0000295E0000}"/>
    <cellStyle name="Note 2 3 2 4 2 6 2" xfId="24105" xr:uid="{00000000-0005-0000-0000-00002A5E0000}"/>
    <cellStyle name="Note 2 3 2 4 2 6 2 2" xfId="24106" xr:uid="{00000000-0005-0000-0000-00002B5E0000}"/>
    <cellStyle name="Note 2 3 2 4 2 6 3" xfId="24107" xr:uid="{00000000-0005-0000-0000-00002C5E0000}"/>
    <cellStyle name="Note 2 3 2 4 2 7" xfId="24108" xr:uid="{00000000-0005-0000-0000-00002D5E0000}"/>
    <cellStyle name="Note 2 3 2 4 2 7 2" xfId="24109" xr:uid="{00000000-0005-0000-0000-00002E5E0000}"/>
    <cellStyle name="Note 2 3 2 4 2 8" xfId="24110" xr:uid="{00000000-0005-0000-0000-00002F5E0000}"/>
    <cellStyle name="Note 2 3 2 4 2 8 2" xfId="24111" xr:uid="{00000000-0005-0000-0000-0000305E0000}"/>
    <cellStyle name="Note 2 3 2 4 2 9" xfId="24112" xr:uid="{00000000-0005-0000-0000-0000315E0000}"/>
    <cellStyle name="Note 2 3 2 4 3" xfId="24113" xr:uid="{00000000-0005-0000-0000-0000325E0000}"/>
    <cellStyle name="Note 2 3 2 4 4" xfId="24114" xr:uid="{00000000-0005-0000-0000-0000335E0000}"/>
    <cellStyle name="Note 2 3 2 4 4 2" xfId="24115" xr:uid="{00000000-0005-0000-0000-0000345E0000}"/>
    <cellStyle name="Note 2 3 2 4 4 2 2" xfId="24116" xr:uid="{00000000-0005-0000-0000-0000355E0000}"/>
    <cellStyle name="Note 2 3 2 4 4 3" xfId="24117" xr:uid="{00000000-0005-0000-0000-0000365E0000}"/>
    <cellStyle name="Note 2 3 2 4 5" xfId="24118" xr:uid="{00000000-0005-0000-0000-0000375E0000}"/>
    <cellStyle name="Note 2 3 2 4 5 2" xfId="24119" xr:uid="{00000000-0005-0000-0000-0000385E0000}"/>
    <cellStyle name="Note 2 3 2 4 5 2 2" xfId="24120" xr:uid="{00000000-0005-0000-0000-0000395E0000}"/>
    <cellStyle name="Note 2 3 2 4 5 3" xfId="24121" xr:uid="{00000000-0005-0000-0000-00003A5E0000}"/>
    <cellStyle name="Note 2 3 2 5" xfId="24122" xr:uid="{00000000-0005-0000-0000-00003B5E0000}"/>
    <cellStyle name="Note 2 3 2 5 2" xfId="24123" xr:uid="{00000000-0005-0000-0000-00003C5E0000}"/>
    <cellStyle name="Note 2 3 2 5 3" xfId="24124" xr:uid="{00000000-0005-0000-0000-00003D5E0000}"/>
    <cellStyle name="Note 2 3 2 5 3 2" xfId="24125" xr:uid="{00000000-0005-0000-0000-00003E5E0000}"/>
    <cellStyle name="Note 2 3 2 5 3 3" xfId="24126" xr:uid="{00000000-0005-0000-0000-00003F5E0000}"/>
    <cellStyle name="Note 2 3 2 5 4" xfId="24127" xr:uid="{00000000-0005-0000-0000-0000405E0000}"/>
    <cellStyle name="Note 2 3 2 5 4 2" xfId="24128" xr:uid="{00000000-0005-0000-0000-0000415E0000}"/>
    <cellStyle name="Note 2 3 2 5 4 2 2" xfId="24129" xr:uid="{00000000-0005-0000-0000-0000425E0000}"/>
    <cellStyle name="Note 2 3 2 5 4 3" xfId="24130" xr:uid="{00000000-0005-0000-0000-0000435E0000}"/>
    <cellStyle name="Note 2 3 2 5 5" xfId="24131" xr:uid="{00000000-0005-0000-0000-0000445E0000}"/>
    <cellStyle name="Note 2 3 2 5 5 2" xfId="24132" xr:uid="{00000000-0005-0000-0000-0000455E0000}"/>
    <cellStyle name="Note 2 3 2 5 5 2 2" xfId="24133" xr:uid="{00000000-0005-0000-0000-0000465E0000}"/>
    <cellStyle name="Note 2 3 2 5 5 3" xfId="24134" xr:uid="{00000000-0005-0000-0000-0000475E0000}"/>
    <cellStyle name="Note 2 3 2 5 6" xfId="24135" xr:uid="{00000000-0005-0000-0000-0000485E0000}"/>
    <cellStyle name="Note 2 3 2 5 6 2" xfId="24136" xr:uid="{00000000-0005-0000-0000-0000495E0000}"/>
    <cellStyle name="Note 2 3 2 5 6 2 2" xfId="24137" xr:uid="{00000000-0005-0000-0000-00004A5E0000}"/>
    <cellStyle name="Note 2 3 2 5 6 3" xfId="24138" xr:uid="{00000000-0005-0000-0000-00004B5E0000}"/>
    <cellStyle name="Note 2 3 2 5 7" xfId="24139" xr:uid="{00000000-0005-0000-0000-00004C5E0000}"/>
    <cellStyle name="Note 2 3 2 5 7 2" xfId="24140" xr:uid="{00000000-0005-0000-0000-00004D5E0000}"/>
    <cellStyle name="Note 2 3 2 5 8" xfId="24141" xr:uid="{00000000-0005-0000-0000-00004E5E0000}"/>
    <cellStyle name="Note 2 3 2 5 8 2" xfId="24142" xr:uid="{00000000-0005-0000-0000-00004F5E0000}"/>
    <cellStyle name="Note 2 3 2 5 9" xfId="24143" xr:uid="{00000000-0005-0000-0000-0000505E0000}"/>
    <cellStyle name="Note 2 3 2 6" xfId="24144" xr:uid="{00000000-0005-0000-0000-0000515E0000}"/>
    <cellStyle name="Note 2 3 2 6 2" xfId="24145" xr:uid="{00000000-0005-0000-0000-0000525E0000}"/>
    <cellStyle name="Note 2 3 2 6 3" xfId="24146" xr:uid="{00000000-0005-0000-0000-0000535E0000}"/>
    <cellStyle name="Note 2 3 2 7" xfId="24147" xr:uid="{00000000-0005-0000-0000-0000545E0000}"/>
    <cellStyle name="Note 2 3 2 8" xfId="24148" xr:uid="{00000000-0005-0000-0000-0000555E0000}"/>
    <cellStyle name="Note 2 3 2 8 2" xfId="24149" xr:uid="{00000000-0005-0000-0000-0000565E0000}"/>
    <cellStyle name="Note 2 3 2 8 2 2" xfId="24150" xr:uid="{00000000-0005-0000-0000-0000575E0000}"/>
    <cellStyle name="Note 2 3 2 8 3" xfId="24151" xr:uid="{00000000-0005-0000-0000-0000585E0000}"/>
    <cellStyle name="Note 2 3 2 8 4" xfId="24152" xr:uid="{00000000-0005-0000-0000-0000595E0000}"/>
    <cellStyle name="Note 2 3 2 8 5" xfId="24153" xr:uid="{00000000-0005-0000-0000-00005A5E0000}"/>
    <cellStyle name="Note 2 3 2 9" xfId="24154" xr:uid="{00000000-0005-0000-0000-00005B5E0000}"/>
    <cellStyle name="Note 2 3 2 9 2" xfId="24155" xr:uid="{00000000-0005-0000-0000-00005C5E0000}"/>
    <cellStyle name="Note 2 3 2 9 2 2" xfId="24156" xr:uid="{00000000-0005-0000-0000-00005D5E0000}"/>
    <cellStyle name="Note 2 3 2 9 3" xfId="24157" xr:uid="{00000000-0005-0000-0000-00005E5E0000}"/>
    <cellStyle name="Note 2 3 3" xfId="24158" xr:uid="{00000000-0005-0000-0000-00005F5E0000}"/>
    <cellStyle name="Note 2 3 3 10" xfId="24159" xr:uid="{00000000-0005-0000-0000-0000605E0000}"/>
    <cellStyle name="Note 2 3 3 10 2" xfId="24160" xr:uid="{00000000-0005-0000-0000-0000615E0000}"/>
    <cellStyle name="Note 2 3 3 10 2 2" xfId="24161" xr:uid="{00000000-0005-0000-0000-0000625E0000}"/>
    <cellStyle name="Note 2 3 3 10 3" xfId="24162" xr:uid="{00000000-0005-0000-0000-0000635E0000}"/>
    <cellStyle name="Note 2 3 3 11" xfId="24163" xr:uid="{00000000-0005-0000-0000-0000645E0000}"/>
    <cellStyle name="Note 2 3 3 11 2" xfId="24164" xr:uid="{00000000-0005-0000-0000-0000655E0000}"/>
    <cellStyle name="Note 2 3 3 12" xfId="24165" xr:uid="{00000000-0005-0000-0000-0000665E0000}"/>
    <cellStyle name="Note 2 3 3 12 2" xfId="24166" xr:uid="{00000000-0005-0000-0000-0000675E0000}"/>
    <cellStyle name="Note 2 3 3 13" xfId="24167" xr:uid="{00000000-0005-0000-0000-0000685E0000}"/>
    <cellStyle name="Note 2 3 3 14" xfId="24168" xr:uid="{00000000-0005-0000-0000-0000695E0000}"/>
    <cellStyle name="Note 2 3 3 15" xfId="24169" xr:uid="{00000000-0005-0000-0000-00006A5E0000}"/>
    <cellStyle name="Note 2 3 3 2" xfId="24170" xr:uid="{00000000-0005-0000-0000-00006B5E0000}"/>
    <cellStyle name="Note 2 3 3 2 2" xfId="24171" xr:uid="{00000000-0005-0000-0000-00006C5E0000}"/>
    <cellStyle name="Note 2 3 3 2 2 2" xfId="24172" xr:uid="{00000000-0005-0000-0000-00006D5E0000}"/>
    <cellStyle name="Note 2 3 3 2 2 3" xfId="24173" xr:uid="{00000000-0005-0000-0000-00006E5E0000}"/>
    <cellStyle name="Note 2 3 3 2 2 3 2" xfId="24174" xr:uid="{00000000-0005-0000-0000-00006F5E0000}"/>
    <cellStyle name="Note 2 3 3 2 2 3 3" xfId="24175" xr:uid="{00000000-0005-0000-0000-0000705E0000}"/>
    <cellStyle name="Note 2 3 3 2 2 4" xfId="24176" xr:uid="{00000000-0005-0000-0000-0000715E0000}"/>
    <cellStyle name="Note 2 3 3 2 2 4 2" xfId="24177" xr:uid="{00000000-0005-0000-0000-0000725E0000}"/>
    <cellStyle name="Note 2 3 3 2 2 4 2 2" xfId="24178" xr:uid="{00000000-0005-0000-0000-0000735E0000}"/>
    <cellStyle name="Note 2 3 3 2 2 4 3" xfId="24179" xr:uid="{00000000-0005-0000-0000-0000745E0000}"/>
    <cellStyle name="Note 2 3 3 2 2 5" xfId="24180" xr:uid="{00000000-0005-0000-0000-0000755E0000}"/>
    <cellStyle name="Note 2 3 3 2 2 5 2" xfId="24181" xr:uid="{00000000-0005-0000-0000-0000765E0000}"/>
    <cellStyle name="Note 2 3 3 2 2 5 2 2" xfId="24182" xr:uid="{00000000-0005-0000-0000-0000775E0000}"/>
    <cellStyle name="Note 2 3 3 2 2 5 3" xfId="24183" xr:uid="{00000000-0005-0000-0000-0000785E0000}"/>
    <cellStyle name="Note 2 3 3 2 2 6" xfId="24184" xr:uid="{00000000-0005-0000-0000-0000795E0000}"/>
    <cellStyle name="Note 2 3 3 2 2 6 2" xfId="24185" xr:uid="{00000000-0005-0000-0000-00007A5E0000}"/>
    <cellStyle name="Note 2 3 3 2 2 6 2 2" xfId="24186" xr:uid="{00000000-0005-0000-0000-00007B5E0000}"/>
    <cellStyle name="Note 2 3 3 2 2 6 3" xfId="24187" xr:uid="{00000000-0005-0000-0000-00007C5E0000}"/>
    <cellStyle name="Note 2 3 3 2 2 7" xfId="24188" xr:uid="{00000000-0005-0000-0000-00007D5E0000}"/>
    <cellStyle name="Note 2 3 3 2 2 7 2" xfId="24189" xr:uid="{00000000-0005-0000-0000-00007E5E0000}"/>
    <cellStyle name="Note 2 3 3 2 2 8" xfId="24190" xr:uid="{00000000-0005-0000-0000-00007F5E0000}"/>
    <cellStyle name="Note 2 3 3 2 2 8 2" xfId="24191" xr:uid="{00000000-0005-0000-0000-0000805E0000}"/>
    <cellStyle name="Note 2 3 3 2 2 9" xfId="24192" xr:uid="{00000000-0005-0000-0000-0000815E0000}"/>
    <cellStyle name="Note 2 3 3 2 3" xfId="24193" xr:uid="{00000000-0005-0000-0000-0000825E0000}"/>
    <cellStyle name="Note 2 3 3 2 3 2" xfId="24194" xr:uid="{00000000-0005-0000-0000-0000835E0000}"/>
    <cellStyle name="Note 2 3 3 2 3 3" xfId="24195" xr:uid="{00000000-0005-0000-0000-0000845E0000}"/>
    <cellStyle name="Note 2 3 3 2 3 3 2" xfId="24196" xr:uid="{00000000-0005-0000-0000-0000855E0000}"/>
    <cellStyle name="Note 2 3 3 2 3 3 3" xfId="24197" xr:uid="{00000000-0005-0000-0000-0000865E0000}"/>
    <cellStyle name="Note 2 3 3 2 3 4" xfId="24198" xr:uid="{00000000-0005-0000-0000-0000875E0000}"/>
    <cellStyle name="Note 2 3 3 2 3 4 2" xfId="24199" xr:uid="{00000000-0005-0000-0000-0000885E0000}"/>
    <cellStyle name="Note 2 3 3 2 3 4 2 2" xfId="24200" xr:uid="{00000000-0005-0000-0000-0000895E0000}"/>
    <cellStyle name="Note 2 3 3 2 3 4 3" xfId="24201" xr:uid="{00000000-0005-0000-0000-00008A5E0000}"/>
    <cellStyle name="Note 2 3 3 2 3 5" xfId="24202" xr:uid="{00000000-0005-0000-0000-00008B5E0000}"/>
    <cellStyle name="Note 2 3 3 2 3 5 2" xfId="24203" xr:uid="{00000000-0005-0000-0000-00008C5E0000}"/>
    <cellStyle name="Note 2 3 3 2 3 5 2 2" xfId="24204" xr:uid="{00000000-0005-0000-0000-00008D5E0000}"/>
    <cellStyle name="Note 2 3 3 2 3 5 3" xfId="24205" xr:uid="{00000000-0005-0000-0000-00008E5E0000}"/>
    <cellStyle name="Note 2 3 3 2 3 6" xfId="24206" xr:uid="{00000000-0005-0000-0000-00008F5E0000}"/>
    <cellStyle name="Note 2 3 3 2 3 6 2" xfId="24207" xr:uid="{00000000-0005-0000-0000-0000905E0000}"/>
    <cellStyle name="Note 2 3 3 2 3 6 2 2" xfId="24208" xr:uid="{00000000-0005-0000-0000-0000915E0000}"/>
    <cellStyle name="Note 2 3 3 2 3 6 3" xfId="24209" xr:uid="{00000000-0005-0000-0000-0000925E0000}"/>
    <cellStyle name="Note 2 3 3 2 3 7" xfId="24210" xr:uid="{00000000-0005-0000-0000-0000935E0000}"/>
    <cellStyle name="Note 2 3 3 2 3 7 2" xfId="24211" xr:uid="{00000000-0005-0000-0000-0000945E0000}"/>
    <cellStyle name="Note 2 3 3 2 3 8" xfId="24212" xr:uid="{00000000-0005-0000-0000-0000955E0000}"/>
    <cellStyle name="Note 2 3 3 2 3 8 2" xfId="24213" xr:uid="{00000000-0005-0000-0000-0000965E0000}"/>
    <cellStyle name="Note 2 3 3 2 3 9" xfId="24214" xr:uid="{00000000-0005-0000-0000-0000975E0000}"/>
    <cellStyle name="Note 2 3 3 2 4" xfId="24215" xr:uid="{00000000-0005-0000-0000-0000985E0000}"/>
    <cellStyle name="Note 2 3 3 2 4 2" xfId="24216" xr:uid="{00000000-0005-0000-0000-0000995E0000}"/>
    <cellStyle name="Note 2 3 3 2 4 3" xfId="24217" xr:uid="{00000000-0005-0000-0000-00009A5E0000}"/>
    <cellStyle name="Note 2 3 3 2 4 3 2" xfId="24218" xr:uid="{00000000-0005-0000-0000-00009B5E0000}"/>
    <cellStyle name="Note 2 3 3 2 4 3 2 2" xfId="24219" xr:uid="{00000000-0005-0000-0000-00009C5E0000}"/>
    <cellStyle name="Note 2 3 3 2 4 3 3" xfId="24220" xr:uid="{00000000-0005-0000-0000-00009D5E0000}"/>
    <cellStyle name="Note 2 3 3 2 4 4" xfId="24221" xr:uid="{00000000-0005-0000-0000-00009E5E0000}"/>
    <cellStyle name="Note 2 3 3 2 4 4 2" xfId="24222" xr:uid="{00000000-0005-0000-0000-00009F5E0000}"/>
    <cellStyle name="Note 2 3 3 2 4 4 2 2" xfId="24223" xr:uid="{00000000-0005-0000-0000-0000A05E0000}"/>
    <cellStyle name="Note 2 3 3 2 4 4 3" xfId="24224" xr:uid="{00000000-0005-0000-0000-0000A15E0000}"/>
    <cellStyle name="Note 2 3 3 2 4 5" xfId="24225" xr:uid="{00000000-0005-0000-0000-0000A25E0000}"/>
    <cellStyle name="Note 2 3 3 2 4 5 2" xfId="24226" xr:uid="{00000000-0005-0000-0000-0000A35E0000}"/>
    <cellStyle name="Note 2 3 3 2 4 5 2 2" xfId="24227" xr:uid="{00000000-0005-0000-0000-0000A45E0000}"/>
    <cellStyle name="Note 2 3 3 2 4 5 3" xfId="24228" xr:uid="{00000000-0005-0000-0000-0000A55E0000}"/>
    <cellStyle name="Note 2 3 3 2 4 6" xfId="24229" xr:uid="{00000000-0005-0000-0000-0000A65E0000}"/>
    <cellStyle name="Note 2 3 3 2 4 6 2" xfId="24230" xr:uid="{00000000-0005-0000-0000-0000A75E0000}"/>
    <cellStyle name="Note 2 3 3 2 4 7" xfId="24231" xr:uid="{00000000-0005-0000-0000-0000A85E0000}"/>
    <cellStyle name="Note 2 3 3 2 4 7 2" xfId="24232" xr:uid="{00000000-0005-0000-0000-0000A95E0000}"/>
    <cellStyle name="Note 2 3 3 2 4 8" xfId="24233" xr:uid="{00000000-0005-0000-0000-0000AA5E0000}"/>
    <cellStyle name="Note 2 3 3 2 4 9" xfId="24234" xr:uid="{00000000-0005-0000-0000-0000AB5E0000}"/>
    <cellStyle name="Note 2 3 3 2 5" xfId="24235" xr:uid="{00000000-0005-0000-0000-0000AC5E0000}"/>
    <cellStyle name="Note 2 3 3 2 5 2" xfId="24236" xr:uid="{00000000-0005-0000-0000-0000AD5E0000}"/>
    <cellStyle name="Note 2 3 3 2 5 3" xfId="24237" xr:uid="{00000000-0005-0000-0000-0000AE5E0000}"/>
    <cellStyle name="Note 2 3 3 2 6" xfId="24238" xr:uid="{00000000-0005-0000-0000-0000AF5E0000}"/>
    <cellStyle name="Note 2 3 3 2 6 2" xfId="24239" xr:uid="{00000000-0005-0000-0000-0000B05E0000}"/>
    <cellStyle name="Note 2 3 3 2 6 2 2" xfId="24240" xr:uid="{00000000-0005-0000-0000-0000B15E0000}"/>
    <cellStyle name="Note 2 3 3 2 6 2 2 2" xfId="24241" xr:uid="{00000000-0005-0000-0000-0000B25E0000}"/>
    <cellStyle name="Note 2 3 3 2 6 2 3" xfId="24242" xr:uid="{00000000-0005-0000-0000-0000B35E0000}"/>
    <cellStyle name="Note 2 3 3 2 6 3" xfId="24243" xr:uid="{00000000-0005-0000-0000-0000B45E0000}"/>
    <cellStyle name="Note 2 3 3 2 6 3 2" xfId="24244" xr:uid="{00000000-0005-0000-0000-0000B55E0000}"/>
    <cellStyle name="Note 2 3 3 2 6 3 2 2" xfId="24245" xr:uid="{00000000-0005-0000-0000-0000B65E0000}"/>
    <cellStyle name="Note 2 3 3 2 6 3 3" xfId="24246" xr:uid="{00000000-0005-0000-0000-0000B75E0000}"/>
    <cellStyle name="Note 2 3 3 2 6 4" xfId="24247" xr:uid="{00000000-0005-0000-0000-0000B85E0000}"/>
    <cellStyle name="Note 2 3 3 2 6 4 2" xfId="24248" xr:uid="{00000000-0005-0000-0000-0000B95E0000}"/>
    <cellStyle name="Note 2 3 3 2 6 4 2 2" xfId="24249" xr:uid="{00000000-0005-0000-0000-0000BA5E0000}"/>
    <cellStyle name="Note 2 3 3 2 6 4 3" xfId="24250" xr:uid="{00000000-0005-0000-0000-0000BB5E0000}"/>
    <cellStyle name="Note 2 3 3 2 6 5" xfId="24251" xr:uid="{00000000-0005-0000-0000-0000BC5E0000}"/>
    <cellStyle name="Note 2 3 3 2 6 5 2" xfId="24252" xr:uid="{00000000-0005-0000-0000-0000BD5E0000}"/>
    <cellStyle name="Note 2 3 3 2 6 6" xfId="24253" xr:uid="{00000000-0005-0000-0000-0000BE5E0000}"/>
    <cellStyle name="Note 2 3 3 2 6 6 2" xfId="24254" xr:uid="{00000000-0005-0000-0000-0000BF5E0000}"/>
    <cellStyle name="Note 2 3 3 2 6 7" xfId="24255" xr:uid="{00000000-0005-0000-0000-0000C05E0000}"/>
    <cellStyle name="Note 2 3 3 2 7" xfId="24256" xr:uid="{00000000-0005-0000-0000-0000C15E0000}"/>
    <cellStyle name="Note 2 3 3 2 7 2" xfId="24257" xr:uid="{00000000-0005-0000-0000-0000C25E0000}"/>
    <cellStyle name="Note 2 3 3 2 7 2 2" xfId="24258" xr:uid="{00000000-0005-0000-0000-0000C35E0000}"/>
    <cellStyle name="Note 2 3 3 2 7 3" xfId="24259" xr:uid="{00000000-0005-0000-0000-0000C45E0000}"/>
    <cellStyle name="Note 2 3 3 2 8" xfId="24260" xr:uid="{00000000-0005-0000-0000-0000C55E0000}"/>
    <cellStyle name="Note 2 3 3 2 8 2" xfId="24261" xr:uid="{00000000-0005-0000-0000-0000C65E0000}"/>
    <cellStyle name="Note 2 3 3 2 8 2 2" xfId="24262" xr:uid="{00000000-0005-0000-0000-0000C75E0000}"/>
    <cellStyle name="Note 2 3 3 2 8 3" xfId="24263" xr:uid="{00000000-0005-0000-0000-0000C85E0000}"/>
    <cellStyle name="Note 2 3 3 3" xfId="24264" xr:uid="{00000000-0005-0000-0000-0000C95E0000}"/>
    <cellStyle name="Note 2 3 3 3 10" xfId="24265" xr:uid="{00000000-0005-0000-0000-0000CA5E0000}"/>
    <cellStyle name="Note 2 3 3 3 2" xfId="24266" xr:uid="{00000000-0005-0000-0000-0000CB5E0000}"/>
    <cellStyle name="Note 2 3 3 3 2 2" xfId="24267" xr:uid="{00000000-0005-0000-0000-0000CC5E0000}"/>
    <cellStyle name="Note 2 3 3 3 2 3" xfId="24268" xr:uid="{00000000-0005-0000-0000-0000CD5E0000}"/>
    <cellStyle name="Note 2 3 3 3 2 3 2" xfId="24269" xr:uid="{00000000-0005-0000-0000-0000CE5E0000}"/>
    <cellStyle name="Note 2 3 3 3 2 3 3" xfId="24270" xr:uid="{00000000-0005-0000-0000-0000CF5E0000}"/>
    <cellStyle name="Note 2 3 3 3 2 4" xfId="24271" xr:uid="{00000000-0005-0000-0000-0000D05E0000}"/>
    <cellStyle name="Note 2 3 3 3 2 4 2" xfId="24272" xr:uid="{00000000-0005-0000-0000-0000D15E0000}"/>
    <cellStyle name="Note 2 3 3 3 2 4 2 2" xfId="24273" xr:uid="{00000000-0005-0000-0000-0000D25E0000}"/>
    <cellStyle name="Note 2 3 3 3 2 4 3" xfId="24274" xr:uid="{00000000-0005-0000-0000-0000D35E0000}"/>
    <cellStyle name="Note 2 3 3 3 2 5" xfId="24275" xr:uid="{00000000-0005-0000-0000-0000D45E0000}"/>
    <cellStyle name="Note 2 3 3 3 2 5 2" xfId="24276" xr:uid="{00000000-0005-0000-0000-0000D55E0000}"/>
    <cellStyle name="Note 2 3 3 3 2 5 2 2" xfId="24277" xr:uid="{00000000-0005-0000-0000-0000D65E0000}"/>
    <cellStyle name="Note 2 3 3 3 2 5 3" xfId="24278" xr:uid="{00000000-0005-0000-0000-0000D75E0000}"/>
    <cellStyle name="Note 2 3 3 3 2 6" xfId="24279" xr:uid="{00000000-0005-0000-0000-0000D85E0000}"/>
    <cellStyle name="Note 2 3 3 3 2 6 2" xfId="24280" xr:uid="{00000000-0005-0000-0000-0000D95E0000}"/>
    <cellStyle name="Note 2 3 3 3 2 6 2 2" xfId="24281" xr:uid="{00000000-0005-0000-0000-0000DA5E0000}"/>
    <cellStyle name="Note 2 3 3 3 2 6 3" xfId="24282" xr:uid="{00000000-0005-0000-0000-0000DB5E0000}"/>
    <cellStyle name="Note 2 3 3 3 2 7" xfId="24283" xr:uid="{00000000-0005-0000-0000-0000DC5E0000}"/>
    <cellStyle name="Note 2 3 3 3 2 7 2" xfId="24284" xr:uid="{00000000-0005-0000-0000-0000DD5E0000}"/>
    <cellStyle name="Note 2 3 3 3 2 8" xfId="24285" xr:uid="{00000000-0005-0000-0000-0000DE5E0000}"/>
    <cellStyle name="Note 2 3 3 3 2 8 2" xfId="24286" xr:uid="{00000000-0005-0000-0000-0000DF5E0000}"/>
    <cellStyle name="Note 2 3 3 3 2 9" xfId="24287" xr:uid="{00000000-0005-0000-0000-0000E05E0000}"/>
    <cellStyle name="Note 2 3 3 3 3" xfId="24288" xr:uid="{00000000-0005-0000-0000-0000E15E0000}"/>
    <cellStyle name="Note 2 3 3 3 4" xfId="24289" xr:uid="{00000000-0005-0000-0000-0000E25E0000}"/>
    <cellStyle name="Note 2 3 3 3 4 2" xfId="24290" xr:uid="{00000000-0005-0000-0000-0000E35E0000}"/>
    <cellStyle name="Note 2 3 3 3 4 3" xfId="24291" xr:uid="{00000000-0005-0000-0000-0000E45E0000}"/>
    <cellStyle name="Note 2 3 3 3 5" xfId="24292" xr:uid="{00000000-0005-0000-0000-0000E55E0000}"/>
    <cellStyle name="Note 2 3 3 3 5 2" xfId="24293" xr:uid="{00000000-0005-0000-0000-0000E65E0000}"/>
    <cellStyle name="Note 2 3 3 3 5 2 2" xfId="24294" xr:uid="{00000000-0005-0000-0000-0000E75E0000}"/>
    <cellStyle name="Note 2 3 3 3 5 3" xfId="24295" xr:uid="{00000000-0005-0000-0000-0000E85E0000}"/>
    <cellStyle name="Note 2 3 3 3 6" xfId="24296" xr:uid="{00000000-0005-0000-0000-0000E95E0000}"/>
    <cellStyle name="Note 2 3 3 3 6 2" xfId="24297" xr:uid="{00000000-0005-0000-0000-0000EA5E0000}"/>
    <cellStyle name="Note 2 3 3 3 6 2 2" xfId="24298" xr:uid="{00000000-0005-0000-0000-0000EB5E0000}"/>
    <cellStyle name="Note 2 3 3 3 6 3" xfId="24299" xr:uid="{00000000-0005-0000-0000-0000EC5E0000}"/>
    <cellStyle name="Note 2 3 3 3 7" xfId="24300" xr:uid="{00000000-0005-0000-0000-0000ED5E0000}"/>
    <cellStyle name="Note 2 3 3 3 7 2" xfId="24301" xr:uid="{00000000-0005-0000-0000-0000EE5E0000}"/>
    <cellStyle name="Note 2 3 3 3 7 2 2" xfId="24302" xr:uid="{00000000-0005-0000-0000-0000EF5E0000}"/>
    <cellStyle name="Note 2 3 3 3 7 3" xfId="24303" xr:uid="{00000000-0005-0000-0000-0000F05E0000}"/>
    <cellStyle name="Note 2 3 3 3 8" xfId="24304" xr:uid="{00000000-0005-0000-0000-0000F15E0000}"/>
    <cellStyle name="Note 2 3 3 3 8 2" xfId="24305" xr:uid="{00000000-0005-0000-0000-0000F25E0000}"/>
    <cellStyle name="Note 2 3 3 3 9" xfId="24306" xr:uid="{00000000-0005-0000-0000-0000F35E0000}"/>
    <cellStyle name="Note 2 3 3 3 9 2" xfId="24307" xr:uid="{00000000-0005-0000-0000-0000F45E0000}"/>
    <cellStyle name="Note 2 3 3 4" xfId="24308" xr:uid="{00000000-0005-0000-0000-0000F55E0000}"/>
    <cellStyle name="Note 2 3 3 4 2" xfId="24309" xr:uid="{00000000-0005-0000-0000-0000F65E0000}"/>
    <cellStyle name="Note 2 3 3 4 2 10" xfId="24310" xr:uid="{00000000-0005-0000-0000-0000F75E0000}"/>
    <cellStyle name="Note 2 3 3 4 2 2" xfId="24311" xr:uid="{00000000-0005-0000-0000-0000F85E0000}"/>
    <cellStyle name="Note 2 3 3 4 2 3" xfId="24312" xr:uid="{00000000-0005-0000-0000-0000F95E0000}"/>
    <cellStyle name="Note 2 3 3 4 2 4" xfId="24313" xr:uid="{00000000-0005-0000-0000-0000FA5E0000}"/>
    <cellStyle name="Note 2 3 3 4 2 4 2" xfId="24314" xr:uid="{00000000-0005-0000-0000-0000FB5E0000}"/>
    <cellStyle name="Note 2 3 3 4 2 4 2 2" xfId="24315" xr:uid="{00000000-0005-0000-0000-0000FC5E0000}"/>
    <cellStyle name="Note 2 3 3 4 2 4 3" xfId="24316" xr:uid="{00000000-0005-0000-0000-0000FD5E0000}"/>
    <cellStyle name="Note 2 3 3 4 2 5" xfId="24317" xr:uid="{00000000-0005-0000-0000-0000FE5E0000}"/>
    <cellStyle name="Note 2 3 3 4 2 5 2" xfId="24318" xr:uid="{00000000-0005-0000-0000-0000FF5E0000}"/>
    <cellStyle name="Note 2 3 3 4 2 5 2 2" xfId="24319" xr:uid="{00000000-0005-0000-0000-0000005F0000}"/>
    <cellStyle name="Note 2 3 3 4 2 5 3" xfId="24320" xr:uid="{00000000-0005-0000-0000-0000015F0000}"/>
    <cellStyle name="Note 2 3 3 4 2 6" xfId="24321" xr:uid="{00000000-0005-0000-0000-0000025F0000}"/>
    <cellStyle name="Note 2 3 3 4 2 6 2" xfId="24322" xr:uid="{00000000-0005-0000-0000-0000035F0000}"/>
    <cellStyle name="Note 2 3 3 4 2 6 2 2" xfId="24323" xr:uid="{00000000-0005-0000-0000-0000045F0000}"/>
    <cellStyle name="Note 2 3 3 4 2 6 3" xfId="24324" xr:uid="{00000000-0005-0000-0000-0000055F0000}"/>
    <cellStyle name="Note 2 3 3 4 2 7" xfId="24325" xr:uid="{00000000-0005-0000-0000-0000065F0000}"/>
    <cellStyle name="Note 2 3 3 4 2 7 2" xfId="24326" xr:uid="{00000000-0005-0000-0000-0000075F0000}"/>
    <cellStyle name="Note 2 3 3 4 2 8" xfId="24327" xr:uid="{00000000-0005-0000-0000-0000085F0000}"/>
    <cellStyle name="Note 2 3 3 4 2 8 2" xfId="24328" xr:uid="{00000000-0005-0000-0000-0000095F0000}"/>
    <cellStyle name="Note 2 3 3 4 2 9" xfId="24329" xr:uid="{00000000-0005-0000-0000-00000A5F0000}"/>
    <cellStyle name="Note 2 3 3 4 3" xfId="24330" xr:uid="{00000000-0005-0000-0000-00000B5F0000}"/>
    <cellStyle name="Note 2 3 3 4 4" xfId="24331" xr:uid="{00000000-0005-0000-0000-00000C5F0000}"/>
    <cellStyle name="Note 2 3 3 4 4 2" xfId="24332" xr:uid="{00000000-0005-0000-0000-00000D5F0000}"/>
    <cellStyle name="Note 2 3 3 4 4 2 2" xfId="24333" xr:uid="{00000000-0005-0000-0000-00000E5F0000}"/>
    <cellStyle name="Note 2 3 3 4 4 3" xfId="24334" xr:uid="{00000000-0005-0000-0000-00000F5F0000}"/>
    <cellStyle name="Note 2 3 3 4 5" xfId="24335" xr:uid="{00000000-0005-0000-0000-0000105F0000}"/>
    <cellStyle name="Note 2 3 3 4 5 2" xfId="24336" xr:uid="{00000000-0005-0000-0000-0000115F0000}"/>
    <cellStyle name="Note 2 3 3 4 5 2 2" xfId="24337" xr:uid="{00000000-0005-0000-0000-0000125F0000}"/>
    <cellStyle name="Note 2 3 3 4 5 3" xfId="24338" xr:uid="{00000000-0005-0000-0000-0000135F0000}"/>
    <cellStyle name="Note 2 3 3 5" xfId="24339" xr:uid="{00000000-0005-0000-0000-0000145F0000}"/>
    <cellStyle name="Note 2 3 3 5 2" xfId="24340" xr:uid="{00000000-0005-0000-0000-0000155F0000}"/>
    <cellStyle name="Note 2 3 3 5 3" xfId="24341" xr:uid="{00000000-0005-0000-0000-0000165F0000}"/>
    <cellStyle name="Note 2 3 3 5 3 2" xfId="24342" xr:uid="{00000000-0005-0000-0000-0000175F0000}"/>
    <cellStyle name="Note 2 3 3 5 3 3" xfId="24343" xr:uid="{00000000-0005-0000-0000-0000185F0000}"/>
    <cellStyle name="Note 2 3 3 5 4" xfId="24344" xr:uid="{00000000-0005-0000-0000-0000195F0000}"/>
    <cellStyle name="Note 2 3 3 5 4 2" xfId="24345" xr:uid="{00000000-0005-0000-0000-00001A5F0000}"/>
    <cellStyle name="Note 2 3 3 5 4 2 2" xfId="24346" xr:uid="{00000000-0005-0000-0000-00001B5F0000}"/>
    <cellStyle name="Note 2 3 3 5 4 3" xfId="24347" xr:uid="{00000000-0005-0000-0000-00001C5F0000}"/>
    <cellStyle name="Note 2 3 3 5 5" xfId="24348" xr:uid="{00000000-0005-0000-0000-00001D5F0000}"/>
    <cellStyle name="Note 2 3 3 5 5 2" xfId="24349" xr:uid="{00000000-0005-0000-0000-00001E5F0000}"/>
    <cellStyle name="Note 2 3 3 5 5 2 2" xfId="24350" xr:uid="{00000000-0005-0000-0000-00001F5F0000}"/>
    <cellStyle name="Note 2 3 3 5 5 3" xfId="24351" xr:uid="{00000000-0005-0000-0000-0000205F0000}"/>
    <cellStyle name="Note 2 3 3 5 6" xfId="24352" xr:uid="{00000000-0005-0000-0000-0000215F0000}"/>
    <cellStyle name="Note 2 3 3 5 6 2" xfId="24353" xr:uid="{00000000-0005-0000-0000-0000225F0000}"/>
    <cellStyle name="Note 2 3 3 5 6 2 2" xfId="24354" xr:uid="{00000000-0005-0000-0000-0000235F0000}"/>
    <cellStyle name="Note 2 3 3 5 6 3" xfId="24355" xr:uid="{00000000-0005-0000-0000-0000245F0000}"/>
    <cellStyle name="Note 2 3 3 5 7" xfId="24356" xr:uid="{00000000-0005-0000-0000-0000255F0000}"/>
    <cellStyle name="Note 2 3 3 5 7 2" xfId="24357" xr:uid="{00000000-0005-0000-0000-0000265F0000}"/>
    <cellStyle name="Note 2 3 3 5 8" xfId="24358" xr:uid="{00000000-0005-0000-0000-0000275F0000}"/>
    <cellStyle name="Note 2 3 3 5 8 2" xfId="24359" xr:uid="{00000000-0005-0000-0000-0000285F0000}"/>
    <cellStyle name="Note 2 3 3 5 9" xfId="24360" xr:uid="{00000000-0005-0000-0000-0000295F0000}"/>
    <cellStyle name="Note 2 3 3 6" xfId="24361" xr:uid="{00000000-0005-0000-0000-00002A5F0000}"/>
    <cellStyle name="Note 2 3 3 6 2" xfId="24362" xr:uid="{00000000-0005-0000-0000-00002B5F0000}"/>
    <cellStyle name="Note 2 3 3 6 3" xfId="24363" xr:uid="{00000000-0005-0000-0000-00002C5F0000}"/>
    <cellStyle name="Note 2 3 3 7" xfId="24364" xr:uid="{00000000-0005-0000-0000-00002D5F0000}"/>
    <cellStyle name="Note 2 3 3 8" xfId="24365" xr:uid="{00000000-0005-0000-0000-00002E5F0000}"/>
    <cellStyle name="Note 2 3 3 8 2" xfId="24366" xr:uid="{00000000-0005-0000-0000-00002F5F0000}"/>
    <cellStyle name="Note 2 3 3 8 2 2" xfId="24367" xr:uid="{00000000-0005-0000-0000-0000305F0000}"/>
    <cellStyle name="Note 2 3 3 8 3" xfId="24368" xr:uid="{00000000-0005-0000-0000-0000315F0000}"/>
    <cellStyle name="Note 2 3 3 8 4" xfId="24369" xr:uid="{00000000-0005-0000-0000-0000325F0000}"/>
    <cellStyle name="Note 2 3 3 8 5" xfId="24370" xr:uid="{00000000-0005-0000-0000-0000335F0000}"/>
    <cellStyle name="Note 2 3 3 9" xfId="24371" xr:uid="{00000000-0005-0000-0000-0000345F0000}"/>
    <cellStyle name="Note 2 3 3 9 2" xfId="24372" xr:uid="{00000000-0005-0000-0000-0000355F0000}"/>
    <cellStyle name="Note 2 3 3 9 2 2" xfId="24373" xr:uid="{00000000-0005-0000-0000-0000365F0000}"/>
    <cellStyle name="Note 2 3 3 9 3" xfId="24374" xr:uid="{00000000-0005-0000-0000-0000375F0000}"/>
    <cellStyle name="Note 2 3 4" xfId="24375" xr:uid="{00000000-0005-0000-0000-0000385F0000}"/>
    <cellStyle name="Note 2 3 4 2" xfId="24376" xr:uid="{00000000-0005-0000-0000-0000395F0000}"/>
    <cellStyle name="Note 2 3 4 2 2" xfId="24377" xr:uid="{00000000-0005-0000-0000-00003A5F0000}"/>
    <cellStyle name="Note 2 3 4 2 3" xfId="24378" xr:uid="{00000000-0005-0000-0000-00003B5F0000}"/>
    <cellStyle name="Note 2 3 4 2 3 2" xfId="24379" xr:uid="{00000000-0005-0000-0000-00003C5F0000}"/>
    <cellStyle name="Note 2 3 4 2 3 3" xfId="24380" xr:uid="{00000000-0005-0000-0000-00003D5F0000}"/>
    <cellStyle name="Note 2 3 4 2 4" xfId="24381" xr:uid="{00000000-0005-0000-0000-00003E5F0000}"/>
    <cellStyle name="Note 2 3 4 2 4 2" xfId="24382" xr:uid="{00000000-0005-0000-0000-00003F5F0000}"/>
    <cellStyle name="Note 2 3 4 2 4 2 2" xfId="24383" xr:uid="{00000000-0005-0000-0000-0000405F0000}"/>
    <cellStyle name="Note 2 3 4 2 4 3" xfId="24384" xr:uid="{00000000-0005-0000-0000-0000415F0000}"/>
    <cellStyle name="Note 2 3 4 2 5" xfId="24385" xr:uid="{00000000-0005-0000-0000-0000425F0000}"/>
    <cellStyle name="Note 2 3 4 2 5 2" xfId="24386" xr:uid="{00000000-0005-0000-0000-0000435F0000}"/>
    <cellStyle name="Note 2 3 4 2 5 2 2" xfId="24387" xr:uid="{00000000-0005-0000-0000-0000445F0000}"/>
    <cellStyle name="Note 2 3 4 2 5 3" xfId="24388" xr:uid="{00000000-0005-0000-0000-0000455F0000}"/>
    <cellStyle name="Note 2 3 4 2 6" xfId="24389" xr:uid="{00000000-0005-0000-0000-0000465F0000}"/>
    <cellStyle name="Note 2 3 4 2 6 2" xfId="24390" xr:uid="{00000000-0005-0000-0000-0000475F0000}"/>
    <cellStyle name="Note 2 3 4 2 6 2 2" xfId="24391" xr:uid="{00000000-0005-0000-0000-0000485F0000}"/>
    <cellStyle name="Note 2 3 4 2 6 3" xfId="24392" xr:uid="{00000000-0005-0000-0000-0000495F0000}"/>
    <cellStyle name="Note 2 3 4 2 7" xfId="24393" xr:uid="{00000000-0005-0000-0000-00004A5F0000}"/>
    <cellStyle name="Note 2 3 4 2 7 2" xfId="24394" xr:uid="{00000000-0005-0000-0000-00004B5F0000}"/>
    <cellStyle name="Note 2 3 4 2 8" xfId="24395" xr:uid="{00000000-0005-0000-0000-00004C5F0000}"/>
    <cellStyle name="Note 2 3 4 2 8 2" xfId="24396" xr:uid="{00000000-0005-0000-0000-00004D5F0000}"/>
    <cellStyle name="Note 2 3 4 2 9" xfId="24397" xr:uid="{00000000-0005-0000-0000-00004E5F0000}"/>
    <cellStyle name="Note 2 3 4 3" xfId="24398" xr:uid="{00000000-0005-0000-0000-00004F5F0000}"/>
    <cellStyle name="Note 2 3 4 3 2" xfId="24399" xr:uid="{00000000-0005-0000-0000-0000505F0000}"/>
    <cellStyle name="Note 2 3 4 3 3" xfId="24400" xr:uid="{00000000-0005-0000-0000-0000515F0000}"/>
    <cellStyle name="Note 2 3 4 3 3 2" xfId="24401" xr:uid="{00000000-0005-0000-0000-0000525F0000}"/>
    <cellStyle name="Note 2 3 4 3 3 3" xfId="24402" xr:uid="{00000000-0005-0000-0000-0000535F0000}"/>
    <cellStyle name="Note 2 3 4 3 4" xfId="24403" xr:uid="{00000000-0005-0000-0000-0000545F0000}"/>
    <cellStyle name="Note 2 3 4 3 4 2" xfId="24404" xr:uid="{00000000-0005-0000-0000-0000555F0000}"/>
    <cellStyle name="Note 2 3 4 3 4 2 2" xfId="24405" xr:uid="{00000000-0005-0000-0000-0000565F0000}"/>
    <cellStyle name="Note 2 3 4 3 4 3" xfId="24406" xr:uid="{00000000-0005-0000-0000-0000575F0000}"/>
    <cellStyle name="Note 2 3 4 3 5" xfId="24407" xr:uid="{00000000-0005-0000-0000-0000585F0000}"/>
    <cellStyle name="Note 2 3 4 3 5 2" xfId="24408" xr:uid="{00000000-0005-0000-0000-0000595F0000}"/>
    <cellStyle name="Note 2 3 4 3 5 2 2" xfId="24409" xr:uid="{00000000-0005-0000-0000-00005A5F0000}"/>
    <cellStyle name="Note 2 3 4 3 5 3" xfId="24410" xr:uid="{00000000-0005-0000-0000-00005B5F0000}"/>
    <cellStyle name="Note 2 3 4 3 6" xfId="24411" xr:uid="{00000000-0005-0000-0000-00005C5F0000}"/>
    <cellStyle name="Note 2 3 4 3 6 2" xfId="24412" xr:uid="{00000000-0005-0000-0000-00005D5F0000}"/>
    <cellStyle name="Note 2 3 4 3 6 2 2" xfId="24413" xr:uid="{00000000-0005-0000-0000-00005E5F0000}"/>
    <cellStyle name="Note 2 3 4 3 6 3" xfId="24414" xr:uid="{00000000-0005-0000-0000-00005F5F0000}"/>
    <cellStyle name="Note 2 3 4 3 7" xfId="24415" xr:uid="{00000000-0005-0000-0000-0000605F0000}"/>
    <cellStyle name="Note 2 3 4 3 7 2" xfId="24416" xr:uid="{00000000-0005-0000-0000-0000615F0000}"/>
    <cellStyle name="Note 2 3 4 3 8" xfId="24417" xr:uid="{00000000-0005-0000-0000-0000625F0000}"/>
    <cellStyle name="Note 2 3 4 3 8 2" xfId="24418" xr:uid="{00000000-0005-0000-0000-0000635F0000}"/>
    <cellStyle name="Note 2 3 4 3 9" xfId="24419" xr:uid="{00000000-0005-0000-0000-0000645F0000}"/>
    <cellStyle name="Note 2 3 4 4" xfId="24420" xr:uid="{00000000-0005-0000-0000-0000655F0000}"/>
    <cellStyle name="Note 2 3 4 4 2" xfId="24421" xr:uid="{00000000-0005-0000-0000-0000665F0000}"/>
    <cellStyle name="Note 2 3 4 4 3" xfId="24422" xr:uid="{00000000-0005-0000-0000-0000675F0000}"/>
    <cellStyle name="Note 2 3 4 4 3 2" xfId="24423" xr:uid="{00000000-0005-0000-0000-0000685F0000}"/>
    <cellStyle name="Note 2 3 4 4 3 2 2" xfId="24424" xr:uid="{00000000-0005-0000-0000-0000695F0000}"/>
    <cellStyle name="Note 2 3 4 4 3 3" xfId="24425" xr:uid="{00000000-0005-0000-0000-00006A5F0000}"/>
    <cellStyle name="Note 2 3 4 4 4" xfId="24426" xr:uid="{00000000-0005-0000-0000-00006B5F0000}"/>
    <cellStyle name="Note 2 3 4 4 4 2" xfId="24427" xr:uid="{00000000-0005-0000-0000-00006C5F0000}"/>
    <cellStyle name="Note 2 3 4 4 4 2 2" xfId="24428" xr:uid="{00000000-0005-0000-0000-00006D5F0000}"/>
    <cellStyle name="Note 2 3 4 4 4 3" xfId="24429" xr:uid="{00000000-0005-0000-0000-00006E5F0000}"/>
    <cellStyle name="Note 2 3 4 4 5" xfId="24430" xr:uid="{00000000-0005-0000-0000-00006F5F0000}"/>
    <cellStyle name="Note 2 3 4 4 5 2" xfId="24431" xr:uid="{00000000-0005-0000-0000-0000705F0000}"/>
    <cellStyle name="Note 2 3 4 4 5 2 2" xfId="24432" xr:uid="{00000000-0005-0000-0000-0000715F0000}"/>
    <cellStyle name="Note 2 3 4 4 5 3" xfId="24433" xr:uid="{00000000-0005-0000-0000-0000725F0000}"/>
    <cellStyle name="Note 2 3 4 4 6" xfId="24434" xr:uid="{00000000-0005-0000-0000-0000735F0000}"/>
    <cellStyle name="Note 2 3 4 4 6 2" xfId="24435" xr:uid="{00000000-0005-0000-0000-0000745F0000}"/>
    <cellStyle name="Note 2 3 4 4 7" xfId="24436" xr:uid="{00000000-0005-0000-0000-0000755F0000}"/>
    <cellStyle name="Note 2 3 4 4 7 2" xfId="24437" xr:uid="{00000000-0005-0000-0000-0000765F0000}"/>
    <cellStyle name="Note 2 3 4 4 8" xfId="24438" xr:uid="{00000000-0005-0000-0000-0000775F0000}"/>
    <cellStyle name="Note 2 3 4 4 9" xfId="24439" xr:uid="{00000000-0005-0000-0000-0000785F0000}"/>
    <cellStyle name="Note 2 3 4 5" xfId="24440" xr:uid="{00000000-0005-0000-0000-0000795F0000}"/>
    <cellStyle name="Note 2 3 4 5 2" xfId="24441" xr:uid="{00000000-0005-0000-0000-00007A5F0000}"/>
    <cellStyle name="Note 2 3 4 5 3" xfId="24442" xr:uid="{00000000-0005-0000-0000-00007B5F0000}"/>
    <cellStyle name="Note 2 3 4 6" xfId="24443" xr:uid="{00000000-0005-0000-0000-00007C5F0000}"/>
    <cellStyle name="Note 2 3 4 6 2" xfId="24444" xr:uid="{00000000-0005-0000-0000-00007D5F0000}"/>
    <cellStyle name="Note 2 3 4 6 2 2" xfId="24445" xr:uid="{00000000-0005-0000-0000-00007E5F0000}"/>
    <cellStyle name="Note 2 3 4 6 2 2 2" xfId="24446" xr:uid="{00000000-0005-0000-0000-00007F5F0000}"/>
    <cellStyle name="Note 2 3 4 6 2 3" xfId="24447" xr:uid="{00000000-0005-0000-0000-0000805F0000}"/>
    <cellStyle name="Note 2 3 4 6 3" xfId="24448" xr:uid="{00000000-0005-0000-0000-0000815F0000}"/>
    <cellStyle name="Note 2 3 4 6 3 2" xfId="24449" xr:uid="{00000000-0005-0000-0000-0000825F0000}"/>
    <cellStyle name="Note 2 3 4 6 3 2 2" xfId="24450" xr:uid="{00000000-0005-0000-0000-0000835F0000}"/>
    <cellStyle name="Note 2 3 4 6 3 3" xfId="24451" xr:uid="{00000000-0005-0000-0000-0000845F0000}"/>
    <cellStyle name="Note 2 3 4 6 4" xfId="24452" xr:uid="{00000000-0005-0000-0000-0000855F0000}"/>
    <cellStyle name="Note 2 3 4 6 4 2" xfId="24453" xr:uid="{00000000-0005-0000-0000-0000865F0000}"/>
    <cellStyle name="Note 2 3 4 6 4 2 2" xfId="24454" xr:uid="{00000000-0005-0000-0000-0000875F0000}"/>
    <cellStyle name="Note 2 3 4 6 4 3" xfId="24455" xr:uid="{00000000-0005-0000-0000-0000885F0000}"/>
    <cellStyle name="Note 2 3 4 6 5" xfId="24456" xr:uid="{00000000-0005-0000-0000-0000895F0000}"/>
    <cellStyle name="Note 2 3 4 6 5 2" xfId="24457" xr:uid="{00000000-0005-0000-0000-00008A5F0000}"/>
    <cellStyle name="Note 2 3 4 6 6" xfId="24458" xr:uid="{00000000-0005-0000-0000-00008B5F0000}"/>
    <cellStyle name="Note 2 3 4 6 6 2" xfId="24459" xr:uid="{00000000-0005-0000-0000-00008C5F0000}"/>
    <cellStyle name="Note 2 3 4 6 7" xfId="24460" xr:uid="{00000000-0005-0000-0000-00008D5F0000}"/>
    <cellStyle name="Note 2 3 4 7" xfId="24461" xr:uid="{00000000-0005-0000-0000-00008E5F0000}"/>
    <cellStyle name="Note 2 3 4 7 2" xfId="24462" xr:uid="{00000000-0005-0000-0000-00008F5F0000}"/>
    <cellStyle name="Note 2 3 4 7 2 2" xfId="24463" xr:uid="{00000000-0005-0000-0000-0000905F0000}"/>
    <cellStyle name="Note 2 3 4 7 3" xfId="24464" xr:uid="{00000000-0005-0000-0000-0000915F0000}"/>
    <cellStyle name="Note 2 3 4 8" xfId="24465" xr:uid="{00000000-0005-0000-0000-0000925F0000}"/>
    <cellStyle name="Note 2 3 4 8 2" xfId="24466" xr:uid="{00000000-0005-0000-0000-0000935F0000}"/>
    <cellStyle name="Note 2 3 4 8 2 2" xfId="24467" xr:uid="{00000000-0005-0000-0000-0000945F0000}"/>
    <cellStyle name="Note 2 3 4 8 3" xfId="24468" xr:uid="{00000000-0005-0000-0000-0000955F0000}"/>
    <cellStyle name="Note 2 3 5" xfId="24469" xr:uid="{00000000-0005-0000-0000-0000965F0000}"/>
    <cellStyle name="Note 2 3 5 10" xfId="24470" xr:uid="{00000000-0005-0000-0000-0000975F0000}"/>
    <cellStyle name="Note 2 3 5 2" xfId="24471" xr:uid="{00000000-0005-0000-0000-0000985F0000}"/>
    <cellStyle name="Note 2 3 5 2 2" xfId="24472" xr:uid="{00000000-0005-0000-0000-0000995F0000}"/>
    <cellStyle name="Note 2 3 5 2 3" xfId="24473" xr:uid="{00000000-0005-0000-0000-00009A5F0000}"/>
    <cellStyle name="Note 2 3 5 2 3 2" xfId="24474" xr:uid="{00000000-0005-0000-0000-00009B5F0000}"/>
    <cellStyle name="Note 2 3 5 2 3 3" xfId="24475" xr:uid="{00000000-0005-0000-0000-00009C5F0000}"/>
    <cellStyle name="Note 2 3 5 2 4" xfId="24476" xr:uid="{00000000-0005-0000-0000-00009D5F0000}"/>
    <cellStyle name="Note 2 3 5 2 4 2" xfId="24477" xr:uid="{00000000-0005-0000-0000-00009E5F0000}"/>
    <cellStyle name="Note 2 3 5 2 4 2 2" xfId="24478" xr:uid="{00000000-0005-0000-0000-00009F5F0000}"/>
    <cellStyle name="Note 2 3 5 2 4 3" xfId="24479" xr:uid="{00000000-0005-0000-0000-0000A05F0000}"/>
    <cellStyle name="Note 2 3 5 2 5" xfId="24480" xr:uid="{00000000-0005-0000-0000-0000A15F0000}"/>
    <cellStyle name="Note 2 3 5 2 5 2" xfId="24481" xr:uid="{00000000-0005-0000-0000-0000A25F0000}"/>
    <cellStyle name="Note 2 3 5 2 5 2 2" xfId="24482" xr:uid="{00000000-0005-0000-0000-0000A35F0000}"/>
    <cellStyle name="Note 2 3 5 2 5 3" xfId="24483" xr:uid="{00000000-0005-0000-0000-0000A45F0000}"/>
    <cellStyle name="Note 2 3 5 2 6" xfId="24484" xr:uid="{00000000-0005-0000-0000-0000A55F0000}"/>
    <cellStyle name="Note 2 3 5 2 6 2" xfId="24485" xr:uid="{00000000-0005-0000-0000-0000A65F0000}"/>
    <cellStyle name="Note 2 3 5 2 6 2 2" xfId="24486" xr:uid="{00000000-0005-0000-0000-0000A75F0000}"/>
    <cellStyle name="Note 2 3 5 2 6 3" xfId="24487" xr:uid="{00000000-0005-0000-0000-0000A85F0000}"/>
    <cellStyle name="Note 2 3 5 2 7" xfId="24488" xr:uid="{00000000-0005-0000-0000-0000A95F0000}"/>
    <cellStyle name="Note 2 3 5 2 7 2" xfId="24489" xr:uid="{00000000-0005-0000-0000-0000AA5F0000}"/>
    <cellStyle name="Note 2 3 5 2 8" xfId="24490" xr:uid="{00000000-0005-0000-0000-0000AB5F0000}"/>
    <cellStyle name="Note 2 3 5 2 8 2" xfId="24491" xr:uid="{00000000-0005-0000-0000-0000AC5F0000}"/>
    <cellStyle name="Note 2 3 5 2 9" xfId="24492" xr:uid="{00000000-0005-0000-0000-0000AD5F0000}"/>
    <cellStyle name="Note 2 3 5 3" xfId="24493" xr:uid="{00000000-0005-0000-0000-0000AE5F0000}"/>
    <cellStyle name="Note 2 3 5 4" xfId="24494" xr:uid="{00000000-0005-0000-0000-0000AF5F0000}"/>
    <cellStyle name="Note 2 3 5 4 2" xfId="24495" xr:uid="{00000000-0005-0000-0000-0000B05F0000}"/>
    <cellStyle name="Note 2 3 5 4 3" xfId="24496" xr:uid="{00000000-0005-0000-0000-0000B15F0000}"/>
    <cellStyle name="Note 2 3 5 5" xfId="24497" xr:uid="{00000000-0005-0000-0000-0000B25F0000}"/>
    <cellStyle name="Note 2 3 5 5 2" xfId="24498" xr:uid="{00000000-0005-0000-0000-0000B35F0000}"/>
    <cellStyle name="Note 2 3 5 5 2 2" xfId="24499" xr:uid="{00000000-0005-0000-0000-0000B45F0000}"/>
    <cellStyle name="Note 2 3 5 5 3" xfId="24500" xr:uid="{00000000-0005-0000-0000-0000B55F0000}"/>
    <cellStyle name="Note 2 3 5 6" xfId="24501" xr:uid="{00000000-0005-0000-0000-0000B65F0000}"/>
    <cellStyle name="Note 2 3 5 6 2" xfId="24502" xr:uid="{00000000-0005-0000-0000-0000B75F0000}"/>
    <cellStyle name="Note 2 3 5 6 2 2" xfId="24503" xr:uid="{00000000-0005-0000-0000-0000B85F0000}"/>
    <cellStyle name="Note 2 3 5 6 3" xfId="24504" xr:uid="{00000000-0005-0000-0000-0000B95F0000}"/>
    <cellStyle name="Note 2 3 5 7" xfId="24505" xr:uid="{00000000-0005-0000-0000-0000BA5F0000}"/>
    <cellStyle name="Note 2 3 5 7 2" xfId="24506" xr:uid="{00000000-0005-0000-0000-0000BB5F0000}"/>
    <cellStyle name="Note 2 3 5 7 2 2" xfId="24507" xr:uid="{00000000-0005-0000-0000-0000BC5F0000}"/>
    <cellStyle name="Note 2 3 5 7 3" xfId="24508" xr:uid="{00000000-0005-0000-0000-0000BD5F0000}"/>
    <cellStyle name="Note 2 3 5 8" xfId="24509" xr:uid="{00000000-0005-0000-0000-0000BE5F0000}"/>
    <cellStyle name="Note 2 3 5 8 2" xfId="24510" xr:uid="{00000000-0005-0000-0000-0000BF5F0000}"/>
    <cellStyle name="Note 2 3 5 9" xfId="24511" xr:uid="{00000000-0005-0000-0000-0000C05F0000}"/>
    <cellStyle name="Note 2 3 5 9 2" xfId="24512" xr:uid="{00000000-0005-0000-0000-0000C15F0000}"/>
    <cellStyle name="Note 2 3 6" xfId="24513" xr:uid="{00000000-0005-0000-0000-0000C25F0000}"/>
    <cellStyle name="Note 2 3 6 2" xfId="24514" xr:uid="{00000000-0005-0000-0000-0000C35F0000}"/>
    <cellStyle name="Note 2 3 6 2 10" xfId="24515" xr:uid="{00000000-0005-0000-0000-0000C45F0000}"/>
    <cellStyle name="Note 2 3 6 2 2" xfId="24516" xr:uid="{00000000-0005-0000-0000-0000C55F0000}"/>
    <cellStyle name="Note 2 3 6 2 3" xfId="24517" xr:uid="{00000000-0005-0000-0000-0000C65F0000}"/>
    <cellStyle name="Note 2 3 6 2 4" xfId="24518" xr:uid="{00000000-0005-0000-0000-0000C75F0000}"/>
    <cellStyle name="Note 2 3 6 2 4 2" xfId="24519" xr:uid="{00000000-0005-0000-0000-0000C85F0000}"/>
    <cellStyle name="Note 2 3 6 2 4 2 2" xfId="24520" xr:uid="{00000000-0005-0000-0000-0000C95F0000}"/>
    <cellStyle name="Note 2 3 6 2 4 3" xfId="24521" xr:uid="{00000000-0005-0000-0000-0000CA5F0000}"/>
    <cellStyle name="Note 2 3 6 2 5" xfId="24522" xr:uid="{00000000-0005-0000-0000-0000CB5F0000}"/>
    <cellStyle name="Note 2 3 6 2 5 2" xfId="24523" xr:uid="{00000000-0005-0000-0000-0000CC5F0000}"/>
    <cellStyle name="Note 2 3 6 2 5 2 2" xfId="24524" xr:uid="{00000000-0005-0000-0000-0000CD5F0000}"/>
    <cellStyle name="Note 2 3 6 2 5 3" xfId="24525" xr:uid="{00000000-0005-0000-0000-0000CE5F0000}"/>
    <cellStyle name="Note 2 3 6 2 6" xfId="24526" xr:uid="{00000000-0005-0000-0000-0000CF5F0000}"/>
    <cellStyle name="Note 2 3 6 2 6 2" xfId="24527" xr:uid="{00000000-0005-0000-0000-0000D05F0000}"/>
    <cellStyle name="Note 2 3 6 2 6 2 2" xfId="24528" xr:uid="{00000000-0005-0000-0000-0000D15F0000}"/>
    <cellStyle name="Note 2 3 6 2 6 3" xfId="24529" xr:uid="{00000000-0005-0000-0000-0000D25F0000}"/>
    <cellStyle name="Note 2 3 6 2 7" xfId="24530" xr:uid="{00000000-0005-0000-0000-0000D35F0000}"/>
    <cellStyle name="Note 2 3 6 2 7 2" xfId="24531" xr:uid="{00000000-0005-0000-0000-0000D45F0000}"/>
    <cellStyle name="Note 2 3 6 2 8" xfId="24532" xr:uid="{00000000-0005-0000-0000-0000D55F0000}"/>
    <cellStyle name="Note 2 3 6 2 8 2" xfId="24533" xr:uid="{00000000-0005-0000-0000-0000D65F0000}"/>
    <cellStyle name="Note 2 3 6 2 9" xfId="24534" xr:uid="{00000000-0005-0000-0000-0000D75F0000}"/>
    <cellStyle name="Note 2 3 6 3" xfId="24535" xr:uid="{00000000-0005-0000-0000-0000D85F0000}"/>
    <cellStyle name="Note 2 3 6 4" xfId="24536" xr:uid="{00000000-0005-0000-0000-0000D95F0000}"/>
    <cellStyle name="Note 2 3 6 4 2" xfId="24537" xr:uid="{00000000-0005-0000-0000-0000DA5F0000}"/>
    <cellStyle name="Note 2 3 6 4 2 2" xfId="24538" xr:uid="{00000000-0005-0000-0000-0000DB5F0000}"/>
    <cellStyle name="Note 2 3 6 4 3" xfId="24539" xr:uid="{00000000-0005-0000-0000-0000DC5F0000}"/>
    <cellStyle name="Note 2 3 6 5" xfId="24540" xr:uid="{00000000-0005-0000-0000-0000DD5F0000}"/>
    <cellStyle name="Note 2 3 6 5 2" xfId="24541" xr:uid="{00000000-0005-0000-0000-0000DE5F0000}"/>
    <cellStyle name="Note 2 3 6 5 2 2" xfId="24542" xr:uid="{00000000-0005-0000-0000-0000DF5F0000}"/>
    <cellStyle name="Note 2 3 6 5 3" xfId="24543" xr:uid="{00000000-0005-0000-0000-0000E05F0000}"/>
    <cellStyle name="Note 2 3 7" xfId="24544" xr:uid="{00000000-0005-0000-0000-0000E15F0000}"/>
    <cellStyle name="Note 2 3 7 2" xfId="24545" xr:uid="{00000000-0005-0000-0000-0000E25F0000}"/>
    <cellStyle name="Note 2 3 7 3" xfId="24546" xr:uid="{00000000-0005-0000-0000-0000E35F0000}"/>
    <cellStyle name="Note 2 3 7 3 2" xfId="24547" xr:uid="{00000000-0005-0000-0000-0000E45F0000}"/>
    <cellStyle name="Note 2 3 7 3 3" xfId="24548" xr:uid="{00000000-0005-0000-0000-0000E55F0000}"/>
    <cellStyle name="Note 2 3 7 4" xfId="24549" xr:uid="{00000000-0005-0000-0000-0000E65F0000}"/>
    <cellStyle name="Note 2 3 7 4 2" xfId="24550" xr:uid="{00000000-0005-0000-0000-0000E75F0000}"/>
    <cellStyle name="Note 2 3 7 4 2 2" xfId="24551" xr:uid="{00000000-0005-0000-0000-0000E85F0000}"/>
    <cellStyle name="Note 2 3 7 4 3" xfId="24552" xr:uid="{00000000-0005-0000-0000-0000E95F0000}"/>
    <cellStyle name="Note 2 3 7 5" xfId="24553" xr:uid="{00000000-0005-0000-0000-0000EA5F0000}"/>
    <cellStyle name="Note 2 3 7 5 2" xfId="24554" xr:uid="{00000000-0005-0000-0000-0000EB5F0000}"/>
    <cellStyle name="Note 2 3 7 5 2 2" xfId="24555" xr:uid="{00000000-0005-0000-0000-0000EC5F0000}"/>
    <cellStyle name="Note 2 3 7 5 3" xfId="24556" xr:uid="{00000000-0005-0000-0000-0000ED5F0000}"/>
    <cellStyle name="Note 2 3 7 6" xfId="24557" xr:uid="{00000000-0005-0000-0000-0000EE5F0000}"/>
    <cellStyle name="Note 2 3 7 6 2" xfId="24558" xr:uid="{00000000-0005-0000-0000-0000EF5F0000}"/>
    <cellStyle name="Note 2 3 7 6 2 2" xfId="24559" xr:uid="{00000000-0005-0000-0000-0000F05F0000}"/>
    <cellStyle name="Note 2 3 7 6 3" xfId="24560" xr:uid="{00000000-0005-0000-0000-0000F15F0000}"/>
    <cellStyle name="Note 2 3 7 7" xfId="24561" xr:uid="{00000000-0005-0000-0000-0000F25F0000}"/>
    <cellStyle name="Note 2 3 7 7 2" xfId="24562" xr:uid="{00000000-0005-0000-0000-0000F35F0000}"/>
    <cellStyle name="Note 2 3 7 8" xfId="24563" xr:uid="{00000000-0005-0000-0000-0000F45F0000}"/>
    <cellStyle name="Note 2 3 7 8 2" xfId="24564" xr:uid="{00000000-0005-0000-0000-0000F55F0000}"/>
    <cellStyle name="Note 2 3 7 9" xfId="24565" xr:uid="{00000000-0005-0000-0000-0000F65F0000}"/>
    <cellStyle name="Note 2 3 8" xfId="24566" xr:uid="{00000000-0005-0000-0000-0000F75F0000}"/>
    <cellStyle name="Note 2 3 8 2" xfId="24567" xr:uid="{00000000-0005-0000-0000-0000F85F0000}"/>
    <cellStyle name="Note 2 3 8 3" xfId="24568" xr:uid="{00000000-0005-0000-0000-0000F95F0000}"/>
    <cellStyle name="Note 2 3 9" xfId="24569" xr:uid="{00000000-0005-0000-0000-0000FA5F0000}"/>
    <cellStyle name="Note 2 4" xfId="24570" xr:uid="{00000000-0005-0000-0000-0000FB5F0000}"/>
    <cellStyle name="Note 2 4 10" xfId="24571" xr:uid="{00000000-0005-0000-0000-0000FC5F0000}"/>
    <cellStyle name="Note 2 4 10 2" xfId="24572" xr:uid="{00000000-0005-0000-0000-0000FD5F0000}"/>
    <cellStyle name="Note 2 4 10 2 2" xfId="24573" xr:uid="{00000000-0005-0000-0000-0000FE5F0000}"/>
    <cellStyle name="Note 2 4 10 3" xfId="24574" xr:uid="{00000000-0005-0000-0000-0000FF5F0000}"/>
    <cellStyle name="Note 2 4 11" xfId="24575" xr:uid="{00000000-0005-0000-0000-000000600000}"/>
    <cellStyle name="Note 2 4 11 2" xfId="24576" xr:uid="{00000000-0005-0000-0000-000001600000}"/>
    <cellStyle name="Note 2 4 12" xfId="24577" xr:uid="{00000000-0005-0000-0000-000002600000}"/>
    <cellStyle name="Note 2 4 12 2" xfId="24578" xr:uid="{00000000-0005-0000-0000-000003600000}"/>
    <cellStyle name="Note 2 4 13" xfId="24579" xr:uid="{00000000-0005-0000-0000-000004600000}"/>
    <cellStyle name="Note 2 4 14" xfId="24580" xr:uid="{00000000-0005-0000-0000-000005600000}"/>
    <cellStyle name="Note 2 4 15" xfId="24581" xr:uid="{00000000-0005-0000-0000-000006600000}"/>
    <cellStyle name="Note 2 4 2" xfId="24582" xr:uid="{00000000-0005-0000-0000-000007600000}"/>
    <cellStyle name="Note 2 4 2 2" xfId="24583" xr:uid="{00000000-0005-0000-0000-000008600000}"/>
    <cellStyle name="Note 2 4 2 2 2" xfId="24584" xr:uid="{00000000-0005-0000-0000-000009600000}"/>
    <cellStyle name="Note 2 4 2 2 3" xfId="24585" xr:uid="{00000000-0005-0000-0000-00000A600000}"/>
    <cellStyle name="Note 2 4 2 2 3 2" xfId="24586" xr:uid="{00000000-0005-0000-0000-00000B600000}"/>
    <cellStyle name="Note 2 4 2 2 3 3" xfId="24587" xr:uid="{00000000-0005-0000-0000-00000C600000}"/>
    <cellStyle name="Note 2 4 2 2 4" xfId="24588" xr:uid="{00000000-0005-0000-0000-00000D600000}"/>
    <cellStyle name="Note 2 4 2 2 4 2" xfId="24589" xr:uid="{00000000-0005-0000-0000-00000E600000}"/>
    <cellStyle name="Note 2 4 2 2 4 2 2" xfId="24590" xr:uid="{00000000-0005-0000-0000-00000F600000}"/>
    <cellStyle name="Note 2 4 2 2 4 3" xfId="24591" xr:uid="{00000000-0005-0000-0000-000010600000}"/>
    <cellStyle name="Note 2 4 2 2 5" xfId="24592" xr:uid="{00000000-0005-0000-0000-000011600000}"/>
    <cellStyle name="Note 2 4 2 2 5 2" xfId="24593" xr:uid="{00000000-0005-0000-0000-000012600000}"/>
    <cellStyle name="Note 2 4 2 2 5 2 2" xfId="24594" xr:uid="{00000000-0005-0000-0000-000013600000}"/>
    <cellStyle name="Note 2 4 2 2 5 3" xfId="24595" xr:uid="{00000000-0005-0000-0000-000014600000}"/>
    <cellStyle name="Note 2 4 2 2 6" xfId="24596" xr:uid="{00000000-0005-0000-0000-000015600000}"/>
    <cellStyle name="Note 2 4 2 2 6 2" xfId="24597" xr:uid="{00000000-0005-0000-0000-000016600000}"/>
    <cellStyle name="Note 2 4 2 2 6 2 2" xfId="24598" xr:uid="{00000000-0005-0000-0000-000017600000}"/>
    <cellStyle name="Note 2 4 2 2 6 3" xfId="24599" xr:uid="{00000000-0005-0000-0000-000018600000}"/>
    <cellStyle name="Note 2 4 2 2 7" xfId="24600" xr:uid="{00000000-0005-0000-0000-000019600000}"/>
    <cellStyle name="Note 2 4 2 2 7 2" xfId="24601" xr:uid="{00000000-0005-0000-0000-00001A600000}"/>
    <cellStyle name="Note 2 4 2 2 8" xfId="24602" xr:uid="{00000000-0005-0000-0000-00001B600000}"/>
    <cellStyle name="Note 2 4 2 2 8 2" xfId="24603" xr:uid="{00000000-0005-0000-0000-00001C600000}"/>
    <cellStyle name="Note 2 4 2 2 9" xfId="24604" xr:uid="{00000000-0005-0000-0000-00001D600000}"/>
    <cellStyle name="Note 2 4 2 3" xfId="24605" xr:uid="{00000000-0005-0000-0000-00001E600000}"/>
    <cellStyle name="Note 2 4 2 3 2" xfId="24606" xr:uid="{00000000-0005-0000-0000-00001F600000}"/>
    <cellStyle name="Note 2 4 2 3 3" xfId="24607" xr:uid="{00000000-0005-0000-0000-000020600000}"/>
    <cellStyle name="Note 2 4 2 3 3 2" xfId="24608" xr:uid="{00000000-0005-0000-0000-000021600000}"/>
    <cellStyle name="Note 2 4 2 3 3 3" xfId="24609" xr:uid="{00000000-0005-0000-0000-000022600000}"/>
    <cellStyle name="Note 2 4 2 3 4" xfId="24610" xr:uid="{00000000-0005-0000-0000-000023600000}"/>
    <cellStyle name="Note 2 4 2 3 4 2" xfId="24611" xr:uid="{00000000-0005-0000-0000-000024600000}"/>
    <cellStyle name="Note 2 4 2 3 4 2 2" xfId="24612" xr:uid="{00000000-0005-0000-0000-000025600000}"/>
    <cellStyle name="Note 2 4 2 3 4 3" xfId="24613" xr:uid="{00000000-0005-0000-0000-000026600000}"/>
    <cellStyle name="Note 2 4 2 3 5" xfId="24614" xr:uid="{00000000-0005-0000-0000-000027600000}"/>
    <cellStyle name="Note 2 4 2 3 5 2" xfId="24615" xr:uid="{00000000-0005-0000-0000-000028600000}"/>
    <cellStyle name="Note 2 4 2 3 5 2 2" xfId="24616" xr:uid="{00000000-0005-0000-0000-000029600000}"/>
    <cellStyle name="Note 2 4 2 3 5 3" xfId="24617" xr:uid="{00000000-0005-0000-0000-00002A600000}"/>
    <cellStyle name="Note 2 4 2 3 6" xfId="24618" xr:uid="{00000000-0005-0000-0000-00002B600000}"/>
    <cellStyle name="Note 2 4 2 3 6 2" xfId="24619" xr:uid="{00000000-0005-0000-0000-00002C600000}"/>
    <cellStyle name="Note 2 4 2 3 6 2 2" xfId="24620" xr:uid="{00000000-0005-0000-0000-00002D600000}"/>
    <cellStyle name="Note 2 4 2 3 6 3" xfId="24621" xr:uid="{00000000-0005-0000-0000-00002E600000}"/>
    <cellStyle name="Note 2 4 2 3 7" xfId="24622" xr:uid="{00000000-0005-0000-0000-00002F600000}"/>
    <cellStyle name="Note 2 4 2 3 7 2" xfId="24623" xr:uid="{00000000-0005-0000-0000-000030600000}"/>
    <cellStyle name="Note 2 4 2 3 8" xfId="24624" xr:uid="{00000000-0005-0000-0000-000031600000}"/>
    <cellStyle name="Note 2 4 2 3 8 2" xfId="24625" xr:uid="{00000000-0005-0000-0000-000032600000}"/>
    <cellStyle name="Note 2 4 2 3 9" xfId="24626" xr:uid="{00000000-0005-0000-0000-000033600000}"/>
    <cellStyle name="Note 2 4 2 4" xfId="24627" xr:uid="{00000000-0005-0000-0000-000034600000}"/>
    <cellStyle name="Note 2 4 2 4 2" xfId="24628" xr:uid="{00000000-0005-0000-0000-000035600000}"/>
    <cellStyle name="Note 2 4 2 4 3" xfId="24629" xr:uid="{00000000-0005-0000-0000-000036600000}"/>
    <cellStyle name="Note 2 4 2 4 3 2" xfId="24630" xr:uid="{00000000-0005-0000-0000-000037600000}"/>
    <cellStyle name="Note 2 4 2 4 3 2 2" xfId="24631" xr:uid="{00000000-0005-0000-0000-000038600000}"/>
    <cellStyle name="Note 2 4 2 4 3 3" xfId="24632" xr:uid="{00000000-0005-0000-0000-000039600000}"/>
    <cellStyle name="Note 2 4 2 4 4" xfId="24633" xr:uid="{00000000-0005-0000-0000-00003A600000}"/>
    <cellStyle name="Note 2 4 2 4 4 2" xfId="24634" xr:uid="{00000000-0005-0000-0000-00003B600000}"/>
    <cellStyle name="Note 2 4 2 4 4 2 2" xfId="24635" xr:uid="{00000000-0005-0000-0000-00003C600000}"/>
    <cellStyle name="Note 2 4 2 4 4 3" xfId="24636" xr:uid="{00000000-0005-0000-0000-00003D600000}"/>
    <cellStyle name="Note 2 4 2 4 5" xfId="24637" xr:uid="{00000000-0005-0000-0000-00003E600000}"/>
    <cellStyle name="Note 2 4 2 4 5 2" xfId="24638" xr:uid="{00000000-0005-0000-0000-00003F600000}"/>
    <cellStyle name="Note 2 4 2 4 5 2 2" xfId="24639" xr:uid="{00000000-0005-0000-0000-000040600000}"/>
    <cellStyle name="Note 2 4 2 4 5 3" xfId="24640" xr:uid="{00000000-0005-0000-0000-000041600000}"/>
    <cellStyle name="Note 2 4 2 4 6" xfId="24641" xr:uid="{00000000-0005-0000-0000-000042600000}"/>
    <cellStyle name="Note 2 4 2 4 6 2" xfId="24642" xr:uid="{00000000-0005-0000-0000-000043600000}"/>
    <cellStyle name="Note 2 4 2 4 7" xfId="24643" xr:uid="{00000000-0005-0000-0000-000044600000}"/>
    <cellStyle name="Note 2 4 2 4 7 2" xfId="24644" xr:uid="{00000000-0005-0000-0000-000045600000}"/>
    <cellStyle name="Note 2 4 2 4 8" xfId="24645" xr:uid="{00000000-0005-0000-0000-000046600000}"/>
    <cellStyle name="Note 2 4 2 4 9" xfId="24646" xr:uid="{00000000-0005-0000-0000-000047600000}"/>
    <cellStyle name="Note 2 4 2 5" xfId="24647" xr:uid="{00000000-0005-0000-0000-000048600000}"/>
    <cellStyle name="Note 2 4 2 5 2" xfId="24648" xr:uid="{00000000-0005-0000-0000-000049600000}"/>
    <cellStyle name="Note 2 4 2 5 3" xfId="24649" xr:uid="{00000000-0005-0000-0000-00004A600000}"/>
    <cellStyle name="Note 2 4 2 6" xfId="24650" xr:uid="{00000000-0005-0000-0000-00004B600000}"/>
    <cellStyle name="Note 2 4 2 6 2" xfId="24651" xr:uid="{00000000-0005-0000-0000-00004C600000}"/>
    <cellStyle name="Note 2 4 2 6 2 2" xfId="24652" xr:uid="{00000000-0005-0000-0000-00004D600000}"/>
    <cellStyle name="Note 2 4 2 6 2 2 2" xfId="24653" xr:uid="{00000000-0005-0000-0000-00004E600000}"/>
    <cellStyle name="Note 2 4 2 6 2 3" xfId="24654" xr:uid="{00000000-0005-0000-0000-00004F600000}"/>
    <cellStyle name="Note 2 4 2 6 3" xfId="24655" xr:uid="{00000000-0005-0000-0000-000050600000}"/>
    <cellStyle name="Note 2 4 2 6 3 2" xfId="24656" xr:uid="{00000000-0005-0000-0000-000051600000}"/>
    <cellStyle name="Note 2 4 2 6 3 2 2" xfId="24657" xr:uid="{00000000-0005-0000-0000-000052600000}"/>
    <cellStyle name="Note 2 4 2 6 3 3" xfId="24658" xr:uid="{00000000-0005-0000-0000-000053600000}"/>
    <cellStyle name="Note 2 4 2 6 4" xfId="24659" xr:uid="{00000000-0005-0000-0000-000054600000}"/>
    <cellStyle name="Note 2 4 2 6 4 2" xfId="24660" xr:uid="{00000000-0005-0000-0000-000055600000}"/>
    <cellStyle name="Note 2 4 2 6 4 2 2" xfId="24661" xr:uid="{00000000-0005-0000-0000-000056600000}"/>
    <cellStyle name="Note 2 4 2 6 4 3" xfId="24662" xr:uid="{00000000-0005-0000-0000-000057600000}"/>
    <cellStyle name="Note 2 4 2 6 5" xfId="24663" xr:uid="{00000000-0005-0000-0000-000058600000}"/>
    <cellStyle name="Note 2 4 2 6 5 2" xfId="24664" xr:uid="{00000000-0005-0000-0000-000059600000}"/>
    <cellStyle name="Note 2 4 2 6 6" xfId="24665" xr:uid="{00000000-0005-0000-0000-00005A600000}"/>
    <cellStyle name="Note 2 4 2 6 6 2" xfId="24666" xr:uid="{00000000-0005-0000-0000-00005B600000}"/>
    <cellStyle name="Note 2 4 2 6 7" xfId="24667" xr:uid="{00000000-0005-0000-0000-00005C600000}"/>
    <cellStyle name="Note 2 4 2 7" xfId="24668" xr:uid="{00000000-0005-0000-0000-00005D600000}"/>
    <cellStyle name="Note 2 4 2 7 2" xfId="24669" xr:uid="{00000000-0005-0000-0000-00005E600000}"/>
    <cellStyle name="Note 2 4 2 7 2 2" xfId="24670" xr:uid="{00000000-0005-0000-0000-00005F600000}"/>
    <cellStyle name="Note 2 4 2 7 3" xfId="24671" xr:uid="{00000000-0005-0000-0000-000060600000}"/>
    <cellStyle name="Note 2 4 2 8" xfId="24672" xr:uid="{00000000-0005-0000-0000-000061600000}"/>
    <cellStyle name="Note 2 4 2 8 2" xfId="24673" xr:uid="{00000000-0005-0000-0000-000062600000}"/>
    <cellStyle name="Note 2 4 2 8 2 2" xfId="24674" xr:uid="{00000000-0005-0000-0000-000063600000}"/>
    <cellStyle name="Note 2 4 2 8 3" xfId="24675" xr:uid="{00000000-0005-0000-0000-000064600000}"/>
    <cellStyle name="Note 2 4 3" xfId="24676" xr:uid="{00000000-0005-0000-0000-000065600000}"/>
    <cellStyle name="Note 2 4 3 10" xfId="24677" xr:uid="{00000000-0005-0000-0000-000066600000}"/>
    <cellStyle name="Note 2 4 3 2" xfId="24678" xr:uid="{00000000-0005-0000-0000-000067600000}"/>
    <cellStyle name="Note 2 4 3 2 2" xfId="24679" xr:uid="{00000000-0005-0000-0000-000068600000}"/>
    <cellStyle name="Note 2 4 3 2 3" xfId="24680" xr:uid="{00000000-0005-0000-0000-000069600000}"/>
    <cellStyle name="Note 2 4 3 2 3 2" xfId="24681" xr:uid="{00000000-0005-0000-0000-00006A600000}"/>
    <cellStyle name="Note 2 4 3 2 3 3" xfId="24682" xr:uid="{00000000-0005-0000-0000-00006B600000}"/>
    <cellStyle name="Note 2 4 3 2 4" xfId="24683" xr:uid="{00000000-0005-0000-0000-00006C600000}"/>
    <cellStyle name="Note 2 4 3 2 4 2" xfId="24684" xr:uid="{00000000-0005-0000-0000-00006D600000}"/>
    <cellStyle name="Note 2 4 3 2 4 2 2" xfId="24685" xr:uid="{00000000-0005-0000-0000-00006E600000}"/>
    <cellStyle name="Note 2 4 3 2 4 3" xfId="24686" xr:uid="{00000000-0005-0000-0000-00006F600000}"/>
    <cellStyle name="Note 2 4 3 2 5" xfId="24687" xr:uid="{00000000-0005-0000-0000-000070600000}"/>
    <cellStyle name="Note 2 4 3 2 5 2" xfId="24688" xr:uid="{00000000-0005-0000-0000-000071600000}"/>
    <cellStyle name="Note 2 4 3 2 5 2 2" xfId="24689" xr:uid="{00000000-0005-0000-0000-000072600000}"/>
    <cellStyle name="Note 2 4 3 2 5 3" xfId="24690" xr:uid="{00000000-0005-0000-0000-000073600000}"/>
    <cellStyle name="Note 2 4 3 2 6" xfId="24691" xr:uid="{00000000-0005-0000-0000-000074600000}"/>
    <cellStyle name="Note 2 4 3 2 6 2" xfId="24692" xr:uid="{00000000-0005-0000-0000-000075600000}"/>
    <cellStyle name="Note 2 4 3 2 6 2 2" xfId="24693" xr:uid="{00000000-0005-0000-0000-000076600000}"/>
    <cellStyle name="Note 2 4 3 2 6 3" xfId="24694" xr:uid="{00000000-0005-0000-0000-000077600000}"/>
    <cellStyle name="Note 2 4 3 2 7" xfId="24695" xr:uid="{00000000-0005-0000-0000-000078600000}"/>
    <cellStyle name="Note 2 4 3 2 7 2" xfId="24696" xr:uid="{00000000-0005-0000-0000-000079600000}"/>
    <cellStyle name="Note 2 4 3 2 8" xfId="24697" xr:uid="{00000000-0005-0000-0000-00007A600000}"/>
    <cellStyle name="Note 2 4 3 2 8 2" xfId="24698" xr:uid="{00000000-0005-0000-0000-00007B600000}"/>
    <cellStyle name="Note 2 4 3 2 9" xfId="24699" xr:uid="{00000000-0005-0000-0000-00007C600000}"/>
    <cellStyle name="Note 2 4 3 3" xfId="24700" xr:uid="{00000000-0005-0000-0000-00007D600000}"/>
    <cellStyle name="Note 2 4 3 4" xfId="24701" xr:uid="{00000000-0005-0000-0000-00007E600000}"/>
    <cellStyle name="Note 2 4 3 4 2" xfId="24702" xr:uid="{00000000-0005-0000-0000-00007F600000}"/>
    <cellStyle name="Note 2 4 3 4 3" xfId="24703" xr:uid="{00000000-0005-0000-0000-000080600000}"/>
    <cellStyle name="Note 2 4 3 5" xfId="24704" xr:uid="{00000000-0005-0000-0000-000081600000}"/>
    <cellStyle name="Note 2 4 3 5 2" xfId="24705" xr:uid="{00000000-0005-0000-0000-000082600000}"/>
    <cellStyle name="Note 2 4 3 5 2 2" xfId="24706" xr:uid="{00000000-0005-0000-0000-000083600000}"/>
    <cellStyle name="Note 2 4 3 5 3" xfId="24707" xr:uid="{00000000-0005-0000-0000-000084600000}"/>
    <cellStyle name="Note 2 4 3 6" xfId="24708" xr:uid="{00000000-0005-0000-0000-000085600000}"/>
    <cellStyle name="Note 2 4 3 6 2" xfId="24709" xr:uid="{00000000-0005-0000-0000-000086600000}"/>
    <cellStyle name="Note 2 4 3 6 2 2" xfId="24710" xr:uid="{00000000-0005-0000-0000-000087600000}"/>
    <cellStyle name="Note 2 4 3 6 3" xfId="24711" xr:uid="{00000000-0005-0000-0000-000088600000}"/>
    <cellStyle name="Note 2 4 3 7" xfId="24712" xr:uid="{00000000-0005-0000-0000-000089600000}"/>
    <cellStyle name="Note 2 4 3 7 2" xfId="24713" xr:uid="{00000000-0005-0000-0000-00008A600000}"/>
    <cellStyle name="Note 2 4 3 7 2 2" xfId="24714" xr:uid="{00000000-0005-0000-0000-00008B600000}"/>
    <cellStyle name="Note 2 4 3 7 3" xfId="24715" xr:uid="{00000000-0005-0000-0000-00008C600000}"/>
    <cellStyle name="Note 2 4 3 8" xfId="24716" xr:uid="{00000000-0005-0000-0000-00008D600000}"/>
    <cellStyle name="Note 2 4 3 8 2" xfId="24717" xr:uid="{00000000-0005-0000-0000-00008E600000}"/>
    <cellStyle name="Note 2 4 3 9" xfId="24718" xr:uid="{00000000-0005-0000-0000-00008F600000}"/>
    <cellStyle name="Note 2 4 3 9 2" xfId="24719" xr:uid="{00000000-0005-0000-0000-000090600000}"/>
    <cellStyle name="Note 2 4 4" xfId="24720" xr:uid="{00000000-0005-0000-0000-000091600000}"/>
    <cellStyle name="Note 2 4 4 2" xfId="24721" xr:uid="{00000000-0005-0000-0000-000092600000}"/>
    <cellStyle name="Note 2 4 4 2 10" xfId="24722" xr:uid="{00000000-0005-0000-0000-000093600000}"/>
    <cellStyle name="Note 2 4 4 2 2" xfId="24723" xr:uid="{00000000-0005-0000-0000-000094600000}"/>
    <cellStyle name="Note 2 4 4 2 3" xfId="24724" xr:uid="{00000000-0005-0000-0000-000095600000}"/>
    <cellStyle name="Note 2 4 4 2 4" xfId="24725" xr:uid="{00000000-0005-0000-0000-000096600000}"/>
    <cellStyle name="Note 2 4 4 2 4 2" xfId="24726" xr:uid="{00000000-0005-0000-0000-000097600000}"/>
    <cellStyle name="Note 2 4 4 2 4 2 2" xfId="24727" xr:uid="{00000000-0005-0000-0000-000098600000}"/>
    <cellStyle name="Note 2 4 4 2 4 3" xfId="24728" xr:uid="{00000000-0005-0000-0000-000099600000}"/>
    <cellStyle name="Note 2 4 4 2 5" xfId="24729" xr:uid="{00000000-0005-0000-0000-00009A600000}"/>
    <cellStyle name="Note 2 4 4 2 5 2" xfId="24730" xr:uid="{00000000-0005-0000-0000-00009B600000}"/>
    <cellStyle name="Note 2 4 4 2 5 2 2" xfId="24731" xr:uid="{00000000-0005-0000-0000-00009C600000}"/>
    <cellStyle name="Note 2 4 4 2 5 3" xfId="24732" xr:uid="{00000000-0005-0000-0000-00009D600000}"/>
    <cellStyle name="Note 2 4 4 2 6" xfId="24733" xr:uid="{00000000-0005-0000-0000-00009E600000}"/>
    <cellStyle name="Note 2 4 4 2 6 2" xfId="24734" xr:uid="{00000000-0005-0000-0000-00009F600000}"/>
    <cellStyle name="Note 2 4 4 2 6 2 2" xfId="24735" xr:uid="{00000000-0005-0000-0000-0000A0600000}"/>
    <cellStyle name="Note 2 4 4 2 6 3" xfId="24736" xr:uid="{00000000-0005-0000-0000-0000A1600000}"/>
    <cellStyle name="Note 2 4 4 2 7" xfId="24737" xr:uid="{00000000-0005-0000-0000-0000A2600000}"/>
    <cellStyle name="Note 2 4 4 2 7 2" xfId="24738" xr:uid="{00000000-0005-0000-0000-0000A3600000}"/>
    <cellStyle name="Note 2 4 4 2 8" xfId="24739" xr:uid="{00000000-0005-0000-0000-0000A4600000}"/>
    <cellStyle name="Note 2 4 4 2 8 2" xfId="24740" xr:uid="{00000000-0005-0000-0000-0000A5600000}"/>
    <cellStyle name="Note 2 4 4 2 9" xfId="24741" xr:uid="{00000000-0005-0000-0000-0000A6600000}"/>
    <cellStyle name="Note 2 4 4 3" xfId="24742" xr:uid="{00000000-0005-0000-0000-0000A7600000}"/>
    <cellStyle name="Note 2 4 4 4" xfId="24743" xr:uid="{00000000-0005-0000-0000-0000A8600000}"/>
    <cellStyle name="Note 2 4 4 4 2" xfId="24744" xr:uid="{00000000-0005-0000-0000-0000A9600000}"/>
    <cellStyle name="Note 2 4 4 4 2 2" xfId="24745" xr:uid="{00000000-0005-0000-0000-0000AA600000}"/>
    <cellStyle name="Note 2 4 4 4 3" xfId="24746" xr:uid="{00000000-0005-0000-0000-0000AB600000}"/>
    <cellStyle name="Note 2 4 4 5" xfId="24747" xr:uid="{00000000-0005-0000-0000-0000AC600000}"/>
    <cellStyle name="Note 2 4 4 5 2" xfId="24748" xr:uid="{00000000-0005-0000-0000-0000AD600000}"/>
    <cellStyle name="Note 2 4 4 5 2 2" xfId="24749" xr:uid="{00000000-0005-0000-0000-0000AE600000}"/>
    <cellStyle name="Note 2 4 4 5 3" xfId="24750" xr:uid="{00000000-0005-0000-0000-0000AF600000}"/>
    <cellStyle name="Note 2 4 5" xfId="24751" xr:uid="{00000000-0005-0000-0000-0000B0600000}"/>
    <cellStyle name="Note 2 4 5 2" xfId="24752" xr:uid="{00000000-0005-0000-0000-0000B1600000}"/>
    <cellStyle name="Note 2 4 5 3" xfId="24753" xr:uid="{00000000-0005-0000-0000-0000B2600000}"/>
    <cellStyle name="Note 2 4 5 3 2" xfId="24754" xr:uid="{00000000-0005-0000-0000-0000B3600000}"/>
    <cellStyle name="Note 2 4 5 3 3" xfId="24755" xr:uid="{00000000-0005-0000-0000-0000B4600000}"/>
    <cellStyle name="Note 2 4 5 4" xfId="24756" xr:uid="{00000000-0005-0000-0000-0000B5600000}"/>
    <cellStyle name="Note 2 4 5 4 2" xfId="24757" xr:uid="{00000000-0005-0000-0000-0000B6600000}"/>
    <cellStyle name="Note 2 4 5 4 2 2" xfId="24758" xr:uid="{00000000-0005-0000-0000-0000B7600000}"/>
    <cellStyle name="Note 2 4 5 4 3" xfId="24759" xr:uid="{00000000-0005-0000-0000-0000B8600000}"/>
    <cellStyle name="Note 2 4 5 5" xfId="24760" xr:uid="{00000000-0005-0000-0000-0000B9600000}"/>
    <cellStyle name="Note 2 4 5 5 2" xfId="24761" xr:uid="{00000000-0005-0000-0000-0000BA600000}"/>
    <cellStyle name="Note 2 4 5 5 2 2" xfId="24762" xr:uid="{00000000-0005-0000-0000-0000BB600000}"/>
    <cellStyle name="Note 2 4 5 5 3" xfId="24763" xr:uid="{00000000-0005-0000-0000-0000BC600000}"/>
    <cellStyle name="Note 2 4 5 6" xfId="24764" xr:uid="{00000000-0005-0000-0000-0000BD600000}"/>
    <cellStyle name="Note 2 4 5 6 2" xfId="24765" xr:uid="{00000000-0005-0000-0000-0000BE600000}"/>
    <cellStyle name="Note 2 4 5 6 2 2" xfId="24766" xr:uid="{00000000-0005-0000-0000-0000BF600000}"/>
    <cellStyle name="Note 2 4 5 6 3" xfId="24767" xr:uid="{00000000-0005-0000-0000-0000C0600000}"/>
    <cellStyle name="Note 2 4 5 7" xfId="24768" xr:uid="{00000000-0005-0000-0000-0000C1600000}"/>
    <cellStyle name="Note 2 4 5 7 2" xfId="24769" xr:uid="{00000000-0005-0000-0000-0000C2600000}"/>
    <cellStyle name="Note 2 4 5 8" xfId="24770" xr:uid="{00000000-0005-0000-0000-0000C3600000}"/>
    <cellStyle name="Note 2 4 5 8 2" xfId="24771" xr:uid="{00000000-0005-0000-0000-0000C4600000}"/>
    <cellStyle name="Note 2 4 5 9" xfId="24772" xr:uid="{00000000-0005-0000-0000-0000C5600000}"/>
    <cellStyle name="Note 2 4 6" xfId="24773" xr:uid="{00000000-0005-0000-0000-0000C6600000}"/>
    <cellStyle name="Note 2 4 6 2" xfId="24774" xr:uid="{00000000-0005-0000-0000-0000C7600000}"/>
    <cellStyle name="Note 2 4 6 3" xfId="24775" xr:uid="{00000000-0005-0000-0000-0000C8600000}"/>
    <cellStyle name="Note 2 4 7" xfId="24776" xr:uid="{00000000-0005-0000-0000-0000C9600000}"/>
    <cellStyle name="Note 2 4 8" xfId="24777" xr:uid="{00000000-0005-0000-0000-0000CA600000}"/>
    <cellStyle name="Note 2 4 8 2" xfId="24778" xr:uid="{00000000-0005-0000-0000-0000CB600000}"/>
    <cellStyle name="Note 2 4 8 2 2" xfId="24779" xr:uid="{00000000-0005-0000-0000-0000CC600000}"/>
    <cellStyle name="Note 2 4 8 3" xfId="24780" xr:uid="{00000000-0005-0000-0000-0000CD600000}"/>
    <cellStyle name="Note 2 4 8 4" xfId="24781" xr:uid="{00000000-0005-0000-0000-0000CE600000}"/>
    <cellStyle name="Note 2 4 8 5" xfId="24782" xr:uid="{00000000-0005-0000-0000-0000CF600000}"/>
    <cellStyle name="Note 2 4 9" xfId="24783" xr:uid="{00000000-0005-0000-0000-0000D0600000}"/>
    <cellStyle name="Note 2 4 9 2" xfId="24784" xr:uid="{00000000-0005-0000-0000-0000D1600000}"/>
    <cellStyle name="Note 2 4 9 2 2" xfId="24785" xr:uid="{00000000-0005-0000-0000-0000D2600000}"/>
    <cellStyle name="Note 2 4 9 3" xfId="24786" xr:uid="{00000000-0005-0000-0000-0000D3600000}"/>
    <cellStyle name="Note 2 5" xfId="24787" xr:uid="{00000000-0005-0000-0000-0000D4600000}"/>
    <cellStyle name="Note 2 5 10" xfId="24788" xr:uid="{00000000-0005-0000-0000-0000D5600000}"/>
    <cellStyle name="Note 2 5 10 2" xfId="24789" xr:uid="{00000000-0005-0000-0000-0000D6600000}"/>
    <cellStyle name="Note 2 5 10 2 2" xfId="24790" xr:uid="{00000000-0005-0000-0000-0000D7600000}"/>
    <cellStyle name="Note 2 5 10 3" xfId="24791" xr:uid="{00000000-0005-0000-0000-0000D8600000}"/>
    <cellStyle name="Note 2 5 11" xfId="24792" xr:uid="{00000000-0005-0000-0000-0000D9600000}"/>
    <cellStyle name="Note 2 5 11 2" xfId="24793" xr:uid="{00000000-0005-0000-0000-0000DA600000}"/>
    <cellStyle name="Note 2 5 12" xfId="24794" xr:uid="{00000000-0005-0000-0000-0000DB600000}"/>
    <cellStyle name="Note 2 5 12 2" xfId="24795" xr:uid="{00000000-0005-0000-0000-0000DC600000}"/>
    <cellStyle name="Note 2 5 13" xfId="24796" xr:uid="{00000000-0005-0000-0000-0000DD600000}"/>
    <cellStyle name="Note 2 5 14" xfId="24797" xr:uid="{00000000-0005-0000-0000-0000DE600000}"/>
    <cellStyle name="Note 2 5 15" xfId="24798" xr:uid="{00000000-0005-0000-0000-0000DF600000}"/>
    <cellStyle name="Note 2 5 2" xfId="24799" xr:uid="{00000000-0005-0000-0000-0000E0600000}"/>
    <cellStyle name="Note 2 5 2 2" xfId="24800" xr:uid="{00000000-0005-0000-0000-0000E1600000}"/>
    <cellStyle name="Note 2 5 2 2 2" xfId="24801" xr:uid="{00000000-0005-0000-0000-0000E2600000}"/>
    <cellStyle name="Note 2 5 2 2 3" xfId="24802" xr:uid="{00000000-0005-0000-0000-0000E3600000}"/>
    <cellStyle name="Note 2 5 2 2 3 2" xfId="24803" xr:uid="{00000000-0005-0000-0000-0000E4600000}"/>
    <cellStyle name="Note 2 5 2 2 3 3" xfId="24804" xr:uid="{00000000-0005-0000-0000-0000E5600000}"/>
    <cellStyle name="Note 2 5 2 2 4" xfId="24805" xr:uid="{00000000-0005-0000-0000-0000E6600000}"/>
    <cellStyle name="Note 2 5 2 2 4 2" xfId="24806" xr:uid="{00000000-0005-0000-0000-0000E7600000}"/>
    <cellStyle name="Note 2 5 2 2 4 2 2" xfId="24807" xr:uid="{00000000-0005-0000-0000-0000E8600000}"/>
    <cellStyle name="Note 2 5 2 2 4 3" xfId="24808" xr:uid="{00000000-0005-0000-0000-0000E9600000}"/>
    <cellStyle name="Note 2 5 2 2 5" xfId="24809" xr:uid="{00000000-0005-0000-0000-0000EA600000}"/>
    <cellStyle name="Note 2 5 2 2 5 2" xfId="24810" xr:uid="{00000000-0005-0000-0000-0000EB600000}"/>
    <cellStyle name="Note 2 5 2 2 5 2 2" xfId="24811" xr:uid="{00000000-0005-0000-0000-0000EC600000}"/>
    <cellStyle name="Note 2 5 2 2 5 3" xfId="24812" xr:uid="{00000000-0005-0000-0000-0000ED600000}"/>
    <cellStyle name="Note 2 5 2 2 6" xfId="24813" xr:uid="{00000000-0005-0000-0000-0000EE600000}"/>
    <cellStyle name="Note 2 5 2 2 6 2" xfId="24814" xr:uid="{00000000-0005-0000-0000-0000EF600000}"/>
    <cellStyle name="Note 2 5 2 2 6 2 2" xfId="24815" xr:uid="{00000000-0005-0000-0000-0000F0600000}"/>
    <cellStyle name="Note 2 5 2 2 6 3" xfId="24816" xr:uid="{00000000-0005-0000-0000-0000F1600000}"/>
    <cellStyle name="Note 2 5 2 2 7" xfId="24817" xr:uid="{00000000-0005-0000-0000-0000F2600000}"/>
    <cellStyle name="Note 2 5 2 2 7 2" xfId="24818" xr:uid="{00000000-0005-0000-0000-0000F3600000}"/>
    <cellStyle name="Note 2 5 2 2 8" xfId="24819" xr:uid="{00000000-0005-0000-0000-0000F4600000}"/>
    <cellStyle name="Note 2 5 2 2 8 2" xfId="24820" xr:uid="{00000000-0005-0000-0000-0000F5600000}"/>
    <cellStyle name="Note 2 5 2 2 9" xfId="24821" xr:uid="{00000000-0005-0000-0000-0000F6600000}"/>
    <cellStyle name="Note 2 5 2 3" xfId="24822" xr:uid="{00000000-0005-0000-0000-0000F7600000}"/>
    <cellStyle name="Note 2 5 2 3 2" xfId="24823" xr:uid="{00000000-0005-0000-0000-0000F8600000}"/>
    <cellStyle name="Note 2 5 2 3 3" xfId="24824" xr:uid="{00000000-0005-0000-0000-0000F9600000}"/>
    <cellStyle name="Note 2 5 2 3 3 2" xfId="24825" xr:uid="{00000000-0005-0000-0000-0000FA600000}"/>
    <cellStyle name="Note 2 5 2 3 3 3" xfId="24826" xr:uid="{00000000-0005-0000-0000-0000FB600000}"/>
    <cellStyle name="Note 2 5 2 3 4" xfId="24827" xr:uid="{00000000-0005-0000-0000-0000FC600000}"/>
    <cellStyle name="Note 2 5 2 3 4 2" xfId="24828" xr:uid="{00000000-0005-0000-0000-0000FD600000}"/>
    <cellStyle name="Note 2 5 2 3 4 2 2" xfId="24829" xr:uid="{00000000-0005-0000-0000-0000FE600000}"/>
    <cellStyle name="Note 2 5 2 3 4 3" xfId="24830" xr:uid="{00000000-0005-0000-0000-0000FF600000}"/>
    <cellStyle name="Note 2 5 2 3 5" xfId="24831" xr:uid="{00000000-0005-0000-0000-000000610000}"/>
    <cellStyle name="Note 2 5 2 3 5 2" xfId="24832" xr:uid="{00000000-0005-0000-0000-000001610000}"/>
    <cellStyle name="Note 2 5 2 3 5 2 2" xfId="24833" xr:uid="{00000000-0005-0000-0000-000002610000}"/>
    <cellStyle name="Note 2 5 2 3 5 3" xfId="24834" xr:uid="{00000000-0005-0000-0000-000003610000}"/>
    <cellStyle name="Note 2 5 2 3 6" xfId="24835" xr:uid="{00000000-0005-0000-0000-000004610000}"/>
    <cellStyle name="Note 2 5 2 3 6 2" xfId="24836" xr:uid="{00000000-0005-0000-0000-000005610000}"/>
    <cellStyle name="Note 2 5 2 3 6 2 2" xfId="24837" xr:uid="{00000000-0005-0000-0000-000006610000}"/>
    <cellStyle name="Note 2 5 2 3 6 3" xfId="24838" xr:uid="{00000000-0005-0000-0000-000007610000}"/>
    <cellStyle name="Note 2 5 2 3 7" xfId="24839" xr:uid="{00000000-0005-0000-0000-000008610000}"/>
    <cellStyle name="Note 2 5 2 3 7 2" xfId="24840" xr:uid="{00000000-0005-0000-0000-000009610000}"/>
    <cellStyle name="Note 2 5 2 3 8" xfId="24841" xr:uid="{00000000-0005-0000-0000-00000A610000}"/>
    <cellStyle name="Note 2 5 2 3 8 2" xfId="24842" xr:uid="{00000000-0005-0000-0000-00000B610000}"/>
    <cellStyle name="Note 2 5 2 3 9" xfId="24843" xr:uid="{00000000-0005-0000-0000-00000C610000}"/>
    <cellStyle name="Note 2 5 2 4" xfId="24844" xr:uid="{00000000-0005-0000-0000-00000D610000}"/>
    <cellStyle name="Note 2 5 2 4 2" xfId="24845" xr:uid="{00000000-0005-0000-0000-00000E610000}"/>
    <cellStyle name="Note 2 5 2 4 3" xfId="24846" xr:uid="{00000000-0005-0000-0000-00000F610000}"/>
    <cellStyle name="Note 2 5 2 4 3 2" xfId="24847" xr:uid="{00000000-0005-0000-0000-000010610000}"/>
    <cellStyle name="Note 2 5 2 4 3 2 2" xfId="24848" xr:uid="{00000000-0005-0000-0000-000011610000}"/>
    <cellStyle name="Note 2 5 2 4 3 3" xfId="24849" xr:uid="{00000000-0005-0000-0000-000012610000}"/>
    <cellStyle name="Note 2 5 2 4 4" xfId="24850" xr:uid="{00000000-0005-0000-0000-000013610000}"/>
    <cellStyle name="Note 2 5 2 4 4 2" xfId="24851" xr:uid="{00000000-0005-0000-0000-000014610000}"/>
    <cellStyle name="Note 2 5 2 4 4 2 2" xfId="24852" xr:uid="{00000000-0005-0000-0000-000015610000}"/>
    <cellStyle name="Note 2 5 2 4 4 3" xfId="24853" xr:uid="{00000000-0005-0000-0000-000016610000}"/>
    <cellStyle name="Note 2 5 2 4 5" xfId="24854" xr:uid="{00000000-0005-0000-0000-000017610000}"/>
    <cellStyle name="Note 2 5 2 4 5 2" xfId="24855" xr:uid="{00000000-0005-0000-0000-000018610000}"/>
    <cellStyle name="Note 2 5 2 4 5 2 2" xfId="24856" xr:uid="{00000000-0005-0000-0000-000019610000}"/>
    <cellStyle name="Note 2 5 2 4 5 3" xfId="24857" xr:uid="{00000000-0005-0000-0000-00001A610000}"/>
    <cellStyle name="Note 2 5 2 4 6" xfId="24858" xr:uid="{00000000-0005-0000-0000-00001B610000}"/>
    <cellStyle name="Note 2 5 2 4 6 2" xfId="24859" xr:uid="{00000000-0005-0000-0000-00001C610000}"/>
    <cellStyle name="Note 2 5 2 4 7" xfId="24860" xr:uid="{00000000-0005-0000-0000-00001D610000}"/>
    <cellStyle name="Note 2 5 2 4 7 2" xfId="24861" xr:uid="{00000000-0005-0000-0000-00001E610000}"/>
    <cellStyle name="Note 2 5 2 4 8" xfId="24862" xr:uid="{00000000-0005-0000-0000-00001F610000}"/>
    <cellStyle name="Note 2 5 2 4 9" xfId="24863" xr:uid="{00000000-0005-0000-0000-000020610000}"/>
    <cellStyle name="Note 2 5 2 5" xfId="24864" xr:uid="{00000000-0005-0000-0000-000021610000}"/>
    <cellStyle name="Note 2 5 2 5 2" xfId="24865" xr:uid="{00000000-0005-0000-0000-000022610000}"/>
    <cellStyle name="Note 2 5 2 5 3" xfId="24866" xr:uid="{00000000-0005-0000-0000-000023610000}"/>
    <cellStyle name="Note 2 5 2 6" xfId="24867" xr:uid="{00000000-0005-0000-0000-000024610000}"/>
    <cellStyle name="Note 2 5 2 6 2" xfId="24868" xr:uid="{00000000-0005-0000-0000-000025610000}"/>
    <cellStyle name="Note 2 5 2 6 2 2" xfId="24869" xr:uid="{00000000-0005-0000-0000-000026610000}"/>
    <cellStyle name="Note 2 5 2 6 2 2 2" xfId="24870" xr:uid="{00000000-0005-0000-0000-000027610000}"/>
    <cellStyle name="Note 2 5 2 6 2 3" xfId="24871" xr:uid="{00000000-0005-0000-0000-000028610000}"/>
    <cellStyle name="Note 2 5 2 6 3" xfId="24872" xr:uid="{00000000-0005-0000-0000-000029610000}"/>
    <cellStyle name="Note 2 5 2 6 3 2" xfId="24873" xr:uid="{00000000-0005-0000-0000-00002A610000}"/>
    <cellStyle name="Note 2 5 2 6 3 2 2" xfId="24874" xr:uid="{00000000-0005-0000-0000-00002B610000}"/>
    <cellStyle name="Note 2 5 2 6 3 3" xfId="24875" xr:uid="{00000000-0005-0000-0000-00002C610000}"/>
    <cellStyle name="Note 2 5 2 6 4" xfId="24876" xr:uid="{00000000-0005-0000-0000-00002D610000}"/>
    <cellStyle name="Note 2 5 2 6 4 2" xfId="24877" xr:uid="{00000000-0005-0000-0000-00002E610000}"/>
    <cellStyle name="Note 2 5 2 6 4 2 2" xfId="24878" xr:uid="{00000000-0005-0000-0000-00002F610000}"/>
    <cellStyle name="Note 2 5 2 6 4 3" xfId="24879" xr:uid="{00000000-0005-0000-0000-000030610000}"/>
    <cellStyle name="Note 2 5 2 6 5" xfId="24880" xr:uid="{00000000-0005-0000-0000-000031610000}"/>
    <cellStyle name="Note 2 5 2 6 5 2" xfId="24881" xr:uid="{00000000-0005-0000-0000-000032610000}"/>
    <cellStyle name="Note 2 5 2 6 6" xfId="24882" xr:uid="{00000000-0005-0000-0000-000033610000}"/>
    <cellStyle name="Note 2 5 2 6 6 2" xfId="24883" xr:uid="{00000000-0005-0000-0000-000034610000}"/>
    <cellStyle name="Note 2 5 2 6 7" xfId="24884" xr:uid="{00000000-0005-0000-0000-000035610000}"/>
    <cellStyle name="Note 2 5 2 7" xfId="24885" xr:uid="{00000000-0005-0000-0000-000036610000}"/>
    <cellStyle name="Note 2 5 2 7 2" xfId="24886" xr:uid="{00000000-0005-0000-0000-000037610000}"/>
    <cellStyle name="Note 2 5 2 7 2 2" xfId="24887" xr:uid="{00000000-0005-0000-0000-000038610000}"/>
    <cellStyle name="Note 2 5 2 7 3" xfId="24888" xr:uid="{00000000-0005-0000-0000-000039610000}"/>
    <cellStyle name="Note 2 5 2 8" xfId="24889" xr:uid="{00000000-0005-0000-0000-00003A610000}"/>
    <cellStyle name="Note 2 5 2 8 2" xfId="24890" xr:uid="{00000000-0005-0000-0000-00003B610000}"/>
    <cellStyle name="Note 2 5 2 8 2 2" xfId="24891" xr:uid="{00000000-0005-0000-0000-00003C610000}"/>
    <cellStyle name="Note 2 5 2 8 3" xfId="24892" xr:uid="{00000000-0005-0000-0000-00003D610000}"/>
    <cellStyle name="Note 2 5 3" xfId="24893" xr:uid="{00000000-0005-0000-0000-00003E610000}"/>
    <cellStyle name="Note 2 5 3 10" xfId="24894" xr:uid="{00000000-0005-0000-0000-00003F610000}"/>
    <cellStyle name="Note 2 5 3 2" xfId="24895" xr:uid="{00000000-0005-0000-0000-000040610000}"/>
    <cellStyle name="Note 2 5 3 2 2" xfId="24896" xr:uid="{00000000-0005-0000-0000-000041610000}"/>
    <cellStyle name="Note 2 5 3 2 3" xfId="24897" xr:uid="{00000000-0005-0000-0000-000042610000}"/>
    <cellStyle name="Note 2 5 3 2 3 2" xfId="24898" xr:uid="{00000000-0005-0000-0000-000043610000}"/>
    <cellStyle name="Note 2 5 3 2 3 3" xfId="24899" xr:uid="{00000000-0005-0000-0000-000044610000}"/>
    <cellStyle name="Note 2 5 3 2 4" xfId="24900" xr:uid="{00000000-0005-0000-0000-000045610000}"/>
    <cellStyle name="Note 2 5 3 2 4 2" xfId="24901" xr:uid="{00000000-0005-0000-0000-000046610000}"/>
    <cellStyle name="Note 2 5 3 2 4 2 2" xfId="24902" xr:uid="{00000000-0005-0000-0000-000047610000}"/>
    <cellStyle name="Note 2 5 3 2 4 3" xfId="24903" xr:uid="{00000000-0005-0000-0000-000048610000}"/>
    <cellStyle name="Note 2 5 3 2 5" xfId="24904" xr:uid="{00000000-0005-0000-0000-000049610000}"/>
    <cellStyle name="Note 2 5 3 2 5 2" xfId="24905" xr:uid="{00000000-0005-0000-0000-00004A610000}"/>
    <cellStyle name="Note 2 5 3 2 5 2 2" xfId="24906" xr:uid="{00000000-0005-0000-0000-00004B610000}"/>
    <cellStyle name="Note 2 5 3 2 5 3" xfId="24907" xr:uid="{00000000-0005-0000-0000-00004C610000}"/>
    <cellStyle name="Note 2 5 3 2 6" xfId="24908" xr:uid="{00000000-0005-0000-0000-00004D610000}"/>
    <cellStyle name="Note 2 5 3 2 6 2" xfId="24909" xr:uid="{00000000-0005-0000-0000-00004E610000}"/>
    <cellStyle name="Note 2 5 3 2 6 2 2" xfId="24910" xr:uid="{00000000-0005-0000-0000-00004F610000}"/>
    <cellStyle name="Note 2 5 3 2 6 3" xfId="24911" xr:uid="{00000000-0005-0000-0000-000050610000}"/>
    <cellStyle name="Note 2 5 3 2 7" xfId="24912" xr:uid="{00000000-0005-0000-0000-000051610000}"/>
    <cellStyle name="Note 2 5 3 2 7 2" xfId="24913" xr:uid="{00000000-0005-0000-0000-000052610000}"/>
    <cellStyle name="Note 2 5 3 2 8" xfId="24914" xr:uid="{00000000-0005-0000-0000-000053610000}"/>
    <cellStyle name="Note 2 5 3 2 8 2" xfId="24915" xr:uid="{00000000-0005-0000-0000-000054610000}"/>
    <cellStyle name="Note 2 5 3 2 9" xfId="24916" xr:uid="{00000000-0005-0000-0000-000055610000}"/>
    <cellStyle name="Note 2 5 3 3" xfId="24917" xr:uid="{00000000-0005-0000-0000-000056610000}"/>
    <cellStyle name="Note 2 5 3 4" xfId="24918" xr:uid="{00000000-0005-0000-0000-000057610000}"/>
    <cellStyle name="Note 2 5 3 4 2" xfId="24919" xr:uid="{00000000-0005-0000-0000-000058610000}"/>
    <cellStyle name="Note 2 5 3 4 3" xfId="24920" xr:uid="{00000000-0005-0000-0000-000059610000}"/>
    <cellStyle name="Note 2 5 3 5" xfId="24921" xr:uid="{00000000-0005-0000-0000-00005A610000}"/>
    <cellStyle name="Note 2 5 3 5 2" xfId="24922" xr:uid="{00000000-0005-0000-0000-00005B610000}"/>
    <cellStyle name="Note 2 5 3 5 2 2" xfId="24923" xr:uid="{00000000-0005-0000-0000-00005C610000}"/>
    <cellStyle name="Note 2 5 3 5 3" xfId="24924" xr:uid="{00000000-0005-0000-0000-00005D610000}"/>
    <cellStyle name="Note 2 5 3 6" xfId="24925" xr:uid="{00000000-0005-0000-0000-00005E610000}"/>
    <cellStyle name="Note 2 5 3 6 2" xfId="24926" xr:uid="{00000000-0005-0000-0000-00005F610000}"/>
    <cellStyle name="Note 2 5 3 6 2 2" xfId="24927" xr:uid="{00000000-0005-0000-0000-000060610000}"/>
    <cellStyle name="Note 2 5 3 6 3" xfId="24928" xr:uid="{00000000-0005-0000-0000-000061610000}"/>
    <cellStyle name="Note 2 5 3 7" xfId="24929" xr:uid="{00000000-0005-0000-0000-000062610000}"/>
    <cellStyle name="Note 2 5 3 7 2" xfId="24930" xr:uid="{00000000-0005-0000-0000-000063610000}"/>
    <cellStyle name="Note 2 5 3 7 2 2" xfId="24931" xr:uid="{00000000-0005-0000-0000-000064610000}"/>
    <cellStyle name="Note 2 5 3 7 3" xfId="24932" xr:uid="{00000000-0005-0000-0000-000065610000}"/>
    <cellStyle name="Note 2 5 3 8" xfId="24933" xr:uid="{00000000-0005-0000-0000-000066610000}"/>
    <cellStyle name="Note 2 5 3 8 2" xfId="24934" xr:uid="{00000000-0005-0000-0000-000067610000}"/>
    <cellStyle name="Note 2 5 3 9" xfId="24935" xr:uid="{00000000-0005-0000-0000-000068610000}"/>
    <cellStyle name="Note 2 5 3 9 2" xfId="24936" xr:uid="{00000000-0005-0000-0000-000069610000}"/>
    <cellStyle name="Note 2 5 4" xfId="24937" xr:uid="{00000000-0005-0000-0000-00006A610000}"/>
    <cellStyle name="Note 2 5 4 2" xfId="24938" xr:uid="{00000000-0005-0000-0000-00006B610000}"/>
    <cellStyle name="Note 2 5 4 2 10" xfId="24939" xr:uid="{00000000-0005-0000-0000-00006C610000}"/>
    <cellStyle name="Note 2 5 4 2 2" xfId="24940" xr:uid="{00000000-0005-0000-0000-00006D610000}"/>
    <cellStyle name="Note 2 5 4 2 3" xfId="24941" xr:uid="{00000000-0005-0000-0000-00006E610000}"/>
    <cellStyle name="Note 2 5 4 2 4" xfId="24942" xr:uid="{00000000-0005-0000-0000-00006F610000}"/>
    <cellStyle name="Note 2 5 4 2 4 2" xfId="24943" xr:uid="{00000000-0005-0000-0000-000070610000}"/>
    <cellStyle name="Note 2 5 4 2 4 2 2" xfId="24944" xr:uid="{00000000-0005-0000-0000-000071610000}"/>
    <cellStyle name="Note 2 5 4 2 4 3" xfId="24945" xr:uid="{00000000-0005-0000-0000-000072610000}"/>
    <cellStyle name="Note 2 5 4 2 5" xfId="24946" xr:uid="{00000000-0005-0000-0000-000073610000}"/>
    <cellStyle name="Note 2 5 4 2 5 2" xfId="24947" xr:uid="{00000000-0005-0000-0000-000074610000}"/>
    <cellStyle name="Note 2 5 4 2 5 2 2" xfId="24948" xr:uid="{00000000-0005-0000-0000-000075610000}"/>
    <cellStyle name="Note 2 5 4 2 5 3" xfId="24949" xr:uid="{00000000-0005-0000-0000-000076610000}"/>
    <cellStyle name="Note 2 5 4 2 6" xfId="24950" xr:uid="{00000000-0005-0000-0000-000077610000}"/>
    <cellStyle name="Note 2 5 4 2 6 2" xfId="24951" xr:uid="{00000000-0005-0000-0000-000078610000}"/>
    <cellStyle name="Note 2 5 4 2 6 2 2" xfId="24952" xr:uid="{00000000-0005-0000-0000-000079610000}"/>
    <cellStyle name="Note 2 5 4 2 6 3" xfId="24953" xr:uid="{00000000-0005-0000-0000-00007A610000}"/>
    <cellStyle name="Note 2 5 4 2 7" xfId="24954" xr:uid="{00000000-0005-0000-0000-00007B610000}"/>
    <cellStyle name="Note 2 5 4 2 7 2" xfId="24955" xr:uid="{00000000-0005-0000-0000-00007C610000}"/>
    <cellStyle name="Note 2 5 4 2 8" xfId="24956" xr:uid="{00000000-0005-0000-0000-00007D610000}"/>
    <cellStyle name="Note 2 5 4 2 8 2" xfId="24957" xr:uid="{00000000-0005-0000-0000-00007E610000}"/>
    <cellStyle name="Note 2 5 4 2 9" xfId="24958" xr:uid="{00000000-0005-0000-0000-00007F610000}"/>
    <cellStyle name="Note 2 5 4 3" xfId="24959" xr:uid="{00000000-0005-0000-0000-000080610000}"/>
    <cellStyle name="Note 2 5 4 4" xfId="24960" xr:uid="{00000000-0005-0000-0000-000081610000}"/>
    <cellStyle name="Note 2 5 4 4 2" xfId="24961" xr:uid="{00000000-0005-0000-0000-000082610000}"/>
    <cellStyle name="Note 2 5 4 4 2 2" xfId="24962" xr:uid="{00000000-0005-0000-0000-000083610000}"/>
    <cellStyle name="Note 2 5 4 4 3" xfId="24963" xr:uid="{00000000-0005-0000-0000-000084610000}"/>
    <cellStyle name="Note 2 5 4 5" xfId="24964" xr:uid="{00000000-0005-0000-0000-000085610000}"/>
    <cellStyle name="Note 2 5 4 5 2" xfId="24965" xr:uid="{00000000-0005-0000-0000-000086610000}"/>
    <cellStyle name="Note 2 5 4 5 2 2" xfId="24966" xr:uid="{00000000-0005-0000-0000-000087610000}"/>
    <cellStyle name="Note 2 5 4 5 3" xfId="24967" xr:uid="{00000000-0005-0000-0000-000088610000}"/>
    <cellStyle name="Note 2 5 5" xfId="24968" xr:uid="{00000000-0005-0000-0000-000089610000}"/>
    <cellStyle name="Note 2 5 5 2" xfId="24969" xr:uid="{00000000-0005-0000-0000-00008A610000}"/>
    <cellStyle name="Note 2 5 5 3" xfId="24970" xr:uid="{00000000-0005-0000-0000-00008B610000}"/>
    <cellStyle name="Note 2 5 5 3 2" xfId="24971" xr:uid="{00000000-0005-0000-0000-00008C610000}"/>
    <cellStyle name="Note 2 5 5 3 3" xfId="24972" xr:uid="{00000000-0005-0000-0000-00008D610000}"/>
    <cellStyle name="Note 2 5 5 4" xfId="24973" xr:uid="{00000000-0005-0000-0000-00008E610000}"/>
    <cellStyle name="Note 2 5 5 4 2" xfId="24974" xr:uid="{00000000-0005-0000-0000-00008F610000}"/>
    <cellStyle name="Note 2 5 5 4 2 2" xfId="24975" xr:uid="{00000000-0005-0000-0000-000090610000}"/>
    <cellStyle name="Note 2 5 5 4 3" xfId="24976" xr:uid="{00000000-0005-0000-0000-000091610000}"/>
    <cellStyle name="Note 2 5 5 5" xfId="24977" xr:uid="{00000000-0005-0000-0000-000092610000}"/>
    <cellStyle name="Note 2 5 5 5 2" xfId="24978" xr:uid="{00000000-0005-0000-0000-000093610000}"/>
    <cellStyle name="Note 2 5 5 5 2 2" xfId="24979" xr:uid="{00000000-0005-0000-0000-000094610000}"/>
    <cellStyle name="Note 2 5 5 5 3" xfId="24980" xr:uid="{00000000-0005-0000-0000-000095610000}"/>
    <cellStyle name="Note 2 5 5 6" xfId="24981" xr:uid="{00000000-0005-0000-0000-000096610000}"/>
    <cellStyle name="Note 2 5 5 6 2" xfId="24982" xr:uid="{00000000-0005-0000-0000-000097610000}"/>
    <cellStyle name="Note 2 5 5 6 2 2" xfId="24983" xr:uid="{00000000-0005-0000-0000-000098610000}"/>
    <cellStyle name="Note 2 5 5 6 3" xfId="24984" xr:uid="{00000000-0005-0000-0000-000099610000}"/>
    <cellStyle name="Note 2 5 5 7" xfId="24985" xr:uid="{00000000-0005-0000-0000-00009A610000}"/>
    <cellStyle name="Note 2 5 5 7 2" xfId="24986" xr:uid="{00000000-0005-0000-0000-00009B610000}"/>
    <cellStyle name="Note 2 5 5 8" xfId="24987" xr:uid="{00000000-0005-0000-0000-00009C610000}"/>
    <cellStyle name="Note 2 5 5 8 2" xfId="24988" xr:uid="{00000000-0005-0000-0000-00009D610000}"/>
    <cellStyle name="Note 2 5 5 9" xfId="24989" xr:uid="{00000000-0005-0000-0000-00009E610000}"/>
    <cellStyle name="Note 2 5 6" xfId="24990" xr:uid="{00000000-0005-0000-0000-00009F610000}"/>
    <cellStyle name="Note 2 5 6 2" xfId="24991" xr:uid="{00000000-0005-0000-0000-0000A0610000}"/>
    <cellStyle name="Note 2 5 6 3" xfId="24992" xr:uid="{00000000-0005-0000-0000-0000A1610000}"/>
    <cellStyle name="Note 2 5 7" xfId="24993" xr:uid="{00000000-0005-0000-0000-0000A2610000}"/>
    <cellStyle name="Note 2 5 8" xfId="24994" xr:uid="{00000000-0005-0000-0000-0000A3610000}"/>
    <cellStyle name="Note 2 5 8 2" xfId="24995" xr:uid="{00000000-0005-0000-0000-0000A4610000}"/>
    <cellStyle name="Note 2 5 8 2 2" xfId="24996" xr:uid="{00000000-0005-0000-0000-0000A5610000}"/>
    <cellStyle name="Note 2 5 8 3" xfId="24997" xr:uid="{00000000-0005-0000-0000-0000A6610000}"/>
    <cellStyle name="Note 2 5 8 4" xfId="24998" xr:uid="{00000000-0005-0000-0000-0000A7610000}"/>
    <cellStyle name="Note 2 5 8 5" xfId="24999" xr:uid="{00000000-0005-0000-0000-0000A8610000}"/>
    <cellStyle name="Note 2 5 9" xfId="25000" xr:uid="{00000000-0005-0000-0000-0000A9610000}"/>
    <cellStyle name="Note 2 5 9 2" xfId="25001" xr:uid="{00000000-0005-0000-0000-0000AA610000}"/>
    <cellStyle name="Note 2 5 9 2 2" xfId="25002" xr:uid="{00000000-0005-0000-0000-0000AB610000}"/>
    <cellStyle name="Note 2 5 9 3" xfId="25003" xr:uid="{00000000-0005-0000-0000-0000AC610000}"/>
    <cellStyle name="Note 2 6" xfId="25004" xr:uid="{00000000-0005-0000-0000-0000AD610000}"/>
    <cellStyle name="Note 2 6 2" xfId="25005" xr:uid="{00000000-0005-0000-0000-0000AE610000}"/>
    <cellStyle name="Note 2 6 2 2" xfId="25006" xr:uid="{00000000-0005-0000-0000-0000AF610000}"/>
    <cellStyle name="Note 2 6 2 3" xfId="25007" xr:uid="{00000000-0005-0000-0000-0000B0610000}"/>
    <cellStyle name="Note 2 6 2 3 2" xfId="25008" xr:uid="{00000000-0005-0000-0000-0000B1610000}"/>
    <cellStyle name="Note 2 6 2 3 3" xfId="25009" xr:uid="{00000000-0005-0000-0000-0000B2610000}"/>
    <cellStyle name="Note 2 6 2 4" xfId="25010" xr:uid="{00000000-0005-0000-0000-0000B3610000}"/>
    <cellStyle name="Note 2 6 2 4 2" xfId="25011" xr:uid="{00000000-0005-0000-0000-0000B4610000}"/>
    <cellStyle name="Note 2 6 2 4 2 2" xfId="25012" xr:uid="{00000000-0005-0000-0000-0000B5610000}"/>
    <cellStyle name="Note 2 6 2 4 3" xfId="25013" xr:uid="{00000000-0005-0000-0000-0000B6610000}"/>
    <cellStyle name="Note 2 6 2 5" xfId="25014" xr:uid="{00000000-0005-0000-0000-0000B7610000}"/>
    <cellStyle name="Note 2 6 2 5 2" xfId="25015" xr:uid="{00000000-0005-0000-0000-0000B8610000}"/>
    <cellStyle name="Note 2 6 2 5 2 2" xfId="25016" xr:uid="{00000000-0005-0000-0000-0000B9610000}"/>
    <cellStyle name="Note 2 6 2 5 3" xfId="25017" xr:uid="{00000000-0005-0000-0000-0000BA610000}"/>
    <cellStyle name="Note 2 6 2 6" xfId="25018" xr:uid="{00000000-0005-0000-0000-0000BB610000}"/>
    <cellStyle name="Note 2 6 2 6 2" xfId="25019" xr:uid="{00000000-0005-0000-0000-0000BC610000}"/>
    <cellStyle name="Note 2 6 2 6 2 2" xfId="25020" xr:uid="{00000000-0005-0000-0000-0000BD610000}"/>
    <cellStyle name="Note 2 6 2 6 3" xfId="25021" xr:uid="{00000000-0005-0000-0000-0000BE610000}"/>
    <cellStyle name="Note 2 6 2 7" xfId="25022" xr:uid="{00000000-0005-0000-0000-0000BF610000}"/>
    <cellStyle name="Note 2 6 2 7 2" xfId="25023" xr:uid="{00000000-0005-0000-0000-0000C0610000}"/>
    <cellStyle name="Note 2 6 2 8" xfId="25024" xr:uid="{00000000-0005-0000-0000-0000C1610000}"/>
    <cellStyle name="Note 2 6 2 8 2" xfId="25025" xr:uid="{00000000-0005-0000-0000-0000C2610000}"/>
    <cellStyle name="Note 2 6 2 9" xfId="25026" xr:uid="{00000000-0005-0000-0000-0000C3610000}"/>
    <cellStyle name="Note 2 6 3" xfId="25027" xr:uid="{00000000-0005-0000-0000-0000C4610000}"/>
    <cellStyle name="Note 2 6 3 2" xfId="25028" xr:uid="{00000000-0005-0000-0000-0000C5610000}"/>
    <cellStyle name="Note 2 6 3 3" xfId="25029" xr:uid="{00000000-0005-0000-0000-0000C6610000}"/>
    <cellStyle name="Note 2 6 3 3 2" xfId="25030" xr:uid="{00000000-0005-0000-0000-0000C7610000}"/>
    <cellStyle name="Note 2 6 3 3 3" xfId="25031" xr:uid="{00000000-0005-0000-0000-0000C8610000}"/>
    <cellStyle name="Note 2 6 3 4" xfId="25032" xr:uid="{00000000-0005-0000-0000-0000C9610000}"/>
    <cellStyle name="Note 2 6 3 4 2" xfId="25033" xr:uid="{00000000-0005-0000-0000-0000CA610000}"/>
    <cellStyle name="Note 2 6 3 4 2 2" xfId="25034" xr:uid="{00000000-0005-0000-0000-0000CB610000}"/>
    <cellStyle name="Note 2 6 3 4 3" xfId="25035" xr:uid="{00000000-0005-0000-0000-0000CC610000}"/>
    <cellStyle name="Note 2 6 3 5" xfId="25036" xr:uid="{00000000-0005-0000-0000-0000CD610000}"/>
    <cellStyle name="Note 2 6 3 5 2" xfId="25037" xr:uid="{00000000-0005-0000-0000-0000CE610000}"/>
    <cellStyle name="Note 2 6 3 5 2 2" xfId="25038" xr:uid="{00000000-0005-0000-0000-0000CF610000}"/>
    <cellStyle name="Note 2 6 3 5 3" xfId="25039" xr:uid="{00000000-0005-0000-0000-0000D0610000}"/>
    <cellStyle name="Note 2 6 3 6" xfId="25040" xr:uid="{00000000-0005-0000-0000-0000D1610000}"/>
    <cellStyle name="Note 2 6 3 6 2" xfId="25041" xr:uid="{00000000-0005-0000-0000-0000D2610000}"/>
    <cellStyle name="Note 2 6 3 6 2 2" xfId="25042" xr:uid="{00000000-0005-0000-0000-0000D3610000}"/>
    <cellStyle name="Note 2 6 3 6 3" xfId="25043" xr:uid="{00000000-0005-0000-0000-0000D4610000}"/>
    <cellStyle name="Note 2 6 3 7" xfId="25044" xr:uid="{00000000-0005-0000-0000-0000D5610000}"/>
    <cellStyle name="Note 2 6 3 7 2" xfId="25045" xr:uid="{00000000-0005-0000-0000-0000D6610000}"/>
    <cellStyle name="Note 2 6 3 8" xfId="25046" xr:uid="{00000000-0005-0000-0000-0000D7610000}"/>
    <cellStyle name="Note 2 6 3 8 2" xfId="25047" xr:uid="{00000000-0005-0000-0000-0000D8610000}"/>
    <cellStyle name="Note 2 6 3 9" xfId="25048" xr:uid="{00000000-0005-0000-0000-0000D9610000}"/>
    <cellStyle name="Note 2 6 4" xfId="25049" xr:uid="{00000000-0005-0000-0000-0000DA610000}"/>
    <cellStyle name="Note 2 6 4 2" xfId="25050" xr:uid="{00000000-0005-0000-0000-0000DB610000}"/>
    <cellStyle name="Note 2 6 4 3" xfId="25051" xr:uid="{00000000-0005-0000-0000-0000DC610000}"/>
    <cellStyle name="Note 2 6 4 3 2" xfId="25052" xr:uid="{00000000-0005-0000-0000-0000DD610000}"/>
    <cellStyle name="Note 2 6 4 3 2 2" xfId="25053" xr:uid="{00000000-0005-0000-0000-0000DE610000}"/>
    <cellStyle name="Note 2 6 4 3 3" xfId="25054" xr:uid="{00000000-0005-0000-0000-0000DF610000}"/>
    <cellStyle name="Note 2 6 4 4" xfId="25055" xr:uid="{00000000-0005-0000-0000-0000E0610000}"/>
    <cellStyle name="Note 2 6 4 4 2" xfId="25056" xr:uid="{00000000-0005-0000-0000-0000E1610000}"/>
    <cellStyle name="Note 2 6 4 4 2 2" xfId="25057" xr:uid="{00000000-0005-0000-0000-0000E2610000}"/>
    <cellStyle name="Note 2 6 4 4 3" xfId="25058" xr:uid="{00000000-0005-0000-0000-0000E3610000}"/>
    <cellStyle name="Note 2 6 4 5" xfId="25059" xr:uid="{00000000-0005-0000-0000-0000E4610000}"/>
    <cellStyle name="Note 2 6 4 5 2" xfId="25060" xr:uid="{00000000-0005-0000-0000-0000E5610000}"/>
    <cellStyle name="Note 2 6 4 5 2 2" xfId="25061" xr:uid="{00000000-0005-0000-0000-0000E6610000}"/>
    <cellStyle name="Note 2 6 4 5 3" xfId="25062" xr:uid="{00000000-0005-0000-0000-0000E7610000}"/>
    <cellStyle name="Note 2 6 4 6" xfId="25063" xr:uid="{00000000-0005-0000-0000-0000E8610000}"/>
    <cellStyle name="Note 2 6 4 6 2" xfId="25064" xr:uid="{00000000-0005-0000-0000-0000E9610000}"/>
    <cellStyle name="Note 2 6 4 7" xfId="25065" xr:uid="{00000000-0005-0000-0000-0000EA610000}"/>
    <cellStyle name="Note 2 6 4 7 2" xfId="25066" xr:uid="{00000000-0005-0000-0000-0000EB610000}"/>
    <cellStyle name="Note 2 6 4 8" xfId="25067" xr:uid="{00000000-0005-0000-0000-0000EC610000}"/>
    <cellStyle name="Note 2 6 4 9" xfId="25068" xr:uid="{00000000-0005-0000-0000-0000ED610000}"/>
    <cellStyle name="Note 2 6 5" xfId="25069" xr:uid="{00000000-0005-0000-0000-0000EE610000}"/>
    <cellStyle name="Note 2 6 5 2" xfId="25070" xr:uid="{00000000-0005-0000-0000-0000EF610000}"/>
    <cellStyle name="Note 2 6 5 3" xfId="25071" xr:uid="{00000000-0005-0000-0000-0000F0610000}"/>
    <cellStyle name="Note 2 6 6" xfId="25072" xr:uid="{00000000-0005-0000-0000-0000F1610000}"/>
    <cellStyle name="Note 2 6 6 2" xfId="25073" xr:uid="{00000000-0005-0000-0000-0000F2610000}"/>
    <cellStyle name="Note 2 6 6 2 2" xfId="25074" xr:uid="{00000000-0005-0000-0000-0000F3610000}"/>
    <cellStyle name="Note 2 6 6 2 2 2" xfId="25075" xr:uid="{00000000-0005-0000-0000-0000F4610000}"/>
    <cellStyle name="Note 2 6 6 2 3" xfId="25076" xr:uid="{00000000-0005-0000-0000-0000F5610000}"/>
    <cellStyle name="Note 2 6 6 3" xfId="25077" xr:uid="{00000000-0005-0000-0000-0000F6610000}"/>
    <cellStyle name="Note 2 6 6 3 2" xfId="25078" xr:uid="{00000000-0005-0000-0000-0000F7610000}"/>
    <cellStyle name="Note 2 6 6 3 2 2" xfId="25079" xr:uid="{00000000-0005-0000-0000-0000F8610000}"/>
    <cellStyle name="Note 2 6 6 3 3" xfId="25080" xr:uid="{00000000-0005-0000-0000-0000F9610000}"/>
    <cellStyle name="Note 2 6 6 4" xfId="25081" xr:uid="{00000000-0005-0000-0000-0000FA610000}"/>
    <cellStyle name="Note 2 6 6 4 2" xfId="25082" xr:uid="{00000000-0005-0000-0000-0000FB610000}"/>
    <cellStyle name="Note 2 6 6 4 2 2" xfId="25083" xr:uid="{00000000-0005-0000-0000-0000FC610000}"/>
    <cellStyle name="Note 2 6 6 4 3" xfId="25084" xr:uid="{00000000-0005-0000-0000-0000FD610000}"/>
    <cellStyle name="Note 2 6 6 5" xfId="25085" xr:uid="{00000000-0005-0000-0000-0000FE610000}"/>
    <cellStyle name="Note 2 6 6 5 2" xfId="25086" xr:uid="{00000000-0005-0000-0000-0000FF610000}"/>
    <cellStyle name="Note 2 6 6 6" xfId="25087" xr:uid="{00000000-0005-0000-0000-000000620000}"/>
    <cellStyle name="Note 2 6 6 6 2" xfId="25088" xr:uid="{00000000-0005-0000-0000-000001620000}"/>
    <cellStyle name="Note 2 6 6 7" xfId="25089" xr:uid="{00000000-0005-0000-0000-000002620000}"/>
    <cellStyle name="Note 2 6 7" xfId="25090" xr:uid="{00000000-0005-0000-0000-000003620000}"/>
    <cellStyle name="Note 2 6 7 2" xfId="25091" xr:uid="{00000000-0005-0000-0000-000004620000}"/>
    <cellStyle name="Note 2 6 7 2 2" xfId="25092" xr:uid="{00000000-0005-0000-0000-000005620000}"/>
    <cellStyle name="Note 2 6 7 3" xfId="25093" xr:uid="{00000000-0005-0000-0000-000006620000}"/>
    <cellStyle name="Note 2 6 8" xfId="25094" xr:uid="{00000000-0005-0000-0000-000007620000}"/>
    <cellStyle name="Note 2 6 8 2" xfId="25095" xr:uid="{00000000-0005-0000-0000-000008620000}"/>
    <cellStyle name="Note 2 6 8 2 2" xfId="25096" xr:uid="{00000000-0005-0000-0000-000009620000}"/>
    <cellStyle name="Note 2 6 8 3" xfId="25097" xr:uid="{00000000-0005-0000-0000-00000A620000}"/>
    <cellStyle name="Note 2 7" xfId="25098" xr:uid="{00000000-0005-0000-0000-00000B620000}"/>
    <cellStyle name="Note 2 7 10" xfId="25099" xr:uid="{00000000-0005-0000-0000-00000C620000}"/>
    <cellStyle name="Note 2 7 2" xfId="25100" xr:uid="{00000000-0005-0000-0000-00000D620000}"/>
    <cellStyle name="Note 2 7 2 2" xfId="25101" xr:uid="{00000000-0005-0000-0000-00000E620000}"/>
    <cellStyle name="Note 2 7 2 3" xfId="25102" xr:uid="{00000000-0005-0000-0000-00000F620000}"/>
    <cellStyle name="Note 2 7 2 3 2" xfId="25103" xr:uid="{00000000-0005-0000-0000-000010620000}"/>
    <cellStyle name="Note 2 7 2 3 3" xfId="25104" xr:uid="{00000000-0005-0000-0000-000011620000}"/>
    <cellStyle name="Note 2 7 2 4" xfId="25105" xr:uid="{00000000-0005-0000-0000-000012620000}"/>
    <cellStyle name="Note 2 7 2 4 2" xfId="25106" xr:uid="{00000000-0005-0000-0000-000013620000}"/>
    <cellStyle name="Note 2 7 2 4 2 2" xfId="25107" xr:uid="{00000000-0005-0000-0000-000014620000}"/>
    <cellStyle name="Note 2 7 2 4 3" xfId="25108" xr:uid="{00000000-0005-0000-0000-000015620000}"/>
    <cellStyle name="Note 2 7 2 5" xfId="25109" xr:uid="{00000000-0005-0000-0000-000016620000}"/>
    <cellStyle name="Note 2 7 2 5 2" xfId="25110" xr:uid="{00000000-0005-0000-0000-000017620000}"/>
    <cellStyle name="Note 2 7 2 5 2 2" xfId="25111" xr:uid="{00000000-0005-0000-0000-000018620000}"/>
    <cellStyle name="Note 2 7 2 5 3" xfId="25112" xr:uid="{00000000-0005-0000-0000-000019620000}"/>
    <cellStyle name="Note 2 7 2 6" xfId="25113" xr:uid="{00000000-0005-0000-0000-00001A620000}"/>
    <cellStyle name="Note 2 7 2 6 2" xfId="25114" xr:uid="{00000000-0005-0000-0000-00001B620000}"/>
    <cellStyle name="Note 2 7 2 6 2 2" xfId="25115" xr:uid="{00000000-0005-0000-0000-00001C620000}"/>
    <cellStyle name="Note 2 7 2 6 3" xfId="25116" xr:uid="{00000000-0005-0000-0000-00001D620000}"/>
    <cellStyle name="Note 2 7 2 7" xfId="25117" xr:uid="{00000000-0005-0000-0000-00001E620000}"/>
    <cellStyle name="Note 2 7 2 7 2" xfId="25118" xr:uid="{00000000-0005-0000-0000-00001F620000}"/>
    <cellStyle name="Note 2 7 2 8" xfId="25119" xr:uid="{00000000-0005-0000-0000-000020620000}"/>
    <cellStyle name="Note 2 7 2 8 2" xfId="25120" xr:uid="{00000000-0005-0000-0000-000021620000}"/>
    <cellStyle name="Note 2 7 2 9" xfId="25121" xr:uid="{00000000-0005-0000-0000-000022620000}"/>
    <cellStyle name="Note 2 7 3" xfId="25122" xr:uid="{00000000-0005-0000-0000-000023620000}"/>
    <cellStyle name="Note 2 7 4" xfId="25123" xr:uid="{00000000-0005-0000-0000-000024620000}"/>
    <cellStyle name="Note 2 7 4 2" xfId="25124" xr:uid="{00000000-0005-0000-0000-000025620000}"/>
    <cellStyle name="Note 2 7 4 3" xfId="25125" xr:uid="{00000000-0005-0000-0000-000026620000}"/>
    <cellStyle name="Note 2 7 5" xfId="25126" xr:uid="{00000000-0005-0000-0000-000027620000}"/>
    <cellStyle name="Note 2 7 5 2" xfId="25127" xr:uid="{00000000-0005-0000-0000-000028620000}"/>
    <cellStyle name="Note 2 7 5 2 2" xfId="25128" xr:uid="{00000000-0005-0000-0000-000029620000}"/>
    <cellStyle name="Note 2 7 5 3" xfId="25129" xr:uid="{00000000-0005-0000-0000-00002A620000}"/>
    <cellStyle name="Note 2 7 6" xfId="25130" xr:uid="{00000000-0005-0000-0000-00002B620000}"/>
    <cellStyle name="Note 2 7 6 2" xfId="25131" xr:uid="{00000000-0005-0000-0000-00002C620000}"/>
    <cellStyle name="Note 2 7 6 2 2" xfId="25132" xr:uid="{00000000-0005-0000-0000-00002D620000}"/>
    <cellStyle name="Note 2 7 6 3" xfId="25133" xr:uid="{00000000-0005-0000-0000-00002E620000}"/>
    <cellStyle name="Note 2 7 7" xfId="25134" xr:uid="{00000000-0005-0000-0000-00002F620000}"/>
    <cellStyle name="Note 2 7 7 2" xfId="25135" xr:uid="{00000000-0005-0000-0000-000030620000}"/>
    <cellStyle name="Note 2 7 7 2 2" xfId="25136" xr:uid="{00000000-0005-0000-0000-000031620000}"/>
    <cellStyle name="Note 2 7 7 3" xfId="25137" xr:uid="{00000000-0005-0000-0000-000032620000}"/>
    <cellStyle name="Note 2 7 8" xfId="25138" xr:uid="{00000000-0005-0000-0000-000033620000}"/>
    <cellStyle name="Note 2 7 8 2" xfId="25139" xr:uid="{00000000-0005-0000-0000-000034620000}"/>
    <cellStyle name="Note 2 7 9" xfId="25140" xr:uid="{00000000-0005-0000-0000-000035620000}"/>
    <cellStyle name="Note 2 7 9 2" xfId="25141" xr:uid="{00000000-0005-0000-0000-000036620000}"/>
    <cellStyle name="Note 2 8" xfId="25142" xr:uid="{00000000-0005-0000-0000-000037620000}"/>
    <cellStyle name="Note 2 8 2" xfId="25143" xr:uid="{00000000-0005-0000-0000-000038620000}"/>
    <cellStyle name="Note 2 8 2 10" xfId="25144" xr:uid="{00000000-0005-0000-0000-000039620000}"/>
    <cellStyle name="Note 2 8 2 2" xfId="25145" xr:uid="{00000000-0005-0000-0000-00003A620000}"/>
    <cellStyle name="Note 2 8 2 3" xfId="25146" xr:uid="{00000000-0005-0000-0000-00003B620000}"/>
    <cellStyle name="Note 2 8 2 4" xfId="25147" xr:uid="{00000000-0005-0000-0000-00003C620000}"/>
    <cellStyle name="Note 2 8 2 4 2" xfId="25148" xr:uid="{00000000-0005-0000-0000-00003D620000}"/>
    <cellStyle name="Note 2 8 2 4 2 2" xfId="25149" xr:uid="{00000000-0005-0000-0000-00003E620000}"/>
    <cellStyle name="Note 2 8 2 4 3" xfId="25150" xr:uid="{00000000-0005-0000-0000-00003F620000}"/>
    <cellStyle name="Note 2 8 2 5" xfId="25151" xr:uid="{00000000-0005-0000-0000-000040620000}"/>
    <cellStyle name="Note 2 8 2 5 2" xfId="25152" xr:uid="{00000000-0005-0000-0000-000041620000}"/>
    <cellStyle name="Note 2 8 2 5 2 2" xfId="25153" xr:uid="{00000000-0005-0000-0000-000042620000}"/>
    <cellStyle name="Note 2 8 2 5 3" xfId="25154" xr:uid="{00000000-0005-0000-0000-000043620000}"/>
    <cellStyle name="Note 2 8 2 6" xfId="25155" xr:uid="{00000000-0005-0000-0000-000044620000}"/>
    <cellStyle name="Note 2 8 2 6 2" xfId="25156" xr:uid="{00000000-0005-0000-0000-000045620000}"/>
    <cellStyle name="Note 2 8 2 6 2 2" xfId="25157" xr:uid="{00000000-0005-0000-0000-000046620000}"/>
    <cellStyle name="Note 2 8 2 6 3" xfId="25158" xr:uid="{00000000-0005-0000-0000-000047620000}"/>
    <cellStyle name="Note 2 8 2 7" xfId="25159" xr:uid="{00000000-0005-0000-0000-000048620000}"/>
    <cellStyle name="Note 2 8 2 7 2" xfId="25160" xr:uid="{00000000-0005-0000-0000-000049620000}"/>
    <cellStyle name="Note 2 8 2 8" xfId="25161" xr:uid="{00000000-0005-0000-0000-00004A620000}"/>
    <cellStyle name="Note 2 8 2 8 2" xfId="25162" xr:uid="{00000000-0005-0000-0000-00004B620000}"/>
    <cellStyle name="Note 2 8 2 9" xfId="25163" xr:uid="{00000000-0005-0000-0000-00004C620000}"/>
    <cellStyle name="Note 2 8 3" xfId="25164" xr:uid="{00000000-0005-0000-0000-00004D620000}"/>
    <cellStyle name="Note 2 8 4" xfId="25165" xr:uid="{00000000-0005-0000-0000-00004E620000}"/>
    <cellStyle name="Note 2 8 4 2" xfId="25166" xr:uid="{00000000-0005-0000-0000-00004F620000}"/>
    <cellStyle name="Note 2 8 4 2 2" xfId="25167" xr:uid="{00000000-0005-0000-0000-000050620000}"/>
    <cellStyle name="Note 2 8 4 3" xfId="25168" xr:uid="{00000000-0005-0000-0000-000051620000}"/>
    <cellStyle name="Note 2 8 5" xfId="25169" xr:uid="{00000000-0005-0000-0000-000052620000}"/>
    <cellStyle name="Note 2 8 5 2" xfId="25170" xr:uid="{00000000-0005-0000-0000-000053620000}"/>
    <cellStyle name="Note 2 8 5 2 2" xfId="25171" xr:uid="{00000000-0005-0000-0000-000054620000}"/>
    <cellStyle name="Note 2 8 5 3" xfId="25172" xr:uid="{00000000-0005-0000-0000-000055620000}"/>
    <cellStyle name="Note 2 9" xfId="25173" xr:uid="{00000000-0005-0000-0000-000056620000}"/>
    <cellStyle name="Note 2 9 2" xfId="25174" xr:uid="{00000000-0005-0000-0000-000057620000}"/>
    <cellStyle name="Note 2 9 3" xfId="25175" xr:uid="{00000000-0005-0000-0000-000058620000}"/>
    <cellStyle name="Note 2 9 3 2" xfId="25176" xr:uid="{00000000-0005-0000-0000-000059620000}"/>
    <cellStyle name="Note 2 9 3 3" xfId="25177" xr:uid="{00000000-0005-0000-0000-00005A620000}"/>
    <cellStyle name="Note 2 9 4" xfId="25178" xr:uid="{00000000-0005-0000-0000-00005B620000}"/>
    <cellStyle name="Note 2 9 4 2" xfId="25179" xr:uid="{00000000-0005-0000-0000-00005C620000}"/>
    <cellStyle name="Note 2 9 4 2 2" xfId="25180" xr:uid="{00000000-0005-0000-0000-00005D620000}"/>
    <cellStyle name="Note 2 9 4 3" xfId="25181" xr:uid="{00000000-0005-0000-0000-00005E620000}"/>
    <cellStyle name="Note 2 9 5" xfId="25182" xr:uid="{00000000-0005-0000-0000-00005F620000}"/>
    <cellStyle name="Note 2 9 5 2" xfId="25183" xr:uid="{00000000-0005-0000-0000-000060620000}"/>
    <cellStyle name="Note 2 9 5 2 2" xfId="25184" xr:uid="{00000000-0005-0000-0000-000061620000}"/>
    <cellStyle name="Note 2 9 5 3" xfId="25185" xr:uid="{00000000-0005-0000-0000-000062620000}"/>
    <cellStyle name="Note 2 9 6" xfId="25186" xr:uid="{00000000-0005-0000-0000-000063620000}"/>
    <cellStyle name="Note 2 9 6 2" xfId="25187" xr:uid="{00000000-0005-0000-0000-000064620000}"/>
    <cellStyle name="Note 2 9 6 2 2" xfId="25188" xr:uid="{00000000-0005-0000-0000-000065620000}"/>
    <cellStyle name="Note 2 9 6 3" xfId="25189" xr:uid="{00000000-0005-0000-0000-000066620000}"/>
    <cellStyle name="Note 2 9 7" xfId="25190" xr:uid="{00000000-0005-0000-0000-000067620000}"/>
    <cellStyle name="Note 2 9 7 2" xfId="25191" xr:uid="{00000000-0005-0000-0000-000068620000}"/>
    <cellStyle name="Note 2 9 8" xfId="25192" xr:uid="{00000000-0005-0000-0000-000069620000}"/>
    <cellStyle name="Note 2 9 8 2" xfId="25193" xr:uid="{00000000-0005-0000-0000-00006A620000}"/>
    <cellStyle name="Note 2 9 9" xfId="25194" xr:uid="{00000000-0005-0000-0000-00006B620000}"/>
    <cellStyle name="Note 3" xfId="25195" xr:uid="{00000000-0005-0000-0000-00006C620000}"/>
    <cellStyle name="Output 2" xfId="25196" xr:uid="{00000000-0005-0000-0000-00006D620000}"/>
    <cellStyle name="Percent" xfId="25687" builtinId="5"/>
    <cellStyle name="Percent 10" xfId="25197" xr:uid="{00000000-0005-0000-0000-00006E620000}"/>
    <cellStyle name="Percent 10 2" xfId="25198" xr:uid="{00000000-0005-0000-0000-00006F620000}"/>
    <cellStyle name="Percent 10 2 2" xfId="25199" xr:uid="{00000000-0005-0000-0000-000070620000}"/>
    <cellStyle name="Percent 10 2 2 2" xfId="25200" xr:uid="{00000000-0005-0000-0000-000071620000}"/>
    <cellStyle name="Percent 10 2 3" xfId="25201" xr:uid="{00000000-0005-0000-0000-000072620000}"/>
    <cellStyle name="Percent 10 2 4" xfId="25202" xr:uid="{00000000-0005-0000-0000-000073620000}"/>
    <cellStyle name="Percent 10 3" xfId="25203" xr:uid="{00000000-0005-0000-0000-000074620000}"/>
    <cellStyle name="Percent 10 3 2" xfId="25204" xr:uid="{00000000-0005-0000-0000-000075620000}"/>
    <cellStyle name="Percent 10 3 2 2" xfId="25205" xr:uid="{00000000-0005-0000-0000-000076620000}"/>
    <cellStyle name="Percent 10 3 3" xfId="25206" xr:uid="{00000000-0005-0000-0000-000077620000}"/>
    <cellStyle name="Percent 10 3 3 2" xfId="25207" xr:uid="{00000000-0005-0000-0000-000078620000}"/>
    <cellStyle name="Percent 10 3 4" xfId="25208" xr:uid="{00000000-0005-0000-0000-000079620000}"/>
    <cellStyle name="Percent 10 3 5" xfId="25209" xr:uid="{00000000-0005-0000-0000-00007A620000}"/>
    <cellStyle name="Percent 10 3 6" xfId="25210" xr:uid="{00000000-0005-0000-0000-00007B620000}"/>
    <cellStyle name="Percent 10 4" xfId="25211" xr:uid="{00000000-0005-0000-0000-00007C620000}"/>
    <cellStyle name="Percent 10 4 2" xfId="25212" xr:uid="{00000000-0005-0000-0000-00007D620000}"/>
    <cellStyle name="Percent 10 4 2 2" xfId="25213" xr:uid="{00000000-0005-0000-0000-00007E620000}"/>
    <cellStyle name="Percent 10 4 2 3" xfId="25214" xr:uid="{00000000-0005-0000-0000-00007F620000}"/>
    <cellStyle name="Percent 10 4 3" xfId="25215" xr:uid="{00000000-0005-0000-0000-000080620000}"/>
    <cellStyle name="Percent 10 4 4" xfId="25216" xr:uid="{00000000-0005-0000-0000-000081620000}"/>
    <cellStyle name="Percent 10 5" xfId="25217" xr:uid="{00000000-0005-0000-0000-000082620000}"/>
    <cellStyle name="Percent 10 6" xfId="25218" xr:uid="{00000000-0005-0000-0000-000083620000}"/>
    <cellStyle name="Percent 11" xfId="25219" xr:uid="{00000000-0005-0000-0000-000084620000}"/>
    <cellStyle name="Percent 11 2" xfId="25220" xr:uid="{00000000-0005-0000-0000-000085620000}"/>
    <cellStyle name="Percent 11 2 2" xfId="25221" xr:uid="{00000000-0005-0000-0000-000086620000}"/>
    <cellStyle name="Percent 11 2 2 2" xfId="25222" xr:uid="{00000000-0005-0000-0000-000087620000}"/>
    <cellStyle name="Percent 11 2 3" xfId="25223" xr:uid="{00000000-0005-0000-0000-000088620000}"/>
    <cellStyle name="Percent 11 2 4" xfId="25224" xr:uid="{00000000-0005-0000-0000-000089620000}"/>
    <cellStyle name="Percent 11 3" xfId="25225" xr:uid="{00000000-0005-0000-0000-00008A620000}"/>
    <cellStyle name="Percent 11 3 2" xfId="25226" xr:uid="{00000000-0005-0000-0000-00008B620000}"/>
    <cellStyle name="Percent 11 3 2 2" xfId="25227" xr:uid="{00000000-0005-0000-0000-00008C620000}"/>
    <cellStyle name="Percent 11 3 3" xfId="25228" xr:uid="{00000000-0005-0000-0000-00008D620000}"/>
    <cellStyle name="Percent 11 3 3 2" xfId="25229" xr:uid="{00000000-0005-0000-0000-00008E620000}"/>
    <cellStyle name="Percent 11 3 4" xfId="25230" xr:uid="{00000000-0005-0000-0000-00008F620000}"/>
    <cellStyle name="Percent 11 3 5" xfId="25231" xr:uid="{00000000-0005-0000-0000-000090620000}"/>
    <cellStyle name="Percent 11 3 6" xfId="25232" xr:uid="{00000000-0005-0000-0000-000091620000}"/>
    <cellStyle name="Percent 11 4" xfId="25233" xr:uid="{00000000-0005-0000-0000-000092620000}"/>
    <cellStyle name="Percent 11 4 2" xfId="25234" xr:uid="{00000000-0005-0000-0000-000093620000}"/>
    <cellStyle name="Percent 11 4 2 2" xfId="25235" xr:uid="{00000000-0005-0000-0000-000094620000}"/>
    <cellStyle name="Percent 11 4 2 3" xfId="25236" xr:uid="{00000000-0005-0000-0000-000095620000}"/>
    <cellStyle name="Percent 11 4 3" xfId="25237" xr:uid="{00000000-0005-0000-0000-000096620000}"/>
    <cellStyle name="Percent 11 4 4" xfId="25238" xr:uid="{00000000-0005-0000-0000-000097620000}"/>
    <cellStyle name="Percent 11 5" xfId="25239" xr:uid="{00000000-0005-0000-0000-000098620000}"/>
    <cellStyle name="Percent 11 6" xfId="25240" xr:uid="{00000000-0005-0000-0000-000099620000}"/>
    <cellStyle name="Percent 12" xfId="25241" xr:uid="{00000000-0005-0000-0000-00009A620000}"/>
    <cellStyle name="Percent 12 10" xfId="25242" xr:uid="{00000000-0005-0000-0000-00009B620000}"/>
    <cellStyle name="Percent 12 10 2" xfId="25243" xr:uid="{00000000-0005-0000-0000-00009C620000}"/>
    <cellStyle name="Percent 12 10 2 2" xfId="25244" xr:uid="{00000000-0005-0000-0000-00009D620000}"/>
    <cellStyle name="Percent 12 10 3" xfId="25245" xr:uid="{00000000-0005-0000-0000-00009E620000}"/>
    <cellStyle name="Percent 12 11" xfId="25246" xr:uid="{00000000-0005-0000-0000-00009F620000}"/>
    <cellStyle name="Percent 12 11 2" xfId="25247" xr:uid="{00000000-0005-0000-0000-0000A0620000}"/>
    <cellStyle name="Percent 12 11 2 2" xfId="25248" xr:uid="{00000000-0005-0000-0000-0000A1620000}"/>
    <cellStyle name="Percent 12 11 3" xfId="25249" xr:uid="{00000000-0005-0000-0000-0000A2620000}"/>
    <cellStyle name="Percent 12 2" xfId="25250" xr:uid="{00000000-0005-0000-0000-0000A3620000}"/>
    <cellStyle name="Percent 12 2 2" xfId="25251" xr:uid="{00000000-0005-0000-0000-0000A4620000}"/>
    <cellStyle name="Percent 12 2 2 2" xfId="25252" xr:uid="{00000000-0005-0000-0000-0000A5620000}"/>
    <cellStyle name="Percent 12 2 2 3" xfId="25253" xr:uid="{00000000-0005-0000-0000-0000A6620000}"/>
    <cellStyle name="Percent 12 2 2 3 2" xfId="25254" xr:uid="{00000000-0005-0000-0000-0000A7620000}"/>
    <cellStyle name="Percent 12 2 2 3 3" xfId="25255" xr:uid="{00000000-0005-0000-0000-0000A8620000}"/>
    <cellStyle name="Percent 12 2 2 4" xfId="25256" xr:uid="{00000000-0005-0000-0000-0000A9620000}"/>
    <cellStyle name="Percent 12 2 2 4 2" xfId="25257" xr:uid="{00000000-0005-0000-0000-0000AA620000}"/>
    <cellStyle name="Percent 12 2 2 4 2 2" xfId="25258" xr:uid="{00000000-0005-0000-0000-0000AB620000}"/>
    <cellStyle name="Percent 12 2 2 4 3" xfId="25259" xr:uid="{00000000-0005-0000-0000-0000AC620000}"/>
    <cellStyle name="Percent 12 2 2 5" xfId="25260" xr:uid="{00000000-0005-0000-0000-0000AD620000}"/>
    <cellStyle name="Percent 12 2 2 5 2" xfId="25261" xr:uid="{00000000-0005-0000-0000-0000AE620000}"/>
    <cellStyle name="Percent 12 2 2 5 2 2" xfId="25262" xr:uid="{00000000-0005-0000-0000-0000AF620000}"/>
    <cellStyle name="Percent 12 2 2 5 3" xfId="25263" xr:uid="{00000000-0005-0000-0000-0000B0620000}"/>
    <cellStyle name="Percent 12 2 2 6" xfId="25264" xr:uid="{00000000-0005-0000-0000-0000B1620000}"/>
    <cellStyle name="Percent 12 2 2 6 2" xfId="25265" xr:uid="{00000000-0005-0000-0000-0000B2620000}"/>
    <cellStyle name="Percent 12 2 2 6 2 2" xfId="25266" xr:uid="{00000000-0005-0000-0000-0000B3620000}"/>
    <cellStyle name="Percent 12 2 2 6 3" xfId="25267" xr:uid="{00000000-0005-0000-0000-0000B4620000}"/>
    <cellStyle name="Percent 12 2 2 7" xfId="25268" xr:uid="{00000000-0005-0000-0000-0000B5620000}"/>
    <cellStyle name="Percent 12 2 2 7 2" xfId="25269" xr:uid="{00000000-0005-0000-0000-0000B6620000}"/>
    <cellStyle name="Percent 12 2 2 8" xfId="25270" xr:uid="{00000000-0005-0000-0000-0000B7620000}"/>
    <cellStyle name="Percent 12 2 2 8 2" xfId="25271" xr:uid="{00000000-0005-0000-0000-0000B8620000}"/>
    <cellStyle name="Percent 12 2 2 9" xfId="25272" xr:uid="{00000000-0005-0000-0000-0000B9620000}"/>
    <cellStyle name="Percent 12 2 3" xfId="25273" xr:uid="{00000000-0005-0000-0000-0000BA620000}"/>
    <cellStyle name="Percent 12 2 3 2" xfId="25274" xr:uid="{00000000-0005-0000-0000-0000BB620000}"/>
    <cellStyle name="Percent 12 2 3 3" xfId="25275" xr:uid="{00000000-0005-0000-0000-0000BC620000}"/>
    <cellStyle name="Percent 12 2 3 3 2" xfId="25276" xr:uid="{00000000-0005-0000-0000-0000BD620000}"/>
    <cellStyle name="Percent 12 2 3 3 3" xfId="25277" xr:uid="{00000000-0005-0000-0000-0000BE620000}"/>
    <cellStyle name="Percent 12 2 3 4" xfId="25278" xr:uid="{00000000-0005-0000-0000-0000BF620000}"/>
    <cellStyle name="Percent 12 2 3 4 2" xfId="25279" xr:uid="{00000000-0005-0000-0000-0000C0620000}"/>
    <cellStyle name="Percent 12 2 3 4 2 2" xfId="25280" xr:uid="{00000000-0005-0000-0000-0000C1620000}"/>
    <cellStyle name="Percent 12 2 3 4 3" xfId="25281" xr:uid="{00000000-0005-0000-0000-0000C2620000}"/>
    <cellStyle name="Percent 12 2 3 5" xfId="25282" xr:uid="{00000000-0005-0000-0000-0000C3620000}"/>
    <cellStyle name="Percent 12 2 3 5 2" xfId="25283" xr:uid="{00000000-0005-0000-0000-0000C4620000}"/>
    <cellStyle name="Percent 12 2 3 5 2 2" xfId="25284" xr:uid="{00000000-0005-0000-0000-0000C5620000}"/>
    <cellStyle name="Percent 12 2 3 5 3" xfId="25285" xr:uid="{00000000-0005-0000-0000-0000C6620000}"/>
    <cellStyle name="Percent 12 2 3 6" xfId="25286" xr:uid="{00000000-0005-0000-0000-0000C7620000}"/>
    <cellStyle name="Percent 12 2 3 6 2" xfId="25287" xr:uid="{00000000-0005-0000-0000-0000C8620000}"/>
    <cellStyle name="Percent 12 2 3 6 2 2" xfId="25288" xr:uid="{00000000-0005-0000-0000-0000C9620000}"/>
    <cellStyle name="Percent 12 2 3 6 3" xfId="25289" xr:uid="{00000000-0005-0000-0000-0000CA620000}"/>
    <cellStyle name="Percent 12 2 3 7" xfId="25290" xr:uid="{00000000-0005-0000-0000-0000CB620000}"/>
    <cellStyle name="Percent 12 2 3 7 2" xfId="25291" xr:uid="{00000000-0005-0000-0000-0000CC620000}"/>
    <cellStyle name="Percent 12 2 3 8" xfId="25292" xr:uid="{00000000-0005-0000-0000-0000CD620000}"/>
    <cellStyle name="Percent 12 2 3 8 2" xfId="25293" xr:uid="{00000000-0005-0000-0000-0000CE620000}"/>
    <cellStyle name="Percent 12 2 3 9" xfId="25294" xr:uid="{00000000-0005-0000-0000-0000CF620000}"/>
    <cellStyle name="Percent 12 2 4" xfId="25295" xr:uid="{00000000-0005-0000-0000-0000D0620000}"/>
    <cellStyle name="Percent 12 2 4 2" xfId="25296" xr:uid="{00000000-0005-0000-0000-0000D1620000}"/>
    <cellStyle name="Percent 12 2 4 3" xfId="25297" xr:uid="{00000000-0005-0000-0000-0000D2620000}"/>
    <cellStyle name="Percent 12 2 4 3 2" xfId="25298" xr:uid="{00000000-0005-0000-0000-0000D3620000}"/>
    <cellStyle name="Percent 12 2 4 3 2 2" xfId="25299" xr:uid="{00000000-0005-0000-0000-0000D4620000}"/>
    <cellStyle name="Percent 12 2 4 3 3" xfId="25300" xr:uid="{00000000-0005-0000-0000-0000D5620000}"/>
    <cellStyle name="Percent 12 2 4 4" xfId="25301" xr:uid="{00000000-0005-0000-0000-0000D6620000}"/>
    <cellStyle name="Percent 12 2 4 4 2" xfId="25302" xr:uid="{00000000-0005-0000-0000-0000D7620000}"/>
    <cellStyle name="Percent 12 2 4 4 2 2" xfId="25303" xr:uid="{00000000-0005-0000-0000-0000D8620000}"/>
    <cellStyle name="Percent 12 2 4 4 3" xfId="25304" xr:uid="{00000000-0005-0000-0000-0000D9620000}"/>
    <cellStyle name="Percent 12 2 4 5" xfId="25305" xr:uid="{00000000-0005-0000-0000-0000DA620000}"/>
    <cellStyle name="Percent 12 2 4 5 2" xfId="25306" xr:uid="{00000000-0005-0000-0000-0000DB620000}"/>
    <cellStyle name="Percent 12 2 4 5 2 2" xfId="25307" xr:uid="{00000000-0005-0000-0000-0000DC620000}"/>
    <cellStyle name="Percent 12 2 4 5 3" xfId="25308" xr:uid="{00000000-0005-0000-0000-0000DD620000}"/>
    <cellStyle name="Percent 12 2 4 6" xfId="25309" xr:uid="{00000000-0005-0000-0000-0000DE620000}"/>
    <cellStyle name="Percent 12 2 4 6 2" xfId="25310" xr:uid="{00000000-0005-0000-0000-0000DF620000}"/>
    <cellStyle name="Percent 12 2 4 7" xfId="25311" xr:uid="{00000000-0005-0000-0000-0000E0620000}"/>
    <cellStyle name="Percent 12 2 4 7 2" xfId="25312" xr:uid="{00000000-0005-0000-0000-0000E1620000}"/>
    <cellStyle name="Percent 12 2 4 8" xfId="25313" xr:uid="{00000000-0005-0000-0000-0000E2620000}"/>
    <cellStyle name="Percent 12 2 4 9" xfId="25314" xr:uid="{00000000-0005-0000-0000-0000E3620000}"/>
    <cellStyle name="Percent 12 2 5" xfId="25315" xr:uid="{00000000-0005-0000-0000-0000E4620000}"/>
    <cellStyle name="Percent 12 2 5 2" xfId="25316" xr:uid="{00000000-0005-0000-0000-0000E5620000}"/>
    <cellStyle name="Percent 12 2 5 3" xfId="25317" xr:uid="{00000000-0005-0000-0000-0000E6620000}"/>
    <cellStyle name="Percent 12 2 6" xfId="25318" xr:uid="{00000000-0005-0000-0000-0000E7620000}"/>
    <cellStyle name="Percent 12 2 6 2" xfId="25319" xr:uid="{00000000-0005-0000-0000-0000E8620000}"/>
    <cellStyle name="Percent 12 2 6 2 2" xfId="25320" xr:uid="{00000000-0005-0000-0000-0000E9620000}"/>
    <cellStyle name="Percent 12 2 6 2 2 2" xfId="25321" xr:uid="{00000000-0005-0000-0000-0000EA620000}"/>
    <cellStyle name="Percent 12 2 6 2 3" xfId="25322" xr:uid="{00000000-0005-0000-0000-0000EB620000}"/>
    <cellStyle name="Percent 12 2 6 3" xfId="25323" xr:uid="{00000000-0005-0000-0000-0000EC620000}"/>
    <cellStyle name="Percent 12 2 6 3 2" xfId="25324" xr:uid="{00000000-0005-0000-0000-0000ED620000}"/>
    <cellStyle name="Percent 12 2 6 3 2 2" xfId="25325" xr:uid="{00000000-0005-0000-0000-0000EE620000}"/>
    <cellStyle name="Percent 12 2 6 3 3" xfId="25326" xr:uid="{00000000-0005-0000-0000-0000EF620000}"/>
    <cellStyle name="Percent 12 2 6 4" xfId="25327" xr:uid="{00000000-0005-0000-0000-0000F0620000}"/>
    <cellStyle name="Percent 12 2 6 4 2" xfId="25328" xr:uid="{00000000-0005-0000-0000-0000F1620000}"/>
    <cellStyle name="Percent 12 2 6 4 2 2" xfId="25329" xr:uid="{00000000-0005-0000-0000-0000F2620000}"/>
    <cellStyle name="Percent 12 2 6 4 3" xfId="25330" xr:uid="{00000000-0005-0000-0000-0000F3620000}"/>
    <cellStyle name="Percent 12 2 6 5" xfId="25331" xr:uid="{00000000-0005-0000-0000-0000F4620000}"/>
    <cellStyle name="Percent 12 2 6 5 2" xfId="25332" xr:uid="{00000000-0005-0000-0000-0000F5620000}"/>
    <cellStyle name="Percent 12 2 6 6" xfId="25333" xr:uid="{00000000-0005-0000-0000-0000F6620000}"/>
    <cellStyle name="Percent 12 2 6 6 2" xfId="25334" xr:uid="{00000000-0005-0000-0000-0000F7620000}"/>
    <cellStyle name="Percent 12 2 6 7" xfId="25335" xr:uid="{00000000-0005-0000-0000-0000F8620000}"/>
    <cellStyle name="Percent 12 2 7" xfId="25336" xr:uid="{00000000-0005-0000-0000-0000F9620000}"/>
    <cellStyle name="Percent 12 2 7 2" xfId="25337" xr:uid="{00000000-0005-0000-0000-0000FA620000}"/>
    <cellStyle name="Percent 12 2 7 2 2" xfId="25338" xr:uid="{00000000-0005-0000-0000-0000FB620000}"/>
    <cellStyle name="Percent 12 2 7 3" xfId="25339" xr:uid="{00000000-0005-0000-0000-0000FC620000}"/>
    <cellStyle name="Percent 12 2 8" xfId="25340" xr:uid="{00000000-0005-0000-0000-0000FD620000}"/>
    <cellStyle name="Percent 12 2 8 2" xfId="25341" xr:uid="{00000000-0005-0000-0000-0000FE620000}"/>
    <cellStyle name="Percent 12 2 8 2 2" xfId="25342" xr:uid="{00000000-0005-0000-0000-0000FF620000}"/>
    <cellStyle name="Percent 12 2 8 3" xfId="25343" xr:uid="{00000000-0005-0000-0000-000000630000}"/>
    <cellStyle name="Percent 12 3" xfId="25344" xr:uid="{00000000-0005-0000-0000-000001630000}"/>
    <cellStyle name="Percent 12 3 10" xfId="25345" xr:uid="{00000000-0005-0000-0000-000002630000}"/>
    <cellStyle name="Percent 12 3 2" xfId="25346" xr:uid="{00000000-0005-0000-0000-000003630000}"/>
    <cellStyle name="Percent 12 3 2 2" xfId="25347" xr:uid="{00000000-0005-0000-0000-000004630000}"/>
    <cellStyle name="Percent 12 3 2 3" xfId="25348" xr:uid="{00000000-0005-0000-0000-000005630000}"/>
    <cellStyle name="Percent 12 3 2 3 2" xfId="25349" xr:uid="{00000000-0005-0000-0000-000006630000}"/>
    <cellStyle name="Percent 12 3 2 3 3" xfId="25350" xr:uid="{00000000-0005-0000-0000-000007630000}"/>
    <cellStyle name="Percent 12 3 2 4" xfId="25351" xr:uid="{00000000-0005-0000-0000-000008630000}"/>
    <cellStyle name="Percent 12 3 2 4 2" xfId="25352" xr:uid="{00000000-0005-0000-0000-000009630000}"/>
    <cellStyle name="Percent 12 3 2 4 2 2" xfId="25353" xr:uid="{00000000-0005-0000-0000-00000A630000}"/>
    <cellStyle name="Percent 12 3 2 4 3" xfId="25354" xr:uid="{00000000-0005-0000-0000-00000B630000}"/>
    <cellStyle name="Percent 12 3 2 5" xfId="25355" xr:uid="{00000000-0005-0000-0000-00000C630000}"/>
    <cellStyle name="Percent 12 3 2 5 2" xfId="25356" xr:uid="{00000000-0005-0000-0000-00000D630000}"/>
    <cellStyle name="Percent 12 3 2 5 2 2" xfId="25357" xr:uid="{00000000-0005-0000-0000-00000E630000}"/>
    <cellStyle name="Percent 12 3 2 5 3" xfId="25358" xr:uid="{00000000-0005-0000-0000-00000F630000}"/>
    <cellStyle name="Percent 12 3 2 6" xfId="25359" xr:uid="{00000000-0005-0000-0000-000010630000}"/>
    <cellStyle name="Percent 12 3 2 6 2" xfId="25360" xr:uid="{00000000-0005-0000-0000-000011630000}"/>
    <cellStyle name="Percent 12 3 2 6 2 2" xfId="25361" xr:uid="{00000000-0005-0000-0000-000012630000}"/>
    <cellStyle name="Percent 12 3 2 6 3" xfId="25362" xr:uid="{00000000-0005-0000-0000-000013630000}"/>
    <cellStyle name="Percent 12 3 2 7" xfId="25363" xr:uid="{00000000-0005-0000-0000-000014630000}"/>
    <cellStyle name="Percent 12 3 2 7 2" xfId="25364" xr:uid="{00000000-0005-0000-0000-000015630000}"/>
    <cellStyle name="Percent 12 3 2 8" xfId="25365" xr:uid="{00000000-0005-0000-0000-000016630000}"/>
    <cellStyle name="Percent 12 3 2 8 2" xfId="25366" xr:uid="{00000000-0005-0000-0000-000017630000}"/>
    <cellStyle name="Percent 12 3 2 9" xfId="25367" xr:uid="{00000000-0005-0000-0000-000018630000}"/>
    <cellStyle name="Percent 12 3 3" xfId="25368" xr:uid="{00000000-0005-0000-0000-000019630000}"/>
    <cellStyle name="Percent 12 3 4" xfId="25369" xr:uid="{00000000-0005-0000-0000-00001A630000}"/>
    <cellStyle name="Percent 12 3 4 2" xfId="25370" xr:uid="{00000000-0005-0000-0000-00001B630000}"/>
    <cellStyle name="Percent 12 3 4 3" xfId="25371" xr:uid="{00000000-0005-0000-0000-00001C630000}"/>
    <cellStyle name="Percent 12 3 5" xfId="25372" xr:uid="{00000000-0005-0000-0000-00001D630000}"/>
    <cellStyle name="Percent 12 3 5 2" xfId="25373" xr:uid="{00000000-0005-0000-0000-00001E630000}"/>
    <cellStyle name="Percent 12 3 5 2 2" xfId="25374" xr:uid="{00000000-0005-0000-0000-00001F630000}"/>
    <cellStyle name="Percent 12 3 5 3" xfId="25375" xr:uid="{00000000-0005-0000-0000-000020630000}"/>
    <cellStyle name="Percent 12 3 6" xfId="25376" xr:uid="{00000000-0005-0000-0000-000021630000}"/>
    <cellStyle name="Percent 12 3 6 2" xfId="25377" xr:uid="{00000000-0005-0000-0000-000022630000}"/>
    <cellStyle name="Percent 12 3 6 2 2" xfId="25378" xr:uid="{00000000-0005-0000-0000-000023630000}"/>
    <cellStyle name="Percent 12 3 6 3" xfId="25379" xr:uid="{00000000-0005-0000-0000-000024630000}"/>
    <cellStyle name="Percent 12 3 7" xfId="25380" xr:uid="{00000000-0005-0000-0000-000025630000}"/>
    <cellStyle name="Percent 12 3 7 2" xfId="25381" xr:uid="{00000000-0005-0000-0000-000026630000}"/>
    <cellStyle name="Percent 12 3 7 2 2" xfId="25382" xr:uid="{00000000-0005-0000-0000-000027630000}"/>
    <cellStyle name="Percent 12 3 7 3" xfId="25383" xr:uid="{00000000-0005-0000-0000-000028630000}"/>
    <cellStyle name="Percent 12 3 8" xfId="25384" xr:uid="{00000000-0005-0000-0000-000029630000}"/>
    <cellStyle name="Percent 12 3 8 2" xfId="25385" xr:uid="{00000000-0005-0000-0000-00002A630000}"/>
    <cellStyle name="Percent 12 3 9" xfId="25386" xr:uid="{00000000-0005-0000-0000-00002B630000}"/>
    <cellStyle name="Percent 12 3 9 2" xfId="25387" xr:uid="{00000000-0005-0000-0000-00002C630000}"/>
    <cellStyle name="Percent 12 4" xfId="25388" xr:uid="{00000000-0005-0000-0000-00002D630000}"/>
    <cellStyle name="Percent 12 4 2" xfId="25389" xr:uid="{00000000-0005-0000-0000-00002E630000}"/>
    <cellStyle name="Percent 12 4 3" xfId="25390" xr:uid="{00000000-0005-0000-0000-00002F630000}"/>
    <cellStyle name="Percent 12 4 3 2" xfId="25391" xr:uid="{00000000-0005-0000-0000-000030630000}"/>
    <cellStyle name="Percent 12 4 3 3" xfId="25392" xr:uid="{00000000-0005-0000-0000-000031630000}"/>
    <cellStyle name="Percent 12 4 4" xfId="25393" xr:uid="{00000000-0005-0000-0000-000032630000}"/>
    <cellStyle name="Percent 12 4 4 2" xfId="25394" xr:uid="{00000000-0005-0000-0000-000033630000}"/>
    <cellStyle name="Percent 12 4 4 2 2" xfId="25395" xr:uid="{00000000-0005-0000-0000-000034630000}"/>
    <cellStyle name="Percent 12 4 4 3" xfId="25396" xr:uid="{00000000-0005-0000-0000-000035630000}"/>
    <cellStyle name="Percent 12 4 5" xfId="25397" xr:uid="{00000000-0005-0000-0000-000036630000}"/>
    <cellStyle name="Percent 12 4 5 2" xfId="25398" xr:uid="{00000000-0005-0000-0000-000037630000}"/>
    <cellStyle name="Percent 12 4 5 2 2" xfId="25399" xr:uid="{00000000-0005-0000-0000-000038630000}"/>
    <cellStyle name="Percent 12 4 5 3" xfId="25400" xr:uid="{00000000-0005-0000-0000-000039630000}"/>
    <cellStyle name="Percent 12 4 6" xfId="25401" xr:uid="{00000000-0005-0000-0000-00003A630000}"/>
    <cellStyle name="Percent 12 4 6 2" xfId="25402" xr:uid="{00000000-0005-0000-0000-00003B630000}"/>
    <cellStyle name="Percent 12 4 6 2 2" xfId="25403" xr:uid="{00000000-0005-0000-0000-00003C630000}"/>
    <cellStyle name="Percent 12 4 6 3" xfId="25404" xr:uid="{00000000-0005-0000-0000-00003D630000}"/>
    <cellStyle name="Percent 12 4 7" xfId="25405" xr:uid="{00000000-0005-0000-0000-00003E630000}"/>
    <cellStyle name="Percent 12 4 7 2" xfId="25406" xr:uid="{00000000-0005-0000-0000-00003F630000}"/>
    <cellStyle name="Percent 12 4 8" xfId="25407" xr:uid="{00000000-0005-0000-0000-000040630000}"/>
    <cellStyle name="Percent 12 4 8 2" xfId="25408" xr:uid="{00000000-0005-0000-0000-000041630000}"/>
    <cellStyle name="Percent 12 4 9" xfId="25409" xr:uid="{00000000-0005-0000-0000-000042630000}"/>
    <cellStyle name="Percent 12 5" xfId="25410" xr:uid="{00000000-0005-0000-0000-000043630000}"/>
    <cellStyle name="Percent 12 5 2" xfId="25411" xr:uid="{00000000-0005-0000-0000-000044630000}"/>
    <cellStyle name="Percent 12 5 3" xfId="25412" xr:uid="{00000000-0005-0000-0000-000045630000}"/>
    <cellStyle name="Percent 12 5 3 2" xfId="25413" xr:uid="{00000000-0005-0000-0000-000046630000}"/>
    <cellStyle name="Percent 12 5 3 3" xfId="25414" xr:uid="{00000000-0005-0000-0000-000047630000}"/>
    <cellStyle name="Percent 12 5 4" xfId="25415" xr:uid="{00000000-0005-0000-0000-000048630000}"/>
    <cellStyle name="Percent 12 5 4 2" xfId="25416" xr:uid="{00000000-0005-0000-0000-000049630000}"/>
    <cellStyle name="Percent 12 5 4 2 2" xfId="25417" xr:uid="{00000000-0005-0000-0000-00004A630000}"/>
    <cellStyle name="Percent 12 5 4 3" xfId="25418" xr:uid="{00000000-0005-0000-0000-00004B630000}"/>
    <cellStyle name="Percent 12 5 5" xfId="25419" xr:uid="{00000000-0005-0000-0000-00004C630000}"/>
    <cellStyle name="Percent 12 5 5 2" xfId="25420" xr:uid="{00000000-0005-0000-0000-00004D630000}"/>
    <cellStyle name="Percent 12 5 5 2 2" xfId="25421" xr:uid="{00000000-0005-0000-0000-00004E630000}"/>
    <cellStyle name="Percent 12 5 5 3" xfId="25422" xr:uid="{00000000-0005-0000-0000-00004F630000}"/>
    <cellStyle name="Percent 12 5 6" xfId="25423" xr:uid="{00000000-0005-0000-0000-000050630000}"/>
    <cellStyle name="Percent 12 5 6 2" xfId="25424" xr:uid="{00000000-0005-0000-0000-000051630000}"/>
    <cellStyle name="Percent 12 5 6 2 2" xfId="25425" xr:uid="{00000000-0005-0000-0000-000052630000}"/>
    <cellStyle name="Percent 12 5 6 3" xfId="25426" xr:uid="{00000000-0005-0000-0000-000053630000}"/>
    <cellStyle name="Percent 12 5 7" xfId="25427" xr:uid="{00000000-0005-0000-0000-000054630000}"/>
    <cellStyle name="Percent 12 5 7 2" xfId="25428" xr:uid="{00000000-0005-0000-0000-000055630000}"/>
    <cellStyle name="Percent 12 5 8" xfId="25429" xr:uid="{00000000-0005-0000-0000-000056630000}"/>
    <cellStyle name="Percent 12 5 8 2" xfId="25430" xr:uid="{00000000-0005-0000-0000-000057630000}"/>
    <cellStyle name="Percent 12 5 9" xfId="25431" xr:uid="{00000000-0005-0000-0000-000058630000}"/>
    <cellStyle name="Percent 12 6" xfId="25432" xr:uid="{00000000-0005-0000-0000-000059630000}"/>
    <cellStyle name="Percent 12 6 2" xfId="25433" xr:uid="{00000000-0005-0000-0000-00005A630000}"/>
    <cellStyle name="Percent 12 6 3" xfId="25434" xr:uid="{00000000-0005-0000-0000-00005B630000}"/>
    <cellStyle name="Percent 12 6 3 2" xfId="25435" xr:uid="{00000000-0005-0000-0000-00005C630000}"/>
    <cellStyle name="Percent 12 6 3 3" xfId="25436" xr:uid="{00000000-0005-0000-0000-00005D630000}"/>
    <cellStyle name="Percent 12 6 4" xfId="25437" xr:uid="{00000000-0005-0000-0000-00005E630000}"/>
    <cellStyle name="Percent 12 6 4 2" xfId="25438" xr:uid="{00000000-0005-0000-0000-00005F630000}"/>
    <cellStyle name="Percent 12 6 4 2 2" xfId="25439" xr:uid="{00000000-0005-0000-0000-000060630000}"/>
    <cellStyle name="Percent 12 6 4 3" xfId="25440" xr:uid="{00000000-0005-0000-0000-000061630000}"/>
    <cellStyle name="Percent 12 6 5" xfId="25441" xr:uid="{00000000-0005-0000-0000-000062630000}"/>
    <cellStyle name="Percent 12 6 5 2" xfId="25442" xr:uid="{00000000-0005-0000-0000-000063630000}"/>
    <cellStyle name="Percent 12 6 5 2 2" xfId="25443" xr:uid="{00000000-0005-0000-0000-000064630000}"/>
    <cellStyle name="Percent 12 6 5 3" xfId="25444" xr:uid="{00000000-0005-0000-0000-000065630000}"/>
    <cellStyle name="Percent 12 6 6" xfId="25445" xr:uid="{00000000-0005-0000-0000-000066630000}"/>
    <cellStyle name="Percent 12 6 6 2" xfId="25446" xr:uid="{00000000-0005-0000-0000-000067630000}"/>
    <cellStyle name="Percent 12 6 6 2 2" xfId="25447" xr:uid="{00000000-0005-0000-0000-000068630000}"/>
    <cellStyle name="Percent 12 6 6 3" xfId="25448" xr:uid="{00000000-0005-0000-0000-000069630000}"/>
    <cellStyle name="Percent 12 6 7" xfId="25449" xr:uid="{00000000-0005-0000-0000-00006A630000}"/>
    <cellStyle name="Percent 12 6 7 2" xfId="25450" xr:uid="{00000000-0005-0000-0000-00006B630000}"/>
    <cellStyle name="Percent 12 6 8" xfId="25451" xr:uid="{00000000-0005-0000-0000-00006C630000}"/>
    <cellStyle name="Percent 12 6 8 2" xfId="25452" xr:uid="{00000000-0005-0000-0000-00006D630000}"/>
    <cellStyle name="Percent 12 6 9" xfId="25453" xr:uid="{00000000-0005-0000-0000-00006E630000}"/>
    <cellStyle name="Percent 12 7" xfId="25454" xr:uid="{00000000-0005-0000-0000-00006F630000}"/>
    <cellStyle name="Percent 12 7 2" xfId="25455" xr:uid="{00000000-0005-0000-0000-000070630000}"/>
    <cellStyle name="Percent 12 7 3" xfId="25456" xr:uid="{00000000-0005-0000-0000-000071630000}"/>
    <cellStyle name="Percent 12 8" xfId="25457" xr:uid="{00000000-0005-0000-0000-000072630000}"/>
    <cellStyle name="Percent 12 8 2" xfId="25458" xr:uid="{00000000-0005-0000-0000-000073630000}"/>
    <cellStyle name="Percent 12 8 3" xfId="25459" xr:uid="{00000000-0005-0000-0000-000074630000}"/>
    <cellStyle name="Percent 12 8 3 2" xfId="25460" xr:uid="{00000000-0005-0000-0000-000075630000}"/>
    <cellStyle name="Percent 12 8 3 2 2" xfId="25461" xr:uid="{00000000-0005-0000-0000-000076630000}"/>
    <cellStyle name="Percent 12 8 3 3" xfId="25462" xr:uid="{00000000-0005-0000-0000-000077630000}"/>
    <cellStyle name="Percent 12 8 4" xfId="25463" xr:uid="{00000000-0005-0000-0000-000078630000}"/>
    <cellStyle name="Percent 12 8 4 2" xfId="25464" xr:uid="{00000000-0005-0000-0000-000079630000}"/>
    <cellStyle name="Percent 12 8 4 2 2" xfId="25465" xr:uid="{00000000-0005-0000-0000-00007A630000}"/>
    <cellStyle name="Percent 12 8 4 3" xfId="25466" xr:uid="{00000000-0005-0000-0000-00007B630000}"/>
    <cellStyle name="Percent 12 8 5" xfId="25467" xr:uid="{00000000-0005-0000-0000-00007C630000}"/>
    <cellStyle name="Percent 12 8 5 2" xfId="25468" xr:uid="{00000000-0005-0000-0000-00007D630000}"/>
    <cellStyle name="Percent 12 8 5 2 2" xfId="25469" xr:uid="{00000000-0005-0000-0000-00007E630000}"/>
    <cellStyle name="Percent 12 8 5 3" xfId="25470" xr:uid="{00000000-0005-0000-0000-00007F630000}"/>
    <cellStyle name="Percent 12 8 6" xfId="25471" xr:uid="{00000000-0005-0000-0000-000080630000}"/>
    <cellStyle name="Percent 12 8 6 2" xfId="25472" xr:uid="{00000000-0005-0000-0000-000081630000}"/>
    <cellStyle name="Percent 12 8 7" xfId="25473" xr:uid="{00000000-0005-0000-0000-000082630000}"/>
    <cellStyle name="Percent 12 8 7 2" xfId="25474" xr:uid="{00000000-0005-0000-0000-000083630000}"/>
    <cellStyle name="Percent 12 8 8" xfId="25475" xr:uid="{00000000-0005-0000-0000-000084630000}"/>
    <cellStyle name="Percent 12 8 9" xfId="25476" xr:uid="{00000000-0005-0000-0000-000085630000}"/>
    <cellStyle name="Percent 12 9" xfId="25477" xr:uid="{00000000-0005-0000-0000-000086630000}"/>
    <cellStyle name="Percent 13" xfId="25478" xr:uid="{00000000-0005-0000-0000-000087630000}"/>
    <cellStyle name="Percent 13 10" xfId="25479" xr:uid="{00000000-0005-0000-0000-000088630000}"/>
    <cellStyle name="Percent 13 2" xfId="25480" xr:uid="{00000000-0005-0000-0000-000089630000}"/>
    <cellStyle name="Percent 13 2 2" xfId="25481" xr:uid="{00000000-0005-0000-0000-00008A630000}"/>
    <cellStyle name="Percent 13 3" xfId="25482" xr:uid="{00000000-0005-0000-0000-00008B630000}"/>
    <cellStyle name="Percent 13 4" xfId="25483" xr:uid="{00000000-0005-0000-0000-00008C630000}"/>
    <cellStyle name="Percent 13 4 2" xfId="25484" xr:uid="{00000000-0005-0000-0000-00008D630000}"/>
    <cellStyle name="Percent 13 4 2 2" xfId="25485" xr:uid="{00000000-0005-0000-0000-00008E630000}"/>
    <cellStyle name="Percent 13 4 3" xfId="25486" xr:uid="{00000000-0005-0000-0000-00008F630000}"/>
    <cellStyle name="Percent 13 5" xfId="25487" xr:uid="{00000000-0005-0000-0000-000090630000}"/>
    <cellStyle name="Percent 13 5 2" xfId="25488" xr:uid="{00000000-0005-0000-0000-000091630000}"/>
    <cellStyle name="Percent 13 5 2 2" xfId="25489" xr:uid="{00000000-0005-0000-0000-000092630000}"/>
    <cellStyle name="Percent 13 5 3" xfId="25490" xr:uid="{00000000-0005-0000-0000-000093630000}"/>
    <cellStyle name="Percent 13 6" xfId="25491" xr:uid="{00000000-0005-0000-0000-000094630000}"/>
    <cellStyle name="Percent 13 6 2" xfId="25492" xr:uid="{00000000-0005-0000-0000-000095630000}"/>
    <cellStyle name="Percent 13 6 2 2" xfId="25493" xr:uid="{00000000-0005-0000-0000-000096630000}"/>
    <cellStyle name="Percent 13 6 3" xfId="25494" xr:uid="{00000000-0005-0000-0000-000097630000}"/>
    <cellStyle name="Percent 13 7" xfId="25495" xr:uid="{00000000-0005-0000-0000-000098630000}"/>
    <cellStyle name="Percent 13 7 2" xfId="25496" xr:uid="{00000000-0005-0000-0000-000099630000}"/>
    <cellStyle name="Percent 13 8" xfId="25497" xr:uid="{00000000-0005-0000-0000-00009A630000}"/>
    <cellStyle name="Percent 13 8 2" xfId="25498" xr:uid="{00000000-0005-0000-0000-00009B630000}"/>
    <cellStyle name="Percent 13 9" xfId="25499" xr:uid="{00000000-0005-0000-0000-00009C630000}"/>
    <cellStyle name="Percent 14" xfId="25500" xr:uid="{00000000-0005-0000-0000-00009D630000}"/>
    <cellStyle name="Percent 14 2" xfId="25501" xr:uid="{00000000-0005-0000-0000-00009E630000}"/>
    <cellStyle name="Percent 14 2 2" xfId="25502" xr:uid="{00000000-0005-0000-0000-00009F630000}"/>
    <cellStyle name="Percent 14 2 2 2" xfId="25503" xr:uid="{00000000-0005-0000-0000-0000A0630000}"/>
    <cellStyle name="Percent 14 2 3" xfId="25504" xr:uid="{00000000-0005-0000-0000-0000A1630000}"/>
    <cellStyle name="Percent 14 3" xfId="25505" xr:uid="{00000000-0005-0000-0000-0000A2630000}"/>
    <cellStyle name="Percent 14 3 2" xfId="25506" xr:uid="{00000000-0005-0000-0000-0000A3630000}"/>
    <cellStyle name="Percent 14 4" xfId="25507" xr:uid="{00000000-0005-0000-0000-0000A4630000}"/>
    <cellStyle name="Percent 15" xfId="25508" xr:uid="{00000000-0005-0000-0000-0000A5630000}"/>
    <cellStyle name="Percent 15 2" xfId="25509" xr:uid="{00000000-0005-0000-0000-0000A6630000}"/>
    <cellStyle name="Percent 15 2 2" xfId="25510" xr:uid="{00000000-0005-0000-0000-0000A7630000}"/>
    <cellStyle name="Percent 15 3" xfId="25511" xr:uid="{00000000-0005-0000-0000-0000A8630000}"/>
    <cellStyle name="Percent 16" xfId="25512" xr:uid="{00000000-0005-0000-0000-0000A9630000}"/>
    <cellStyle name="Percent 16 2" xfId="25513" xr:uid="{00000000-0005-0000-0000-0000AA630000}"/>
    <cellStyle name="Percent 16 2 2" xfId="25514" xr:uid="{00000000-0005-0000-0000-0000AB630000}"/>
    <cellStyle name="Percent 16 3" xfId="25515" xr:uid="{00000000-0005-0000-0000-0000AC630000}"/>
    <cellStyle name="Percent 17" xfId="25516" xr:uid="{00000000-0005-0000-0000-0000AD630000}"/>
    <cellStyle name="Percent 17 2" xfId="25517" xr:uid="{00000000-0005-0000-0000-0000AE630000}"/>
    <cellStyle name="Percent 17 2 2" xfId="25518" xr:uid="{00000000-0005-0000-0000-0000AF630000}"/>
    <cellStyle name="Percent 17 3" xfId="25519" xr:uid="{00000000-0005-0000-0000-0000B0630000}"/>
    <cellStyle name="Percent 18" xfId="25520" xr:uid="{00000000-0005-0000-0000-0000B1630000}"/>
    <cellStyle name="Percent 18 2" xfId="25521" xr:uid="{00000000-0005-0000-0000-0000B2630000}"/>
    <cellStyle name="Percent 19" xfId="25522" xr:uid="{00000000-0005-0000-0000-0000B3630000}"/>
    <cellStyle name="Percent 19 2" xfId="25523" xr:uid="{00000000-0005-0000-0000-0000B4630000}"/>
    <cellStyle name="Percent 2" xfId="25524" xr:uid="{00000000-0005-0000-0000-0000B5630000}"/>
    <cellStyle name="Percent 2 10" xfId="25525" xr:uid="{00000000-0005-0000-0000-0000B6630000}"/>
    <cellStyle name="Percent 2 10 2" xfId="25526" xr:uid="{00000000-0005-0000-0000-0000B7630000}"/>
    <cellStyle name="Percent 2 10 3" xfId="25527" xr:uid="{00000000-0005-0000-0000-0000B8630000}"/>
    <cellStyle name="Percent 2 11" xfId="25528" xr:uid="{00000000-0005-0000-0000-0000B9630000}"/>
    <cellStyle name="Percent 2 11 2" xfId="25529" xr:uid="{00000000-0005-0000-0000-0000BA630000}"/>
    <cellStyle name="Percent 2 12" xfId="25530" xr:uid="{00000000-0005-0000-0000-0000BB630000}"/>
    <cellStyle name="Percent 2 12 2" xfId="25531" xr:uid="{00000000-0005-0000-0000-0000BC630000}"/>
    <cellStyle name="Percent 2 13" xfId="25532" xr:uid="{00000000-0005-0000-0000-0000BD630000}"/>
    <cellStyle name="Percent 2 14" xfId="25533" xr:uid="{00000000-0005-0000-0000-0000BE630000}"/>
    <cellStyle name="Percent 2 15" xfId="25534" xr:uid="{00000000-0005-0000-0000-0000BF630000}"/>
    <cellStyle name="Percent 2 16" xfId="25535" xr:uid="{00000000-0005-0000-0000-0000C0630000}"/>
    <cellStyle name="Percent 2 2" xfId="25536" xr:uid="{00000000-0005-0000-0000-0000C1630000}"/>
    <cellStyle name="Percent 2 2 2" xfId="25537" xr:uid="{00000000-0005-0000-0000-0000C2630000}"/>
    <cellStyle name="Percent 2 3" xfId="25538" xr:uid="{00000000-0005-0000-0000-0000C3630000}"/>
    <cellStyle name="Percent 2 3 2" xfId="25539" xr:uid="{00000000-0005-0000-0000-0000C4630000}"/>
    <cellStyle name="Percent 2 4" xfId="25540" xr:uid="{00000000-0005-0000-0000-0000C5630000}"/>
    <cellStyle name="Percent 2 5" xfId="25541" xr:uid="{00000000-0005-0000-0000-0000C6630000}"/>
    <cellStyle name="Percent 2 5 2" xfId="25542" xr:uid="{00000000-0005-0000-0000-0000C7630000}"/>
    <cellStyle name="Percent 2 5 2 2" xfId="25543" xr:uid="{00000000-0005-0000-0000-0000C8630000}"/>
    <cellStyle name="Percent 2 5 2 2 2" xfId="25544" xr:uid="{00000000-0005-0000-0000-0000C9630000}"/>
    <cellStyle name="Percent 2 5 2 3" xfId="25545" xr:uid="{00000000-0005-0000-0000-0000CA630000}"/>
    <cellStyle name="Percent 2 5 2 4" xfId="25546" xr:uid="{00000000-0005-0000-0000-0000CB630000}"/>
    <cellStyle name="Percent 2 5 3" xfId="25547" xr:uid="{00000000-0005-0000-0000-0000CC630000}"/>
    <cellStyle name="Percent 2 5 3 2" xfId="25548" xr:uid="{00000000-0005-0000-0000-0000CD630000}"/>
    <cellStyle name="Percent 2 5 3 2 2" xfId="25549" xr:uid="{00000000-0005-0000-0000-0000CE630000}"/>
    <cellStyle name="Percent 2 5 3 3" xfId="25550" xr:uid="{00000000-0005-0000-0000-0000CF630000}"/>
    <cellStyle name="Percent 2 5 3 3 2" xfId="25551" xr:uid="{00000000-0005-0000-0000-0000D0630000}"/>
    <cellStyle name="Percent 2 5 3 4" xfId="25552" xr:uid="{00000000-0005-0000-0000-0000D1630000}"/>
    <cellStyle name="Percent 2 5 3 5" xfId="25553" xr:uid="{00000000-0005-0000-0000-0000D2630000}"/>
    <cellStyle name="Percent 2 5 3 6" xfId="25554" xr:uid="{00000000-0005-0000-0000-0000D3630000}"/>
    <cellStyle name="Percent 2 5 4" xfId="25555" xr:uid="{00000000-0005-0000-0000-0000D4630000}"/>
    <cellStyle name="Percent 2 5 4 2" xfId="25556" xr:uid="{00000000-0005-0000-0000-0000D5630000}"/>
    <cellStyle name="Percent 2 5 4 2 2" xfId="25557" xr:uid="{00000000-0005-0000-0000-0000D6630000}"/>
    <cellStyle name="Percent 2 5 4 2 3" xfId="25558" xr:uid="{00000000-0005-0000-0000-0000D7630000}"/>
    <cellStyle name="Percent 2 5 4 3" xfId="25559" xr:uid="{00000000-0005-0000-0000-0000D8630000}"/>
    <cellStyle name="Percent 2 5 4 4" xfId="25560" xr:uid="{00000000-0005-0000-0000-0000D9630000}"/>
    <cellStyle name="Percent 2 5 5" xfId="25561" xr:uid="{00000000-0005-0000-0000-0000DA630000}"/>
    <cellStyle name="Percent 2 5 6" xfId="25562" xr:uid="{00000000-0005-0000-0000-0000DB630000}"/>
    <cellStyle name="Percent 2 6" xfId="25563" xr:uid="{00000000-0005-0000-0000-0000DC630000}"/>
    <cellStyle name="Percent 2 6 2" xfId="25564" xr:uid="{00000000-0005-0000-0000-0000DD630000}"/>
    <cellStyle name="Percent 2 6 2 2" xfId="25565" xr:uid="{00000000-0005-0000-0000-0000DE630000}"/>
    <cellStyle name="Percent 2 6 2 2 2" xfId="25566" xr:uid="{00000000-0005-0000-0000-0000DF630000}"/>
    <cellStyle name="Percent 2 6 2 3" xfId="25567" xr:uid="{00000000-0005-0000-0000-0000E0630000}"/>
    <cellStyle name="Percent 2 6 2 4" xfId="25568" xr:uid="{00000000-0005-0000-0000-0000E1630000}"/>
    <cellStyle name="Percent 2 6 3" xfId="25569" xr:uid="{00000000-0005-0000-0000-0000E2630000}"/>
    <cellStyle name="Percent 2 6 3 2" xfId="25570" xr:uid="{00000000-0005-0000-0000-0000E3630000}"/>
    <cellStyle name="Percent 2 6 3 2 2" xfId="25571" xr:uid="{00000000-0005-0000-0000-0000E4630000}"/>
    <cellStyle name="Percent 2 6 3 3" xfId="25572" xr:uid="{00000000-0005-0000-0000-0000E5630000}"/>
    <cellStyle name="Percent 2 6 3 3 2" xfId="25573" xr:uid="{00000000-0005-0000-0000-0000E6630000}"/>
    <cellStyle name="Percent 2 6 3 4" xfId="25574" xr:uid="{00000000-0005-0000-0000-0000E7630000}"/>
    <cellStyle name="Percent 2 6 3 5" xfId="25575" xr:uid="{00000000-0005-0000-0000-0000E8630000}"/>
    <cellStyle name="Percent 2 6 4" xfId="25576" xr:uid="{00000000-0005-0000-0000-0000E9630000}"/>
    <cellStyle name="Percent 2 6 4 2" xfId="25577" xr:uid="{00000000-0005-0000-0000-0000EA630000}"/>
    <cellStyle name="Percent 2 6 4 3" xfId="25578" xr:uid="{00000000-0005-0000-0000-0000EB630000}"/>
    <cellStyle name="Percent 2 6 5" xfId="25579" xr:uid="{00000000-0005-0000-0000-0000EC630000}"/>
    <cellStyle name="Percent 2 6 6" xfId="25580" xr:uid="{00000000-0005-0000-0000-0000ED630000}"/>
    <cellStyle name="Percent 2 7" xfId="25581" xr:uid="{00000000-0005-0000-0000-0000EE630000}"/>
    <cellStyle name="Percent 2 7 2" xfId="25582" xr:uid="{00000000-0005-0000-0000-0000EF630000}"/>
    <cellStyle name="Percent 2 7 2 2" xfId="25583" xr:uid="{00000000-0005-0000-0000-0000F0630000}"/>
    <cellStyle name="Percent 2 7 3" xfId="25584" xr:uid="{00000000-0005-0000-0000-0000F1630000}"/>
    <cellStyle name="Percent 2 7 4" xfId="25585" xr:uid="{00000000-0005-0000-0000-0000F2630000}"/>
    <cellStyle name="Percent 2 8" xfId="25586" xr:uid="{00000000-0005-0000-0000-0000F3630000}"/>
    <cellStyle name="Percent 2 8 2" xfId="25587" xr:uid="{00000000-0005-0000-0000-0000F4630000}"/>
    <cellStyle name="Percent 2 8 2 2" xfId="25588" xr:uid="{00000000-0005-0000-0000-0000F5630000}"/>
    <cellStyle name="Percent 2 8 3" xfId="25589" xr:uid="{00000000-0005-0000-0000-0000F6630000}"/>
    <cellStyle name="Percent 2 8 3 2" xfId="25590" xr:uid="{00000000-0005-0000-0000-0000F7630000}"/>
    <cellStyle name="Percent 2 8 4" xfId="25591" xr:uid="{00000000-0005-0000-0000-0000F8630000}"/>
    <cellStyle name="Percent 2 8 5" xfId="25592" xr:uid="{00000000-0005-0000-0000-0000F9630000}"/>
    <cellStyle name="Percent 2 8 6" xfId="25593" xr:uid="{00000000-0005-0000-0000-0000FA630000}"/>
    <cellStyle name="Percent 2 9" xfId="25594" xr:uid="{00000000-0005-0000-0000-0000FB630000}"/>
    <cellStyle name="Percent 2 9 2" xfId="25595" xr:uid="{00000000-0005-0000-0000-0000FC630000}"/>
    <cellStyle name="Percent 2 9 2 2" xfId="25596" xr:uid="{00000000-0005-0000-0000-0000FD630000}"/>
    <cellStyle name="Percent 2 9 2 3" xfId="25597" xr:uid="{00000000-0005-0000-0000-0000FE630000}"/>
    <cellStyle name="Percent 2 9 3" xfId="25598" xr:uid="{00000000-0005-0000-0000-0000FF630000}"/>
    <cellStyle name="Percent 2 9 4" xfId="25599" xr:uid="{00000000-0005-0000-0000-000000640000}"/>
    <cellStyle name="Percent 3" xfId="25600" xr:uid="{00000000-0005-0000-0000-000001640000}"/>
    <cellStyle name="Percent 3 2" xfId="25601" xr:uid="{00000000-0005-0000-0000-000002640000}"/>
    <cellStyle name="Percent 3 3" xfId="25602" xr:uid="{00000000-0005-0000-0000-000003640000}"/>
    <cellStyle name="Percent 3 3 2" xfId="25603" xr:uid="{00000000-0005-0000-0000-000004640000}"/>
    <cellStyle name="Percent 3 3 2 2" xfId="25604" xr:uid="{00000000-0005-0000-0000-000005640000}"/>
    <cellStyle name="Percent 3 3 2 2 2" xfId="25605" xr:uid="{00000000-0005-0000-0000-000006640000}"/>
    <cellStyle name="Percent 3 3 2 3" xfId="25606" xr:uid="{00000000-0005-0000-0000-000007640000}"/>
    <cellStyle name="Percent 3 3 2 4" xfId="25607" xr:uid="{00000000-0005-0000-0000-000008640000}"/>
    <cellStyle name="Percent 3 3 3" xfId="25608" xr:uid="{00000000-0005-0000-0000-000009640000}"/>
    <cellStyle name="Percent 3 3 3 2" xfId="25609" xr:uid="{00000000-0005-0000-0000-00000A640000}"/>
    <cellStyle name="Percent 3 3 3 2 2" xfId="25610" xr:uid="{00000000-0005-0000-0000-00000B640000}"/>
    <cellStyle name="Percent 3 3 3 3" xfId="25611" xr:uid="{00000000-0005-0000-0000-00000C640000}"/>
    <cellStyle name="Percent 3 3 3 3 2" xfId="25612" xr:uid="{00000000-0005-0000-0000-00000D640000}"/>
    <cellStyle name="Percent 3 3 3 4" xfId="25613" xr:uid="{00000000-0005-0000-0000-00000E640000}"/>
    <cellStyle name="Percent 3 3 3 5" xfId="25614" xr:uid="{00000000-0005-0000-0000-00000F640000}"/>
    <cellStyle name="Percent 3 3 4" xfId="25615" xr:uid="{00000000-0005-0000-0000-000010640000}"/>
    <cellStyle name="Percent 3 3 4 2" xfId="25616" xr:uid="{00000000-0005-0000-0000-000011640000}"/>
    <cellStyle name="Percent 3 3 4 3" xfId="25617" xr:uid="{00000000-0005-0000-0000-000012640000}"/>
    <cellStyle name="Percent 3 3 5" xfId="25618" xr:uid="{00000000-0005-0000-0000-000013640000}"/>
    <cellStyle name="Percent 3 3 6" xfId="25619" xr:uid="{00000000-0005-0000-0000-000014640000}"/>
    <cellStyle name="Percent 4" xfId="25620" xr:uid="{00000000-0005-0000-0000-000015640000}"/>
    <cellStyle name="Percent 4 2" xfId="25621" xr:uid="{00000000-0005-0000-0000-000016640000}"/>
    <cellStyle name="Percent 5" xfId="25622" xr:uid="{00000000-0005-0000-0000-000017640000}"/>
    <cellStyle name="Percent 5 2" xfId="25623" xr:uid="{00000000-0005-0000-0000-000018640000}"/>
    <cellStyle name="Percent 5 2 2" xfId="25624" xr:uid="{00000000-0005-0000-0000-000019640000}"/>
    <cellStyle name="Percent 5 3" xfId="25625" xr:uid="{00000000-0005-0000-0000-00001A640000}"/>
    <cellStyle name="Percent 6" xfId="25626" xr:uid="{00000000-0005-0000-0000-00001B640000}"/>
    <cellStyle name="Percent 7" xfId="25627" xr:uid="{00000000-0005-0000-0000-00001C640000}"/>
    <cellStyle name="Percent 7 2" xfId="25628" xr:uid="{00000000-0005-0000-0000-00001D640000}"/>
    <cellStyle name="Percent 7 2 2" xfId="25629" xr:uid="{00000000-0005-0000-0000-00001E640000}"/>
    <cellStyle name="Percent 7 2 2 2" xfId="25630" xr:uid="{00000000-0005-0000-0000-00001F640000}"/>
    <cellStyle name="Percent 7 2 3" xfId="25631" xr:uid="{00000000-0005-0000-0000-000020640000}"/>
    <cellStyle name="Percent 7 2 4" xfId="25632" xr:uid="{00000000-0005-0000-0000-000021640000}"/>
    <cellStyle name="Percent 7 3" xfId="25633" xr:uid="{00000000-0005-0000-0000-000022640000}"/>
    <cellStyle name="Percent 7 3 2" xfId="25634" xr:uid="{00000000-0005-0000-0000-000023640000}"/>
    <cellStyle name="Percent 7 3 2 2" xfId="25635" xr:uid="{00000000-0005-0000-0000-000024640000}"/>
    <cellStyle name="Percent 7 3 3" xfId="25636" xr:uid="{00000000-0005-0000-0000-000025640000}"/>
    <cellStyle name="Percent 7 3 3 2" xfId="25637" xr:uid="{00000000-0005-0000-0000-000026640000}"/>
    <cellStyle name="Percent 7 3 4" xfId="25638" xr:uid="{00000000-0005-0000-0000-000027640000}"/>
    <cellStyle name="Percent 7 3 5" xfId="25639" xr:uid="{00000000-0005-0000-0000-000028640000}"/>
    <cellStyle name="Percent 7 3 6" xfId="25640" xr:uid="{00000000-0005-0000-0000-000029640000}"/>
    <cellStyle name="Percent 7 4" xfId="25641" xr:uid="{00000000-0005-0000-0000-00002A640000}"/>
    <cellStyle name="Percent 7 4 2" xfId="25642" xr:uid="{00000000-0005-0000-0000-00002B640000}"/>
    <cellStyle name="Percent 7 4 2 2" xfId="25643" xr:uid="{00000000-0005-0000-0000-00002C640000}"/>
    <cellStyle name="Percent 7 4 2 3" xfId="25644" xr:uid="{00000000-0005-0000-0000-00002D640000}"/>
    <cellStyle name="Percent 7 4 3" xfId="25645" xr:uid="{00000000-0005-0000-0000-00002E640000}"/>
    <cellStyle name="Percent 7 4 4" xfId="25646" xr:uid="{00000000-0005-0000-0000-00002F640000}"/>
    <cellStyle name="Percent 7 5" xfId="25647" xr:uid="{00000000-0005-0000-0000-000030640000}"/>
    <cellStyle name="Percent 7 6" xfId="25648" xr:uid="{00000000-0005-0000-0000-000031640000}"/>
    <cellStyle name="Percent 8" xfId="25649" xr:uid="{00000000-0005-0000-0000-000032640000}"/>
    <cellStyle name="Percent 8 2" xfId="25650" xr:uid="{00000000-0005-0000-0000-000033640000}"/>
    <cellStyle name="Percent 8 2 2" xfId="25651" xr:uid="{00000000-0005-0000-0000-000034640000}"/>
    <cellStyle name="Percent 8 2 2 2" xfId="25652" xr:uid="{00000000-0005-0000-0000-000035640000}"/>
    <cellStyle name="Percent 8 2 3" xfId="25653" xr:uid="{00000000-0005-0000-0000-000036640000}"/>
    <cellStyle name="Percent 8 2 4" xfId="25654" xr:uid="{00000000-0005-0000-0000-000037640000}"/>
    <cellStyle name="Percent 8 3" xfId="25655" xr:uid="{00000000-0005-0000-0000-000038640000}"/>
    <cellStyle name="Percent 8 3 2" xfId="25656" xr:uid="{00000000-0005-0000-0000-000039640000}"/>
    <cellStyle name="Percent 8 3 2 2" xfId="25657" xr:uid="{00000000-0005-0000-0000-00003A640000}"/>
    <cellStyle name="Percent 8 3 3" xfId="25658" xr:uid="{00000000-0005-0000-0000-00003B640000}"/>
    <cellStyle name="Percent 8 3 3 2" xfId="25659" xr:uid="{00000000-0005-0000-0000-00003C640000}"/>
    <cellStyle name="Percent 8 3 4" xfId="25660" xr:uid="{00000000-0005-0000-0000-00003D640000}"/>
    <cellStyle name="Percent 8 3 5" xfId="25661" xr:uid="{00000000-0005-0000-0000-00003E640000}"/>
    <cellStyle name="Percent 8 4" xfId="25662" xr:uid="{00000000-0005-0000-0000-00003F640000}"/>
    <cellStyle name="Percent 8 4 2" xfId="25663" xr:uid="{00000000-0005-0000-0000-000040640000}"/>
    <cellStyle name="Percent 8 4 3" xfId="25664" xr:uid="{00000000-0005-0000-0000-000041640000}"/>
    <cellStyle name="Percent 8 5" xfId="25665" xr:uid="{00000000-0005-0000-0000-000042640000}"/>
    <cellStyle name="Percent 8 6" xfId="25666" xr:uid="{00000000-0005-0000-0000-000043640000}"/>
    <cellStyle name="Percent 9" xfId="25667" xr:uid="{00000000-0005-0000-0000-000044640000}"/>
    <cellStyle name="Percent 9 2" xfId="25668" xr:uid="{00000000-0005-0000-0000-000045640000}"/>
    <cellStyle name="Percent 9 2 2" xfId="25669" xr:uid="{00000000-0005-0000-0000-000046640000}"/>
    <cellStyle name="Percent 9 2 3" xfId="25670" xr:uid="{00000000-0005-0000-0000-000047640000}"/>
    <cellStyle name="Percent 9 3" xfId="25671" xr:uid="{00000000-0005-0000-0000-000048640000}"/>
    <cellStyle name="Percent 9 3 2" xfId="25672" xr:uid="{00000000-0005-0000-0000-000049640000}"/>
    <cellStyle name="Percent 9 3 3" xfId="25673" xr:uid="{00000000-0005-0000-0000-00004A640000}"/>
    <cellStyle name="Percent 9 4" xfId="25674" xr:uid="{00000000-0005-0000-0000-00004B640000}"/>
    <cellStyle name="Percent 9 4 2" xfId="25675" xr:uid="{00000000-0005-0000-0000-00004C640000}"/>
    <cellStyle name="Percent 9 4 3" xfId="25676" xr:uid="{00000000-0005-0000-0000-00004D640000}"/>
    <cellStyle name="Percent 9 5" xfId="25677" xr:uid="{00000000-0005-0000-0000-00004E640000}"/>
    <cellStyle name="Percent 9 6" xfId="25678" xr:uid="{00000000-0005-0000-0000-00004F640000}"/>
    <cellStyle name="statement" xfId="25679" xr:uid="{00000000-0005-0000-0000-000050640000}"/>
    <cellStyle name="Statement heading" xfId="25680" xr:uid="{00000000-0005-0000-0000-000051640000}"/>
    <cellStyle name="Statement heading 2" xfId="25681" xr:uid="{00000000-0005-0000-0000-000052640000}"/>
    <cellStyle name="Total 2" xfId="25682" xr:uid="{00000000-0005-0000-0000-000053640000}"/>
    <cellStyle name="Warning Text 2" xfId="25683" xr:uid="{00000000-0005-0000-0000-000054640000}"/>
    <cellStyle name="Years" xfId="25684" xr:uid="{00000000-0005-0000-0000-000055640000}"/>
    <cellStyle name="Years 2" xfId="25685" xr:uid="{00000000-0005-0000-0000-000056640000}"/>
  </cellStyles>
  <dxfs count="39">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ill>
        <patternFill>
          <bgColor rgb="FF92D050"/>
        </patternFill>
      </fill>
    </dxf>
    <dxf>
      <fill>
        <patternFill>
          <bgColor rgb="FFFFFF00"/>
        </patternFill>
      </fill>
    </dxf>
    <dxf>
      <font>
        <color rgb="FF00B050"/>
      </font>
      <fill>
        <patternFill>
          <fgColor auto="1"/>
          <bgColor theme="6" tint="0.79998168889431442"/>
        </patternFill>
      </fill>
    </dxf>
    <dxf>
      <font>
        <color rgb="FFFF0000"/>
      </font>
      <fill>
        <patternFill>
          <bgColor rgb="FFFF9B9B"/>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0000FF"/>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396875</xdr:colOff>
      <xdr:row>0</xdr:row>
      <xdr:rowOff>0</xdr:rowOff>
    </xdr:from>
    <xdr:to>
      <xdr:col>12</xdr:col>
      <xdr:colOff>0</xdr:colOff>
      <xdr:row>2</xdr:row>
      <xdr:rowOff>111126</xdr:rowOff>
    </xdr:to>
    <xdr:pic>
      <xdr:nvPicPr>
        <xdr:cNvPr id="4" name="Picture 3">
          <a:extLst>
            <a:ext uri="{FF2B5EF4-FFF2-40B4-BE49-F238E27FC236}">
              <a16:creationId xmlns:a16="http://schemas.microsoft.com/office/drawing/2014/main" id="{CCE8F300-6340-4F09-A2EF-30F7B4626B3C}"/>
            </a:ext>
          </a:extLst>
        </xdr:cNvPr>
        <xdr:cNvPicPr>
          <a:picLocks noChangeAspect="1"/>
        </xdr:cNvPicPr>
      </xdr:nvPicPr>
      <xdr:blipFill rotWithShape="1">
        <a:blip xmlns:r="http://schemas.openxmlformats.org/officeDocument/2006/relationships" r:embed="rId1"/>
        <a:srcRect l="2122" t="11760" r="2122" b="10205"/>
        <a:stretch/>
      </xdr:blipFill>
      <xdr:spPr>
        <a:xfrm>
          <a:off x="9661525" y="0"/>
          <a:ext cx="1590675" cy="4667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D4941A1-2004-4B5E-A487-085DBD093C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6B571EA-D2BA-40BC-905E-C45F415029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1D0FDB7-68A6-4454-831E-116C0A442A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39275" y="1085850"/>
          <a:ext cx="0" cy="1809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6605CBF-178F-4222-9C48-CD7F2185B8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BFBEEE34-E6B1-4ECE-910C-7F0554111A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25B6E28-0038-4AEF-A2D9-64D22D92DF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A74712CF-D9BA-4E15-8C8C-A264BAD3CA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F3705CC-5497-4B56-955A-A403BCC49A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8349951-2950-40AF-BE9E-661FE55BD8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9D2135D-5E1B-4DD7-86B7-BE5EC21815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C86C682-5EFB-43F2-91D4-D55EBAFD1B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5F1CB829-D58D-4886-B581-15071DA6A0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F0A85673-F6CA-4FD0-BF8C-334C7CBDA7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D8AAA91D-A1B8-46C2-A8E1-D9E9CD44AE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9DD83BC-1C79-4DCC-8022-C9BF90A220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BB802511-038F-49F4-8583-FE6CF31540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AE4AC606-12CF-451E-A035-33BC904B2E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4B18B91B-00F7-4779-A575-1DA343E6D8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BFD0F462-A08B-4088-9EFA-A926211A38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22EB5A19-FE59-4F4C-BE9F-3F4C05A778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EA883D5-9A6B-4CA7-BCE6-586F844D72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AC6E9EC1-2C0F-47ED-AF4B-0926EBC5E0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A1FFBC16-162B-4D69-A4DC-FCBCD89048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5F5435A-211F-4F94-8F41-D46205B445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B490BA10-2DEE-4BFE-A060-353AFBBAB8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AEB858A8-80EE-4CB4-A672-27EF702E0B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EAD5FD4B-669F-4B4E-8C75-587B0E6EDE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7C2CE094-E781-4665-B075-F86A96C000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0" y="889000"/>
          <a:ext cx="0" cy="17780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F30B152-EA5C-4477-A1C9-5EC6435EDD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0" y="889000"/>
          <a:ext cx="0" cy="17780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2B9CAE2-BA42-4FCE-BF6A-EFBE08172D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92050" y="889000"/>
          <a:ext cx="0" cy="177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9511D01A-9748-48D8-9681-CEDE6E6DC653}" userId="S::Jameyn.Arboleda@tribunal.gc.ca::914a611a-fd6b-460a-90bd-5bd9dc82c70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1" dT="2025-12-08T19:38:33.15" personId="{9511D01A-9748-48D8-9681-CEDE6E6DC653}" id="{32958E7C-C115-44D2-8ECA-B8DB96EAAE61}">
    <text>Hide EN and FR columns
TRIB &gt; Hide R/C</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70834-ABC7-41E8-9E42-10913FD30AB1}">
  <sheetPr codeName="Sheet1">
    <tabColor rgb="FFFFC000"/>
  </sheetPr>
  <dimension ref="A1:L70"/>
  <sheetViews>
    <sheetView showGridLines="0" zoomScaleNormal="100" workbookViewId="0">
      <selection activeCell="C12" sqref="C12"/>
    </sheetView>
  </sheetViews>
  <sheetFormatPr defaultColWidth="8.85546875" defaultRowHeight="14.25" x14ac:dyDescent="0.25"/>
  <cols>
    <col min="1" max="1" width="24.42578125" style="73" bestFit="1" customWidth="1"/>
    <col min="2" max="2" width="20.85546875" style="9" customWidth="1"/>
    <col min="3" max="3" width="32.140625" style="9" bestFit="1" customWidth="1"/>
    <col min="4" max="4" width="18.85546875" style="9" bestFit="1" customWidth="1"/>
    <col min="5" max="5" width="8.85546875" style="9"/>
    <col min="6" max="6" width="11.85546875" style="9" customWidth="1"/>
    <col min="7" max="7" width="10.85546875" style="9" customWidth="1"/>
    <col min="8" max="10" width="8.85546875" style="9"/>
    <col min="11" max="11" width="12" style="9" bestFit="1" customWidth="1"/>
    <col min="12" max="16384" width="8.85546875" style="9"/>
  </cols>
  <sheetData>
    <row r="1" spans="1:12" s="86" customFormat="1" x14ac:dyDescent="0.25">
      <c r="A1" s="86" t="s">
        <v>92</v>
      </c>
      <c r="B1" s="86" t="s">
        <v>93</v>
      </c>
      <c r="C1" s="86" t="s">
        <v>94</v>
      </c>
      <c r="F1" s="86" t="s">
        <v>95</v>
      </c>
    </row>
    <row r="2" spans="1:12" x14ac:dyDescent="0.25">
      <c r="A2" s="73" t="s">
        <v>96</v>
      </c>
      <c r="B2" s="34" t="s">
        <v>723</v>
      </c>
      <c r="C2" s="34" t="str">
        <f>B2</f>
        <v>NQ-2026-005</v>
      </c>
      <c r="F2" s="9" t="s">
        <v>216</v>
      </c>
    </row>
    <row r="3" spans="1:12" x14ac:dyDescent="0.25">
      <c r="A3" s="73" t="s">
        <v>97</v>
      </c>
      <c r="B3" s="9" t="s">
        <v>529</v>
      </c>
      <c r="C3" s="9" t="s">
        <v>530</v>
      </c>
      <c r="F3" s="9" t="s">
        <v>215</v>
      </c>
    </row>
    <row r="4" spans="1:12" x14ac:dyDescent="0.25">
      <c r="A4" s="82" t="s">
        <v>164</v>
      </c>
      <c r="B4" s="34" t="s">
        <v>531</v>
      </c>
      <c r="C4" s="34" t="s">
        <v>532</v>
      </c>
      <c r="F4" s="9" t="s">
        <v>214</v>
      </c>
    </row>
    <row r="5" spans="1:12" ht="28.5" x14ac:dyDescent="0.25">
      <c r="A5" s="85" t="s">
        <v>289</v>
      </c>
      <c r="B5" s="34" t="s">
        <v>533</v>
      </c>
      <c r="C5" s="34" t="s">
        <v>534</v>
      </c>
      <c r="D5" s="84" t="s">
        <v>409</v>
      </c>
    </row>
    <row r="6" spans="1:12" x14ac:dyDescent="0.25">
      <c r="A6" s="73" t="s">
        <v>249</v>
      </c>
      <c r="B6" s="66">
        <v>2023</v>
      </c>
      <c r="C6" s="66">
        <f>B6</f>
        <v>2023</v>
      </c>
      <c r="F6" s="83" t="s">
        <v>287</v>
      </c>
    </row>
    <row r="7" spans="1:12" x14ac:dyDescent="0.25">
      <c r="A7" s="73" t="s">
        <v>266</v>
      </c>
      <c r="B7" s="74" t="s">
        <v>535</v>
      </c>
      <c r="C7" s="120" t="s">
        <v>536</v>
      </c>
      <c r="F7" s="34" t="s">
        <v>440</v>
      </c>
    </row>
    <row r="8" spans="1:12" x14ac:dyDescent="0.25">
      <c r="A8" s="73" t="s">
        <v>248</v>
      </c>
      <c r="B8" s="162">
        <v>2026</v>
      </c>
      <c r="C8" s="162">
        <f>B8</f>
        <v>2026</v>
      </c>
      <c r="F8" s="34" t="s">
        <v>439</v>
      </c>
    </row>
    <row r="9" spans="1:12" x14ac:dyDescent="0.25">
      <c r="A9" s="73" t="s">
        <v>226</v>
      </c>
      <c r="B9" s="9" t="s">
        <v>537</v>
      </c>
      <c r="C9" s="9" t="s">
        <v>538</v>
      </c>
      <c r="F9" s="84" t="s">
        <v>288</v>
      </c>
    </row>
    <row r="10" spans="1:12" x14ac:dyDescent="0.25">
      <c r="A10" s="73" t="s">
        <v>227</v>
      </c>
      <c r="B10" s="9" t="s">
        <v>539</v>
      </c>
      <c r="C10" s="9" t="s">
        <v>540</v>
      </c>
    </row>
    <row r="11" spans="1:12" x14ac:dyDescent="0.25">
      <c r="A11" s="73" t="s">
        <v>98</v>
      </c>
      <c r="B11" s="170" t="s">
        <v>724</v>
      </c>
      <c r="C11" s="170" t="s">
        <v>725</v>
      </c>
    </row>
    <row r="12" spans="1:12" x14ac:dyDescent="0.25">
      <c r="B12" s="70"/>
      <c r="F12" s="86" t="s">
        <v>372</v>
      </c>
      <c r="G12" s="73"/>
      <c r="H12" s="73"/>
      <c r="I12" s="73"/>
      <c r="J12" s="73"/>
      <c r="K12" s="73"/>
      <c r="L12" s="73"/>
    </row>
    <row r="13" spans="1:12" x14ac:dyDescent="0.25">
      <c r="A13" s="82" t="s">
        <v>280</v>
      </c>
      <c r="B13" s="34" t="s">
        <v>714</v>
      </c>
      <c r="C13" s="34" t="s">
        <v>715</v>
      </c>
      <c r="D13" s="34" t="s">
        <v>716</v>
      </c>
      <c r="F13" s="140" t="s">
        <v>405</v>
      </c>
      <c r="G13" s="140" t="s">
        <v>385</v>
      </c>
      <c r="H13" s="502" t="s">
        <v>389</v>
      </c>
      <c r="I13" s="502"/>
      <c r="J13" s="140" t="s">
        <v>400</v>
      </c>
      <c r="K13" s="86" t="s">
        <v>72</v>
      </c>
      <c r="L13" s="140" t="s">
        <v>406</v>
      </c>
    </row>
    <row r="14" spans="1:12" x14ac:dyDescent="0.25">
      <c r="A14" s="82" t="s">
        <v>281</v>
      </c>
      <c r="B14" s="34" t="s">
        <v>717</v>
      </c>
      <c r="C14" s="34" t="s">
        <v>718</v>
      </c>
      <c r="D14" s="34" t="s">
        <v>719</v>
      </c>
      <c r="F14" s="73" t="s">
        <v>373</v>
      </c>
      <c r="G14" s="73" t="s">
        <v>386</v>
      </c>
      <c r="H14" s="73" t="s">
        <v>390</v>
      </c>
      <c r="I14" s="73" t="s">
        <v>423</v>
      </c>
      <c r="J14" s="73">
        <f>$B$8</f>
        <v>2026</v>
      </c>
      <c r="K14" s="73" t="str">
        <f>IF(Intro!$G$21="English",Variables!H14&amp;" "&amp;Variables!J14,Variables!I14&amp;" "&amp;Variables!J14)</f>
        <v>oct.-déc. 2026</v>
      </c>
      <c r="L14" s="73" t="s">
        <v>366</v>
      </c>
    </row>
    <row r="15" spans="1:12" x14ac:dyDescent="0.25">
      <c r="B15" s="34" t="s">
        <v>720</v>
      </c>
      <c r="C15" s="34" t="s">
        <v>721</v>
      </c>
      <c r="D15" s="34" t="s">
        <v>722</v>
      </c>
      <c r="F15" s="73" t="s">
        <v>374</v>
      </c>
      <c r="G15" s="73" t="s">
        <v>387</v>
      </c>
      <c r="H15" s="73" t="s">
        <v>373</v>
      </c>
      <c r="I15" s="73" t="s">
        <v>424</v>
      </c>
      <c r="J15" s="73">
        <f>$B$8+1</f>
        <v>2027</v>
      </c>
      <c r="K15" s="73" t="str">
        <f>IF(Intro!$G$21="English",Variables!H15&amp;" "&amp;Variables!J15,Variables!I15&amp;" "&amp;Variables!J15)</f>
        <v>janv. 2027</v>
      </c>
      <c r="L15" s="73" t="s">
        <v>366</v>
      </c>
    </row>
    <row r="16" spans="1:12" ht="409.5" x14ac:dyDescent="0.25">
      <c r="A16" s="73" t="s">
        <v>105</v>
      </c>
      <c r="B16" s="78" t="s">
        <v>541</v>
      </c>
      <c r="C16" s="78" t="s">
        <v>542</v>
      </c>
      <c r="F16" s="73" t="s">
        <v>375</v>
      </c>
      <c r="G16" s="73" t="s">
        <v>387</v>
      </c>
      <c r="H16" s="73" t="s">
        <v>391</v>
      </c>
      <c r="I16" s="73" t="s">
        <v>425</v>
      </c>
      <c r="J16" s="73">
        <f>$B$8+1</f>
        <v>2027</v>
      </c>
      <c r="K16" s="73" t="str">
        <f>IF(Intro!$G$21="English",Variables!H16&amp;" "&amp;Variables!J16,Variables!I16&amp;" "&amp;Variables!J16)</f>
        <v>janv.-févr. 2027</v>
      </c>
      <c r="L16" s="73" t="s">
        <v>366</v>
      </c>
    </row>
    <row r="17" spans="1:12" s="34" customFormat="1" x14ac:dyDescent="0.25">
      <c r="A17" s="81" t="s">
        <v>279</v>
      </c>
      <c r="B17" s="9" t="s">
        <v>543</v>
      </c>
      <c r="C17" s="9" t="s">
        <v>544</v>
      </c>
      <c r="F17" s="73" t="s">
        <v>376</v>
      </c>
      <c r="G17" s="82" t="s">
        <v>387</v>
      </c>
      <c r="H17" s="82" t="s">
        <v>392</v>
      </c>
      <c r="I17" s="82" t="s">
        <v>426</v>
      </c>
      <c r="J17" s="73">
        <f>$B$8+1</f>
        <v>2027</v>
      </c>
      <c r="K17" s="73" t="str">
        <f>IF(Intro!$G$21="English",Variables!H17&amp;" "&amp;Variables!J17,Variables!I17&amp;" "&amp;Variables!J17)</f>
        <v>janv.-mars 2027</v>
      </c>
      <c r="L17" s="82" t="s">
        <v>388</v>
      </c>
    </row>
    <row r="18" spans="1:12" s="34" customFormat="1" x14ac:dyDescent="0.25">
      <c r="A18" s="81"/>
      <c r="B18" s="9"/>
      <c r="F18" s="73" t="s">
        <v>377</v>
      </c>
      <c r="G18" s="82" t="s">
        <v>366</v>
      </c>
      <c r="H18" s="82" t="s">
        <v>376</v>
      </c>
      <c r="I18" s="82" t="s">
        <v>427</v>
      </c>
      <c r="J18" s="73">
        <f t="shared" ref="J18:J25" si="0">$B$8</f>
        <v>2026</v>
      </c>
      <c r="K18" s="73" t="str">
        <f>IF(Intro!$G$21="English",Variables!H18&amp;" "&amp;Variables!J18,Variables!I18&amp;" "&amp;Variables!J18)</f>
        <v>avr. 2026</v>
      </c>
      <c r="L18" s="82" t="s">
        <v>388</v>
      </c>
    </row>
    <row r="19" spans="1:12" x14ac:dyDescent="0.25">
      <c r="A19" s="73" t="s">
        <v>106</v>
      </c>
      <c r="B19" s="171" t="s">
        <v>545</v>
      </c>
      <c r="C19" s="171" t="s">
        <v>546</v>
      </c>
      <c r="F19" s="73" t="s">
        <v>378</v>
      </c>
      <c r="G19" s="73" t="s">
        <v>366</v>
      </c>
      <c r="H19" s="73" t="s">
        <v>393</v>
      </c>
      <c r="I19" s="73" t="s">
        <v>428</v>
      </c>
      <c r="J19" s="73">
        <f t="shared" si="0"/>
        <v>2026</v>
      </c>
      <c r="K19" s="73" t="str">
        <f>IF(Intro!$G$21="English",Variables!H19&amp;" "&amp;Variables!J19,Variables!I19&amp;" "&amp;Variables!J19)</f>
        <v>avr.-mai 2026</v>
      </c>
      <c r="L19" s="82" t="s">
        <v>388</v>
      </c>
    </row>
    <row r="20" spans="1:12" ht="57" x14ac:dyDescent="0.25">
      <c r="A20" s="73" t="s">
        <v>107</v>
      </c>
      <c r="B20" s="172" t="s">
        <v>547</v>
      </c>
      <c r="C20" s="173" t="str">
        <f>B20</f>
        <v>7326.90.90.90, 9403.20.00.70, 7308.90.00.60, 7308.90.00.99</v>
      </c>
      <c r="F20" s="73" t="s">
        <v>379</v>
      </c>
      <c r="G20" s="73" t="s">
        <v>366</v>
      </c>
      <c r="H20" s="73" t="s">
        <v>394</v>
      </c>
      <c r="I20" s="73" t="s">
        <v>429</v>
      </c>
      <c r="J20" s="73">
        <f t="shared" si="0"/>
        <v>2026</v>
      </c>
      <c r="K20" s="73" t="str">
        <f>IF(Intro!$G$21="English",Variables!H20&amp;" "&amp;Variables!J20,Variables!I20&amp;" "&amp;Variables!J20)</f>
        <v>avr.-juin 2026</v>
      </c>
      <c r="L20" s="73" t="s">
        <v>386</v>
      </c>
    </row>
    <row r="21" spans="1:12" ht="171" x14ac:dyDescent="0.25">
      <c r="A21" s="73" t="s">
        <v>108</v>
      </c>
      <c r="B21" s="172" t="s">
        <v>548</v>
      </c>
      <c r="C21" s="173" t="str">
        <f>B21</f>
        <v xml:space="preserve">7308.90.00.60, 7308.90.00.61, 7308.90.00.62, 7308.90.00.63, 7308.90.00.64, 7308.90.00.68, 7308.90.00.69, 7308.90.00.70, 7308.90.00.99, 7326.90.90.90, 9403.20.00.70
</v>
      </c>
      <c r="F21" s="73" t="s">
        <v>380</v>
      </c>
      <c r="G21" s="73" t="s">
        <v>388</v>
      </c>
      <c r="H21" s="73" t="s">
        <v>379</v>
      </c>
      <c r="I21" s="73" t="s">
        <v>430</v>
      </c>
      <c r="J21" s="73">
        <f t="shared" si="0"/>
        <v>2026</v>
      </c>
      <c r="K21" s="73" t="str">
        <f>IF(Intro!$G$21="English",Variables!H21&amp;" "&amp;Variables!J21,Variables!I21&amp;" "&amp;Variables!J21)</f>
        <v>juill. 2026</v>
      </c>
      <c r="L21" s="73" t="s">
        <v>386</v>
      </c>
    </row>
    <row r="22" spans="1:12" x14ac:dyDescent="0.25">
      <c r="F22" s="73" t="s">
        <v>381</v>
      </c>
      <c r="G22" s="73" t="s">
        <v>388</v>
      </c>
      <c r="H22" s="73" t="s">
        <v>395</v>
      </c>
      <c r="I22" s="73" t="s">
        <v>431</v>
      </c>
      <c r="J22" s="73">
        <f t="shared" si="0"/>
        <v>2026</v>
      </c>
      <c r="K22" s="73" t="str">
        <f>IF(Intro!$G$21="English",Variables!H22&amp;" "&amp;Variables!J22,Variables!I22&amp;" "&amp;Variables!J22)</f>
        <v>juill.-août 2026</v>
      </c>
      <c r="L22" s="73" t="s">
        <v>386</v>
      </c>
    </row>
    <row r="23" spans="1:12" x14ac:dyDescent="0.25">
      <c r="A23" s="82" t="s">
        <v>282</v>
      </c>
      <c r="B23" s="9" t="s">
        <v>283</v>
      </c>
      <c r="C23" s="9" t="s">
        <v>283</v>
      </c>
      <c r="F23" s="73" t="s">
        <v>382</v>
      </c>
      <c r="G23" s="73" t="s">
        <v>388</v>
      </c>
      <c r="H23" s="73" t="s">
        <v>396</v>
      </c>
      <c r="I23" s="73" t="s">
        <v>438</v>
      </c>
      <c r="J23" s="73">
        <f t="shared" si="0"/>
        <v>2026</v>
      </c>
      <c r="K23" s="73" t="str">
        <f>IF(Intro!$G$21="English",Variables!H23&amp;" "&amp;Variables!J23,Variables!I23&amp;" "&amp;Variables!J23)</f>
        <v>juill.-sept. 2026</v>
      </c>
      <c r="L23" s="73" t="s">
        <v>387</v>
      </c>
    </row>
    <row r="24" spans="1:12" x14ac:dyDescent="0.25">
      <c r="A24" s="82" t="s">
        <v>284</v>
      </c>
      <c r="B24" s="9" t="s">
        <v>285</v>
      </c>
      <c r="C24" s="9" t="s">
        <v>285</v>
      </c>
      <c r="F24" s="73" t="s">
        <v>383</v>
      </c>
      <c r="G24" s="73" t="s">
        <v>386</v>
      </c>
      <c r="H24" s="73" t="s">
        <v>382</v>
      </c>
      <c r="I24" s="73" t="s">
        <v>423</v>
      </c>
      <c r="J24" s="73">
        <f t="shared" si="0"/>
        <v>2026</v>
      </c>
      <c r="K24" s="73" t="str">
        <f>IF(Intro!$G$21="English",Variables!H24&amp;" "&amp;Variables!J24,Variables!I24&amp;" "&amp;Variables!J24)</f>
        <v>oct.-déc. 2026</v>
      </c>
      <c r="L24" s="73" t="s">
        <v>387</v>
      </c>
    </row>
    <row r="25" spans="1:12" x14ac:dyDescent="0.25">
      <c r="F25" s="73" t="s">
        <v>384</v>
      </c>
      <c r="G25" s="73" t="s">
        <v>386</v>
      </c>
      <c r="H25" s="73" t="s">
        <v>397</v>
      </c>
      <c r="I25" s="73" t="s">
        <v>432</v>
      </c>
      <c r="J25" s="73">
        <f t="shared" si="0"/>
        <v>2026</v>
      </c>
      <c r="K25" s="73" t="str">
        <f>IF(Intro!$G$21="English",Variables!H25&amp;" "&amp;Variables!J25,Variables!I25&amp;" "&amp;Variables!J25)</f>
        <v>oct.-nov. 2026</v>
      </c>
      <c r="L25" s="73" t="s">
        <v>387</v>
      </c>
    </row>
    <row r="26" spans="1:12" x14ac:dyDescent="0.25">
      <c r="A26" s="73" t="s">
        <v>99</v>
      </c>
      <c r="B26" s="9" t="s">
        <v>588</v>
      </c>
      <c r="C26" s="9" t="s">
        <v>589</v>
      </c>
    </row>
    <row r="27" spans="1:12" x14ac:dyDescent="0.25">
      <c r="A27" s="73" t="s">
        <v>238</v>
      </c>
      <c r="B27" s="9" t="s">
        <v>286</v>
      </c>
      <c r="C27" s="9" t="s">
        <v>416</v>
      </c>
    </row>
    <row r="29" spans="1:12" x14ac:dyDescent="0.25">
      <c r="A29" s="73" t="s">
        <v>247</v>
      </c>
      <c r="B29" s="34" t="s">
        <v>366</v>
      </c>
      <c r="C29" s="34" t="s">
        <v>367</v>
      </c>
    </row>
    <row r="30" spans="1:12" x14ac:dyDescent="0.25">
      <c r="A30" s="73" t="s">
        <v>100</v>
      </c>
      <c r="B30" s="9" t="s">
        <v>556</v>
      </c>
      <c r="C30" s="9" t="s">
        <v>557</v>
      </c>
    </row>
    <row r="31" spans="1:12" x14ac:dyDescent="0.25">
      <c r="A31" s="73" t="s">
        <v>101</v>
      </c>
      <c r="B31" s="9" t="s">
        <v>558</v>
      </c>
      <c r="C31" s="9" t="s">
        <v>559</v>
      </c>
    </row>
    <row r="32" spans="1:12" x14ac:dyDescent="0.25">
      <c r="A32" s="73" t="s">
        <v>102</v>
      </c>
      <c r="B32" s="9" t="s">
        <v>560</v>
      </c>
      <c r="C32" s="9" t="s">
        <v>561</v>
      </c>
    </row>
    <row r="33" spans="1:4" x14ac:dyDescent="0.25">
      <c r="A33" s="73" t="s">
        <v>103</v>
      </c>
      <c r="B33" s="9" t="s">
        <v>239</v>
      </c>
      <c r="C33" s="9" t="s">
        <v>239</v>
      </c>
    </row>
    <row r="34" spans="1:4" x14ac:dyDescent="0.25">
      <c r="A34" s="73" t="s">
        <v>104</v>
      </c>
      <c r="B34" s="9" t="s">
        <v>240</v>
      </c>
      <c r="C34" s="9" t="s">
        <v>240</v>
      </c>
    </row>
    <row r="35" spans="1:4" x14ac:dyDescent="0.25">
      <c r="A35" s="73" t="s">
        <v>196</v>
      </c>
      <c r="B35" s="9" t="s">
        <v>241</v>
      </c>
      <c r="C35" s="9" t="s">
        <v>241</v>
      </c>
    </row>
    <row r="36" spans="1:4" x14ac:dyDescent="0.25">
      <c r="A36" s="73" t="s">
        <v>224</v>
      </c>
      <c r="B36" s="9" t="s">
        <v>242</v>
      </c>
      <c r="C36" s="9" t="s">
        <v>242</v>
      </c>
    </row>
    <row r="37" spans="1:4" x14ac:dyDescent="0.25">
      <c r="A37" s="73" t="s">
        <v>225</v>
      </c>
      <c r="B37" s="9" t="s">
        <v>243</v>
      </c>
      <c r="C37" s="9" t="s">
        <v>243</v>
      </c>
    </row>
    <row r="39" spans="1:4" x14ac:dyDescent="0.25">
      <c r="A39" s="73" t="s">
        <v>253</v>
      </c>
      <c r="B39" s="136" t="s">
        <v>550</v>
      </c>
      <c r="C39" s="136" t="s">
        <v>551</v>
      </c>
    </row>
    <row r="40" spans="1:4" x14ac:dyDescent="0.25">
      <c r="A40" s="73" t="s">
        <v>402</v>
      </c>
      <c r="B40" s="136">
        <v>46223</v>
      </c>
      <c r="C40" s="136"/>
    </row>
    <row r="41" spans="1:4" x14ac:dyDescent="0.25">
      <c r="A41" s="73" t="s">
        <v>403</v>
      </c>
      <c r="B41" s="137">
        <f>B40-90</f>
        <v>46133</v>
      </c>
      <c r="C41" s="138"/>
    </row>
    <row r="42" spans="1:4" x14ac:dyDescent="0.25">
      <c r="A42" s="73" t="s">
        <v>404</v>
      </c>
      <c r="B42" s="138" t="str">
        <f>VLOOKUP(TEXT(B41,"mmm"),F14:L25,7,FALSE)</f>
        <v>Q2</v>
      </c>
      <c r="C42" s="137"/>
    </row>
    <row r="43" spans="1:4" x14ac:dyDescent="0.25">
      <c r="A43" s="73" t="s">
        <v>398</v>
      </c>
      <c r="B43" s="139" t="str">
        <f>TEXT(((DATEVALUE(B11))-21),"mmm")</f>
        <v>Sep</v>
      </c>
      <c r="C43" s="139" t="s">
        <v>401</v>
      </c>
      <c r="D43" s="119"/>
    </row>
    <row r="44" spans="1:4" x14ac:dyDescent="0.25">
      <c r="A44" s="73" t="s">
        <v>399</v>
      </c>
      <c r="B44" s="137" t="s">
        <v>552</v>
      </c>
      <c r="C44" s="137" t="s">
        <v>553</v>
      </c>
    </row>
    <row r="45" spans="1:4" x14ac:dyDescent="0.25">
      <c r="B45" s="70"/>
    </row>
    <row r="46" spans="1:4" x14ac:dyDescent="0.25">
      <c r="A46" s="501" t="s">
        <v>336</v>
      </c>
      <c r="B46" s="501"/>
      <c r="C46" s="501"/>
      <c r="D46" s="501"/>
    </row>
    <row r="47" spans="1:4" x14ac:dyDescent="0.25">
      <c r="A47" s="81" t="s">
        <v>343</v>
      </c>
      <c r="B47" s="9" t="s">
        <v>533</v>
      </c>
      <c r="C47" s="9" t="s">
        <v>549</v>
      </c>
      <c r="D47" s="73" t="str">
        <f>IF(Intro!$G$21="English",B47,C47)</f>
        <v>Chine</v>
      </c>
    </row>
    <row r="48" spans="1:4" x14ac:dyDescent="0.25">
      <c r="B48" s="9" t="s">
        <v>250</v>
      </c>
      <c r="C48" s="9" t="s">
        <v>251</v>
      </c>
      <c r="D48" s="73" t="str">
        <f>IF(Intro!$G$21="English",B48,C48)</f>
        <v>États-Unis d'Amérique</v>
      </c>
    </row>
    <row r="49" spans="1:4" x14ac:dyDescent="0.25">
      <c r="A49" s="81"/>
      <c r="B49" s="9" t="s">
        <v>368</v>
      </c>
      <c r="C49" s="9" t="s">
        <v>369</v>
      </c>
      <c r="D49" s="73" t="str">
        <f>IF(Intro!$G$21="English",B49,C49)</f>
        <v>Autre pays</v>
      </c>
    </row>
    <row r="50" spans="1:4" x14ac:dyDescent="0.25">
      <c r="A50" s="81"/>
      <c r="B50" s="9" t="s">
        <v>337</v>
      </c>
      <c r="C50" s="9" t="s">
        <v>338</v>
      </c>
      <c r="D50" s="73" t="str">
        <f>IF(Intro!$G$21="English",B50,C50)</f>
        <v>Autre pays 3</v>
      </c>
    </row>
    <row r="51" spans="1:4" x14ac:dyDescent="0.25">
      <c r="A51" s="81"/>
      <c r="B51" s="9" t="s">
        <v>339</v>
      </c>
      <c r="C51" s="9" t="s">
        <v>340</v>
      </c>
      <c r="D51" s="73" t="str">
        <f>IF(Intro!$G$21="English",B51,C51)</f>
        <v>Autre pays 4</v>
      </c>
    </row>
    <row r="52" spans="1:4" x14ac:dyDescent="0.25">
      <c r="A52" s="81"/>
      <c r="B52" s="9" t="s">
        <v>341</v>
      </c>
      <c r="C52" s="9" t="s">
        <v>342</v>
      </c>
      <c r="D52" s="73" t="str">
        <f>IF(Intro!$G$21="English",B52,C52)</f>
        <v>Autre pays 5</v>
      </c>
    </row>
    <row r="54" spans="1:4" x14ac:dyDescent="0.25">
      <c r="A54" s="500" t="s">
        <v>347</v>
      </c>
      <c r="B54" s="500"/>
      <c r="C54" s="500"/>
      <c r="D54" s="500"/>
    </row>
    <row r="55" spans="1:4" x14ac:dyDescent="0.25">
      <c r="D55" s="90"/>
    </row>
    <row r="56" spans="1:4" x14ac:dyDescent="0.25">
      <c r="A56" s="73" t="s">
        <v>357</v>
      </c>
      <c r="B56" s="9" t="s">
        <v>358</v>
      </c>
      <c r="C56" s="9" t="s">
        <v>360</v>
      </c>
      <c r="D56" s="73" t="str">
        <f>IF(Intro!$G$21="English",B56,C56)</f>
        <v>Oui</v>
      </c>
    </row>
    <row r="57" spans="1:4" x14ac:dyDescent="0.25">
      <c r="B57" s="9" t="s">
        <v>359</v>
      </c>
      <c r="C57" s="9" t="s">
        <v>361</v>
      </c>
      <c r="D57" s="73" t="str">
        <f>IF(Intro!$G$21="English",B57,C57)</f>
        <v>Non</v>
      </c>
    </row>
    <row r="58" spans="1:4" x14ac:dyDescent="0.25">
      <c r="D58" s="90"/>
    </row>
    <row r="59" spans="1:4" x14ac:dyDescent="0.25">
      <c r="A59" s="73" t="s">
        <v>335</v>
      </c>
      <c r="B59" s="9" t="s">
        <v>590</v>
      </c>
      <c r="C59" s="9" t="s">
        <v>591</v>
      </c>
      <c r="D59" s="73" t="str">
        <f>IF(Intro!$G$21="English",B59,C59)</f>
        <v>Revendeur / Distributeur</v>
      </c>
    </row>
    <row r="60" spans="1:4" x14ac:dyDescent="0.25">
      <c r="B60" s="9" t="s">
        <v>73</v>
      </c>
      <c r="C60" s="9" t="s">
        <v>63</v>
      </c>
      <c r="D60" s="73" t="str">
        <f>IF(Intro!$G$21="English",B60,C60)</f>
        <v>Utilisateur final</v>
      </c>
    </row>
    <row r="61" spans="1:4" x14ac:dyDescent="0.25">
      <c r="B61" s="9" t="s">
        <v>217</v>
      </c>
      <c r="C61" s="9" t="s">
        <v>218</v>
      </c>
      <c r="D61" s="73" t="str">
        <f>IF(Intro!$G$21="English",B61,C61)</f>
        <v>Courtier ou commerçant</v>
      </c>
    </row>
    <row r="62" spans="1:4" x14ac:dyDescent="0.25">
      <c r="B62" s="34" t="s">
        <v>318</v>
      </c>
      <c r="C62" s="34" t="s">
        <v>319</v>
      </c>
      <c r="D62" s="73" t="str">
        <f>IF(Intro!$G$21="English",B62,C62)</f>
        <v>Autre</v>
      </c>
    </row>
    <row r="64" spans="1:4" x14ac:dyDescent="0.25">
      <c r="A64" s="73" t="s">
        <v>344</v>
      </c>
      <c r="B64" s="9" t="s">
        <v>451</v>
      </c>
      <c r="C64" s="9" t="s">
        <v>452</v>
      </c>
      <c r="D64" s="73" t="str">
        <f>IF(Intro!$G$21="English",B64,C64)</f>
        <v>Vérification - volume</v>
      </c>
    </row>
    <row r="65" spans="1:4" x14ac:dyDescent="0.25">
      <c r="A65" s="73" t="s">
        <v>443</v>
      </c>
      <c r="B65" s="9" t="s">
        <v>186</v>
      </c>
      <c r="C65" s="9" t="s">
        <v>187</v>
      </c>
      <c r="D65" s="73" t="str">
        <f>IF(Intro!$G$21="English",B65,C65)</f>
        <v>Erreur</v>
      </c>
    </row>
    <row r="66" spans="1:4" x14ac:dyDescent="0.25">
      <c r="B66" s="9" t="s">
        <v>188</v>
      </c>
      <c r="C66" s="9" t="s">
        <v>252</v>
      </c>
      <c r="D66" s="73" t="str">
        <f>IF(Intro!$G$21="English",B66,C66)</f>
        <v>Correct</v>
      </c>
    </row>
    <row r="68" spans="1:4" x14ac:dyDescent="0.25">
      <c r="B68" s="9" t="s">
        <v>453</v>
      </c>
      <c r="C68" s="9" t="s">
        <v>454</v>
      </c>
      <c r="D68" s="73" t="str">
        <f>IF(Intro!$G$21="English",B68,C68)</f>
        <v>Vérification - valeur</v>
      </c>
    </row>
    <row r="69" spans="1:4" x14ac:dyDescent="0.25">
      <c r="B69" s="9" t="s">
        <v>186</v>
      </c>
      <c r="C69" s="9" t="s">
        <v>187</v>
      </c>
      <c r="D69" s="73" t="str">
        <f>IF(Intro!$G$21="English",B69,C69)</f>
        <v>Erreur</v>
      </c>
    </row>
    <row r="70" spans="1:4" x14ac:dyDescent="0.25">
      <c r="B70" s="9" t="s">
        <v>188</v>
      </c>
      <c r="C70" s="9" t="s">
        <v>252</v>
      </c>
      <c r="D70" s="73" t="str">
        <f>IF(Intro!$G$21="English",B70,C70)</f>
        <v>Correct</v>
      </c>
    </row>
  </sheetData>
  <sheetProtection algorithmName="SHA-512" hashValue="JITXXNPGLEyf6HfDSnP0iWkTo+PQDcOv3fs8Z1jETZu/gLLqrQaUdQhoB3dpw9KY1wyUKQxbJphz/QCbsWFpXw==" saltValue="7VXMDD9W3OI+nZvNXZ2SoQ==" spinCount="100000" sheet="1" objects="1" scenarios="1" selectLockedCells="1"/>
  <mergeCells count="3">
    <mergeCell ref="A54:D54"/>
    <mergeCell ref="A46:D46"/>
    <mergeCell ref="H13:I13"/>
  </mergeCells>
  <phoneticPr fontId="42" type="noConversion"/>
  <dataValidations count="2">
    <dataValidation type="list" allowBlank="1" showInputMessage="1" showErrorMessage="1" sqref="C4" xr:uid="{BC647F3E-121C-4516-BA76-C43E155F6A2F}">
      <formula1>"le dumping, le dumping et le subventionnement"</formula1>
    </dataValidation>
    <dataValidation type="list" allowBlank="1" showInputMessage="1" showErrorMessage="1" sqref="B4" xr:uid="{839E3129-6ED5-4045-AA92-3D342FD19477}">
      <formula1>"dumping, dumping and the subsidizing"</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4A9AF-CAA1-4155-9ABD-1A051DCF9943}">
  <sheetPr codeName="Sheet20">
    <tabColor rgb="FF92D050"/>
    <pageSetUpPr fitToPage="1"/>
  </sheetPr>
  <dimension ref="A1:S182"/>
  <sheetViews>
    <sheetView showGridLines="0" zoomScaleNormal="100" zoomScaleSheetLayoutView="5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445</v>
      </c>
      <c r="P1" s="9" t="s">
        <v>445</v>
      </c>
    </row>
    <row r="2" spans="1:16" x14ac:dyDescent="0.25">
      <c r="B2" s="11" t="str">
        <f>Pro!B2</f>
        <v>PROTÉGÉ</v>
      </c>
      <c r="C2" s="11"/>
      <c r="D2" s="11"/>
      <c r="O2" s="10" t="s">
        <v>93</v>
      </c>
      <c r="P2" s="10" t="s">
        <v>109</v>
      </c>
    </row>
    <row r="3" spans="1:16" x14ac:dyDescent="0.25">
      <c r="B3" s="12"/>
      <c r="C3" s="12"/>
      <c r="D3" s="12"/>
      <c r="O3" s="2"/>
      <c r="P3" s="2"/>
    </row>
    <row r="4" spans="1:16" s="2" customFormat="1" x14ac:dyDescent="0.25">
      <c r="A4" s="4"/>
      <c r="B4" s="419" t="str">
        <f>Info!B4</f>
        <v>QUESTIONNAIRE À L'INTENTION DES IMPORTATEURS</v>
      </c>
      <c r="C4" s="420"/>
      <c r="D4" s="420"/>
      <c r="E4" s="420"/>
      <c r="F4" s="420"/>
      <c r="G4" s="420"/>
      <c r="H4" s="420"/>
      <c r="I4" s="420"/>
      <c r="J4" s="420"/>
      <c r="K4" s="420"/>
      <c r="L4" s="421"/>
      <c r="M4" s="24"/>
      <c r="N4" s="24"/>
      <c r="O4" s="18"/>
      <c r="P4" s="18"/>
    </row>
    <row r="5" spans="1:16" s="2" customFormat="1" x14ac:dyDescent="0.25">
      <c r="A5" s="4"/>
      <c r="B5" s="575" t="str">
        <f>Info!B5</f>
        <v>NQ-2026-005</v>
      </c>
      <c r="C5" s="576"/>
      <c r="D5" s="576"/>
      <c r="E5" s="576"/>
      <c r="F5" s="576"/>
      <c r="G5" s="576"/>
      <c r="H5" s="576"/>
      <c r="I5" s="576"/>
      <c r="J5" s="576"/>
      <c r="K5" s="576"/>
      <c r="L5" s="577"/>
      <c r="M5" s="24"/>
      <c r="N5" s="24"/>
      <c r="O5" s="18"/>
      <c r="P5" s="18"/>
    </row>
    <row r="6" spans="1:16" s="6" customFormat="1" x14ac:dyDescent="0.25">
      <c r="A6" s="4"/>
      <c r="B6" s="575" t="str">
        <f>Info!B6</f>
        <v>CERTAINS RAYONNAGES EN ACIER</v>
      </c>
      <c r="C6" s="576"/>
      <c r="D6" s="576"/>
      <c r="E6" s="576"/>
      <c r="F6" s="576"/>
      <c r="G6" s="576"/>
      <c r="H6" s="576"/>
      <c r="I6" s="576"/>
      <c r="J6" s="576"/>
      <c r="K6" s="576"/>
      <c r="L6" s="577"/>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78" t="str">
        <f>Public!B8</f>
        <v>Les marchandises dans les questions suivantes font référence aux marchandises comme définies dans la description du produit de l'onglet Intro.</v>
      </c>
      <c r="C8" s="579"/>
      <c r="D8" s="579"/>
      <c r="E8" s="579"/>
      <c r="F8" s="579"/>
      <c r="G8" s="579"/>
      <c r="H8" s="579"/>
      <c r="I8" s="579"/>
      <c r="J8" s="579"/>
      <c r="K8" s="579"/>
      <c r="L8" s="580"/>
      <c r="M8" s="18"/>
      <c r="N8" s="18"/>
      <c r="O8" s="14"/>
      <c r="P8" s="14"/>
    </row>
    <row r="9" spans="1:16" s="6" customFormat="1" x14ac:dyDescent="0.25">
      <c r="A9" s="4"/>
      <c r="B9" s="578" t="str">
        <f>Public!B9</f>
        <v>Des informations sur le produit et un glossaire de termes sont disponibles dans l'onglet Info.</v>
      </c>
      <c r="C9" s="579"/>
      <c r="D9" s="579"/>
      <c r="E9" s="579"/>
      <c r="F9" s="579"/>
      <c r="G9" s="579"/>
      <c r="H9" s="579"/>
      <c r="I9" s="579"/>
      <c r="J9" s="579"/>
      <c r="K9" s="579"/>
      <c r="L9" s="580"/>
      <c r="M9" s="18"/>
      <c r="N9" s="18"/>
      <c r="O9" s="14"/>
    </row>
    <row r="10" spans="1:16" s="6" customFormat="1" x14ac:dyDescent="0.25">
      <c r="A10" s="4"/>
      <c r="B10" s="578" t="str">
        <f>IF(Intro!$G$21="English",O10,P10)</f>
        <v>Utilisez un onglet numéroté « Imp-Exp » pour chaque exportateur à partir duquel votre entreprise a importé. Pour obtenir des onglets « Imp-Exp » supplémentaires, contactez un analyste de cas identifié dans l'onglet « Intro ».</v>
      </c>
      <c r="C10" s="579"/>
      <c r="D10" s="579"/>
      <c r="E10" s="579"/>
      <c r="F10" s="579"/>
      <c r="G10" s="579"/>
      <c r="H10" s="579"/>
      <c r="I10" s="579"/>
      <c r="J10" s="579"/>
      <c r="K10" s="579"/>
      <c r="L10" s="580"/>
      <c r="M10" s="18"/>
      <c r="N10" s="18"/>
      <c r="O10" s="9" t="s">
        <v>327</v>
      </c>
      <c r="P10" s="9" t="s">
        <v>326</v>
      </c>
    </row>
    <row r="11" spans="1:16" s="6" customFormat="1" x14ac:dyDescent="0.25">
      <c r="A11" s="4"/>
      <c r="B11" s="578"/>
      <c r="C11" s="579"/>
      <c r="D11" s="579"/>
      <c r="E11" s="579"/>
      <c r="F11" s="579"/>
      <c r="G11" s="579"/>
      <c r="H11" s="579"/>
      <c r="I11" s="579"/>
      <c r="J11" s="579"/>
      <c r="K11" s="579"/>
      <c r="L11" s="580"/>
      <c r="M11" s="18"/>
      <c r="N11" s="18"/>
      <c r="O11" s="14"/>
      <c r="P11" s="14"/>
    </row>
    <row r="12" spans="1:16" s="6" customFormat="1" x14ac:dyDescent="0.25">
      <c r="A12" s="4"/>
      <c r="B12" s="578" t="str">
        <f>Pro!B12</f>
        <v>Pour les questions de cet onglet, notez ce qui suit :</v>
      </c>
      <c r="C12" s="579"/>
      <c r="D12" s="579"/>
      <c r="E12" s="579"/>
      <c r="F12" s="579"/>
      <c r="G12" s="579"/>
      <c r="H12" s="579"/>
      <c r="I12" s="579"/>
      <c r="J12" s="579"/>
      <c r="K12" s="579"/>
      <c r="L12" s="580"/>
      <c r="M12" s="18"/>
      <c r="N12" s="18"/>
      <c r="O12" s="14"/>
      <c r="P12" s="14"/>
    </row>
    <row r="13" spans="1:16" s="6" customFormat="1" x14ac:dyDescent="0.25">
      <c r="A13" s="4"/>
      <c r="B13" s="616" t="str">
        <f>Pro!B13</f>
        <v xml:space="preserve">• Veuillez indiquer seulement les ventes effectuées à partir des importations de votre entreprise. Les ventes de marchandises achetées auprès de producteurs canadiens doivent être exclues. </v>
      </c>
      <c r="C13" s="617"/>
      <c r="D13" s="617"/>
      <c r="E13" s="617"/>
      <c r="F13" s="617"/>
      <c r="G13" s="617"/>
      <c r="H13" s="617"/>
      <c r="I13" s="617"/>
      <c r="J13" s="617"/>
      <c r="K13" s="617"/>
      <c r="L13" s="618"/>
      <c r="M13" s="18"/>
      <c r="N13" s="18"/>
      <c r="O13" s="14"/>
      <c r="P13" s="14"/>
    </row>
    <row r="14" spans="1:16" s="6" customFormat="1" x14ac:dyDescent="0.25">
      <c r="A14" s="4"/>
      <c r="B14" s="578" t="str">
        <f>Pro!B14</f>
        <v>• Déclarez toutes les ventes aux entreprises associées canadiennes et étrangères.</v>
      </c>
      <c r="C14" s="579"/>
      <c r="D14" s="579"/>
      <c r="E14" s="579"/>
      <c r="F14" s="579"/>
      <c r="G14" s="579"/>
      <c r="H14" s="579"/>
      <c r="I14" s="579"/>
      <c r="J14" s="579"/>
      <c r="K14" s="579"/>
      <c r="L14" s="580"/>
      <c r="M14" s="18"/>
      <c r="N14" s="18"/>
      <c r="O14" s="14"/>
      <c r="P14" s="14"/>
    </row>
    <row r="15" spans="1:16" s="6" customFormat="1" x14ac:dyDescent="0.25">
      <c r="A15" s="4"/>
      <c r="B15" s="578" t="str">
        <f>Pro!B15</f>
        <v>• Déclarez toutes les ventes à compter de la date de l’expédition au client ou à son entrepôt.</v>
      </c>
      <c r="C15" s="579"/>
      <c r="D15" s="579"/>
      <c r="E15" s="579"/>
      <c r="F15" s="579"/>
      <c r="G15" s="579"/>
      <c r="H15" s="579"/>
      <c r="I15" s="579"/>
      <c r="J15" s="579"/>
      <c r="K15" s="579"/>
      <c r="L15" s="580"/>
      <c r="M15" s="18"/>
      <c r="N15" s="18"/>
      <c r="O15" s="14"/>
      <c r="P15" s="14"/>
    </row>
    <row r="16" spans="1:16" s="6" customFormat="1" x14ac:dyDescent="0.25">
      <c r="A16" s="4"/>
      <c r="B16" s="578" t="str">
        <f>Pro!B16</f>
        <v>• Déclarez toutes les valeurs en dollars canadiens.</v>
      </c>
      <c r="C16" s="579"/>
      <c r="D16" s="579"/>
      <c r="E16" s="579"/>
      <c r="F16" s="579"/>
      <c r="G16" s="579"/>
      <c r="H16" s="579"/>
      <c r="I16" s="579"/>
      <c r="J16" s="579"/>
      <c r="K16" s="579"/>
      <c r="L16" s="580"/>
      <c r="M16" s="18"/>
      <c r="N16" s="18"/>
      <c r="O16" s="14"/>
      <c r="P16" s="14"/>
    </row>
    <row r="17" spans="1:16" s="6" customFormat="1" x14ac:dyDescent="0.25">
      <c r="A17" s="4"/>
      <c r="B17" s="581" t="str">
        <f>IF(Intro!$G$21="English",O17,P17)</f>
        <v>• Si votre entreprise est un utilisateur final ou un détaillant, elle n’a pas besoin de déclarer ses ventes d’importations ou ses stocks d’importations.</v>
      </c>
      <c r="C17" s="582"/>
      <c r="D17" s="582"/>
      <c r="E17" s="582"/>
      <c r="F17" s="582"/>
      <c r="G17" s="582"/>
      <c r="H17" s="582"/>
      <c r="I17" s="582"/>
      <c r="J17" s="582"/>
      <c r="K17" s="582"/>
      <c r="L17" s="583"/>
      <c r="M17" s="18"/>
      <c r="N17" s="18"/>
      <c r="O17" s="14" t="s">
        <v>261</v>
      </c>
      <c r="P17" s="14" t="s">
        <v>262</v>
      </c>
    </row>
    <row r="18" spans="1:16" s="6" customFormat="1" x14ac:dyDescent="0.25">
      <c r="A18" s="4"/>
      <c r="B18" s="13"/>
      <c r="C18" s="13"/>
      <c r="D18" s="13"/>
      <c r="E18" s="3"/>
      <c r="F18" s="3"/>
      <c r="G18" s="3"/>
      <c r="H18" s="3"/>
      <c r="I18" s="3"/>
      <c r="J18" s="3"/>
      <c r="K18" s="3"/>
      <c r="L18" s="3"/>
      <c r="O18" s="14"/>
      <c r="P18" s="14"/>
    </row>
    <row r="19" spans="1:16" x14ac:dyDescent="0.25">
      <c r="B19" s="416" t="str">
        <f>IF(Intro!$G$21="English",O19,P19)</f>
        <v>IMPORTATIONS ET VENTES</v>
      </c>
      <c r="C19" s="417"/>
      <c r="D19" s="417"/>
      <c r="E19" s="417"/>
      <c r="F19" s="417"/>
      <c r="G19" s="417"/>
      <c r="H19" s="417"/>
      <c r="I19" s="417"/>
      <c r="J19" s="417"/>
      <c r="K19" s="417"/>
      <c r="L19" s="418"/>
      <c r="M19" s="9"/>
      <c r="O19" s="87" t="s">
        <v>323</v>
      </c>
      <c r="P19" s="87" t="s">
        <v>324</v>
      </c>
    </row>
    <row r="20" spans="1:16" x14ac:dyDescent="0.25">
      <c r="B20" s="545" t="s">
        <v>12</v>
      </c>
      <c r="C20" s="546"/>
      <c r="D20" s="546"/>
      <c r="E20" s="546"/>
      <c r="F20" s="546"/>
      <c r="G20" s="546"/>
      <c r="H20" s="546"/>
      <c r="I20" s="546"/>
      <c r="J20" s="546"/>
      <c r="K20" s="546"/>
      <c r="L20" s="547"/>
      <c r="M20" s="9"/>
    </row>
    <row r="21" spans="1:16" x14ac:dyDescent="0.25">
      <c r="B21" s="15"/>
      <c r="C21" s="32"/>
      <c r="D21" s="32"/>
      <c r="E21" s="33"/>
      <c r="F21" s="33"/>
      <c r="G21" s="33"/>
      <c r="H21" s="33"/>
      <c r="I21" s="33"/>
      <c r="J21" s="33"/>
      <c r="K21" s="33"/>
      <c r="L21" s="16"/>
      <c r="M21" s="9"/>
    </row>
    <row r="22" spans="1:16" ht="15.75" x14ac:dyDescent="0.25">
      <c r="B22" s="619" t="str">
        <f>IF(Intro!$G$21="English",O22,P22)</f>
        <v xml:space="preserve">Indiquez les importations et les ventes de marchandises de votre entreprise originaires de : </v>
      </c>
      <c r="C22" s="621"/>
      <c r="D22" s="621"/>
      <c r="E22" s="621"/>
      <c r="F22" s="621"/>
      <c r="G22" s="675" t="str">
        <f>Variables!D47</f>
        <v>Chine</v>
      </c>
      <c r="H22" s="675"/>
      <c r="I22" s="675"/>
      <c r="J22" s="675"/>
      <c r="K22" s="675"/>
      <c r="L22" s="61"/>
      <c r="M22" s="9"/>
      <c r="O22" s="9" t="s">
        <v>506</v>
      </c>
      <c r="P22" s="9" t="s">
        <v>507</v>
      </c>
    </row>
    <row r="23" spans="1:16" ht="15.75" x14ac:dyDescent="0.25">
      <c r="B23" s="679" t="str">
        <f>IF(Intro!$G$21="English",O23,P23)</f>
        <v>Nom de l'exportateur :</v>
      </c>
      <c r="C23" s="680"/>
      <c r="D23" s="680"/>
      <c r="E23" s="680"/>
      <c r="F23" s="680"/>
      <c r="G23" s="678"/>
      <c r="H23" s="678"/>
      <c r="I23" s="678"/>
      <c r="J23" s="678"/>
      <c r="K23" s="678"/>
      <c r="L23" s="61"/>
      <c r="M23" s="9"/>
      <c r="O23" s="9" t="s">
        <v>165</v>
      </c>
      <c r="P23" s="9" t="s">
        <v>166</v>
      </c>
    </row>
    <row r="24" spans="1:16" x14ac:dyDescent="0.25">
      <c r="B24" s="107"/>
      <c r="C24" s="108"/>
      <c r="D24" s="108"/>
      <c r="E24" s="108"/>
      <c r="F24" s="108"/>
      <c r="G24" s="33"/>
      <c r="H24" s="33"/>
      <c r="I24" s="33"/>
      <c r="J24" s="33"/>
      <c r="K24" s="33"/>
      <c r="L24" s="16"/>
      <c r="M24" s="9"/>
    </row>
    <row r="25" spans="1:16" x14ac:dyDescent="0.25">
      <c r="B25" s="107"/>
      <c r="C25" s="108"/>
      <c r="D25" s="108"/>
      <c r="E25" s="108"/>
      <c r="F25" s="108"/>
      <c r="G25" s="143">
        <f>Variables!$B$6</f>
        <v>2023</v>
      </c>
      <c r="H25" s="143">
        <f>G25+1</f>
        <v>2024</v>
      </c>
      <c r="I25" s="143">
        <f>H25+1</f>
        <v>2025</v>
      </c>
      <c r="J25" s="143" t="str">
        <f>IF(Intro!$G$21="English",Variables!B9,Variables!C9)</f>
        <v>janv.-mars 2025</v>
      </c>
      <c r="K25" s="143" t="str">
        <f>IF(Intro!$G$21="English",Variables!B10,Variables!C10)</f>
        <v>janv.-mars 2026</v>
      </c>
      <c r="L25" s="64"/>
      <c r="M25" s="9"/>
      <c r="O25" s="17"/>
    </row>
    <row r="26" spans="1:16" s="10" customFormat="1" x14ac:dyDescent="0.25">
      <c r="A26" s="31"/>
      <c r="B26" s="667" t="str">
        <f>IF(Intro!$G$21="English",O26,P26)</f>
        <v>Importations au Canada</v>
      </c>
      <c r="C26" s="668"/>
      <c r="D26" s="668"/>
      <c r="E26" s="668"/>
      <c r="F26" s="668"/>
      <c r="G26" s="668"/>
      <c r="H26" s="668"/>
      <c r="I26" s="668"/>
      <c r="J26" s="668"/>
      <c r="K26" s="668"/>
      <c r="L26" s="64"/>
      <c r="O26" s="25" t="s">
        <v>229</v>
      </c>
      <c r="P26" s="10" t="s">
        <v>230</v>
      </c>
    </row>
    <row r="27" spans="1:16" x14ac:dyDescent="0.25">
      <c r="B27" s="673" t="str">
        <f>IF(Intro!$G$21="English",O27,P27)</f>
        <v>Importations</v>
      </c>
      <c r="C27" s="674"/>
      <c r="D27" s="666" t="str">
        <f>IF(Intro!$G$21="English",Variables!$B$23,Variables!$C$23)</f>
        <v>tonnes</v>
      </c>
      <c r="E27" s="666"/>
      <c r="F27" s="666"/>
      <c r="G27" s="109"/>
      <c r="H27" s="109"/>
      <c r="I27" s="109"/>
      <c r="J27" s="109"/>
      <c r="K27" s="103"/>
      <c r="L27" s="64"/>
      <c r="M27" s="9"/>
      <c r="O27" s="9" t="s">
        <v>91</v>
      </c>
      <c r="P27" s="9" t="s">
        <v>167</v>
      </c>
    </row>
    <row r="28" spans="1:16" x14ac:dyDescent="0.25">
      <c r="B28" s="673"/>
      <c r="C28" s="674"/>
      <c r="D28" s="666" t="str">
        <f>IF(Intro!$G$21="English",O28,P28)</f>
        <v>valeur d'achat nette rendue (CAD)</v>
      </c>
      <c r="E28" s="666"/>
      <c r="F28" s="666"/>
      <c r="G28" s="109"/>
      <c r="H28" s="109"/>
      <c r="I28" s="109"/>
      <c r="J28" s="109"/>
      <c r="K28" s="103"/>
      <c r="L28" s="64"/>
      <c r="M28" s="9"/>
      <c r="O28" s="9" t="s">
        <v>329</v>
      </c>
      <c r="P28" s="9" t="s">
        <v>328</v>
      </c>
    </row>
    <row r="29" spans="1:16" x14ac:dyDescent="0.25">
      <c r="B29" s="673"/>
      <c r="C29" s="674"/>
      <c r="D29" s="666" t="str">
        <f>"$ / "&amp;IF(Intro!$G$21="English",Variables!$B$24,Variables!$C$24)</f>
        <v>$ / tonne</v>
      </c>
      <c r="E29" s="666"/>
      <c r="F29" s="666"/>
      <c r="G29" s="122" t="str">
        <f>IF(G27=0,"-",G28/G27)</f>
        <v>-</v>
      </c>
      <c r="H29" s="122" t="str">
        <f>IF(H27=0,"-",H28/H27)</f>
        <v>-</v>
      </c>
      <c r="I29" s="122" t="str">
        <f t="shared" ref="I29:K29" si="0">IF(I27=0,"-",I28/I27)</f>
        <v>-</v>
      </c>
      <c r="J29" s="122" t="str">
        <f t="shared" si="0"/>
        <v>-</v>
      </c>
      <c r="K29" s="122" t="str">
        <f t="shared" si="0"/>
        <v>-</v>
      </c>
      <c r="L29" s="64"/>
      <c r="M29" s="9"/>
    </row>
    <row r="30" spans="1:16" s="10" customFormat="1" x14ac:dyDescent="0.25">
      <c r="A30" s="31"/>
      <c r="B30" s="671" t="str">
        <f>IF(Intro!$G$21="English",O30,P30)</f>
        <v>Ventes d'importations au Canada</v>
      </c>
      <c r="C30" s="672"/>
      <c r="D30" s="672"/>
      <c r="E30" s="672"/>
      <c r="F30" s="672"/>
      <c r="G30" s="672"/>
      <c r="H30" s="672"/>
      <c r="I30" s="672"/>
      <c r="J30" s="672"/>
      <c r="K30" s="672"/>
      <c r="L30" s="64"/>
      <c r="O30" s="25" t="s">
        <v>515</v>
      </c>
      <c r="P30" s="10" t="s">
        <v>516</v>
      </c>
    </row>
    <row r="31" spans="1:16" x14ac:dyDescent="0.25">
      <c r="B31" s="396" t="str">
        <f>IF(Intro!$G$21="English",O31,P31)</f>
        <v>Ventes aux revendeurs / distributeurs au Canada</v>
      </c>
      <c r="C31" s="468"/>
      <c r="D31" s="666" t="str">
        <f>D27</f>
        <v>tonnes</v>
      </c>
      <c r="E31" s="666"/>
      <c r="F31" s="666"/>
      <c r="G31" s="109"/>
      <c r="H31" s="109"/>
      <c r="I31" s="109"/>
      <c r="J31" s="109"/>
      <c r="K31" s="103"/>
      <c r="L31" s="64"/>
      <c r="M31" s="9"/>
      <c r="O31" s="9" t="str">
        <f>"Sales to "&amp;Variables!$B$26&amp;" in Canada"</f>
        <v>Sales to dealers / distributors in Canada</v>
      </c>
      <c r="P31" s="9" t="str">
        <f>"Ventes aux "&amp;Variables!$C$26&amp;" au Canada"</f>
        <v>Ventes aux revendeurs / distributeurs au Canada</v>
      </c>
    </row>
    <row r="32" spans="1:16" x14ac:dyDescent="0.25">
      <c r="B32" s="396"/>
      <c r="C32" s="468"/>
      <c r="D32" s="666" t="str">
        <f>IF(Intro!$G$21="English",O32,P32)</f>
        <v>valeur de vente nette rendue (CAD)</v>
      </c>
      <c r="E32" s="666"/>
      <c r="F32" s="666"/>
      <c r="G32" s="109"/>
      <c r="H32" s="109"/>
      <c r="I32" s="109"/>
      <c r="J32" s="109"/>
      <c r="K32" s="103"/>
      <c r="L32" s="64"/>
      <c r="M32" s="9"/>
      <c r="O32" s="9" t="s">
        <v>331</v>
      </c>
      <c r="P32" s="9" t="s">
        <v>330</v>
      </c>
    </row>
    <row r="33" spans="1:16" ht="15" thickBot="1" x14ac:dyDescent="0.3">
      <c r="B33" s="641"/>
      <c r="C33" s="642"/>
      <c r="D33" s="676" t="str">
        <f>D29</f>
        <v>$ / tonne</v>
      </c>
      <c r="E33" s="676"/>
      <c r="F33" s="676"/>
      <c r="G33" s="122" t="str">
        <f>IF(G31=0,"-",G32/G31)</f>
        <v>-</v>
      </c>
      <c r="H33" s="122" t="str">
        <f>IF(H31=0,"-",H32/H31)</f>
        <v>-</v>
      </c>
      <c r="I33" s="122" t="str">
        <f t="shared" ref="I33:K33" si="1">IF(I31=0,"-",I32/I31)</f>
        <v>-</v>
      </c>
      <c r="J33" s="122" t="str">
        <f t="shared" si="1"/>
        <v>-</v>
      </c>
      <c r="K33" s="122" t="str">
        <f t="shared" si="1"/>
        <v>-</v>
      </c>
      <c r="L33" s="64"/>
      <c r="M33" s="9"/>
    </row>
    <row r="34" spans="1:16" x14ac:dyDescent="0.25">
      <c r="B34" s="643" t="str">
        <f>IF(Intro!$G$21="English",O34,P34)</f>
        <v>Ventes aux utilisateurs finals au Canada</v>
      </c>
      <c r="C34" s="644"/>
      <c r="D34" s="677" t="str">
        <f t="shared" ref="D34:D36" si="2">D31</f>
        <v>tonnes</v>
      </c>
      <c r="E34" s="677"/>
      <c r="F34" s="677"/>
      <c r="G34" s="109"/>
      <c r="H34" s="109"/>
      <c r="I34" s="109"/>
      <c r="J34" s="109"/>
      <c r="K34" s="103"/>
      <c r="L34" s="64"/>
      <c r="M34" s="9"/>
      <c r="O34" s="9" t="str">
        <f>"Sales to "&amp;Variables!$B$27&amp;" in Canada"</f>
        <v>Sales to end users in Canada</v>
      </c>
      <c r="P34" s="9" t="str">
        <f>"Ventes aux "&amp;Variables!$C$27&amp;" au Canada"</f>
        <v>Ventes aux utilisateurs finals au Canada</v>
      </c>
    </row>
    <row r="35" spans="1:16" x14ac:dyDescent="0.25">
      <c r="B35" s="396"/>
      <c r="C35" s="468"/>
      <c r="D35" s="666" t="str">
        <f t="shared" si="2"/>
        <v>valeur de vente nette rendue (CAD)</v>
      </c>
      <c r="E35" s="666"/>
      <c r="F35" s="666"/>
      <c r="G35" s="109"/>
      <c r="H35" s="109"/>
      <c r="I35" s="109"/>
      <c r="J35" s="109"/>
      <c r="K35" s="103"/>
      <c r="L35" s="64"/>
      <c r="M35" s="9"/>
    </row>
    <row r="36" spans="1:16" ht="15" thickBot="1" x14ac:dyDescent="0.3">
      <c r="B36" s="641"/>
      <c r="C36" s="642"/>
      <c r="D36" s="676" t="str">
        <f t="shared" si="2"/>
        <v>$ / tonne</v>
      </c>
      <c r="E36" s="676"/>
      <c r="F36" s="676"/>
      <c r="G36" s="122" t="str">
        <f>IF(G34=0,"-",G35/G34)</f>
        <v>-</v>
      </c>
      <c r="H36" s="122" t="str">
        <f>IF(H34=0,"-",H35/H34)</f>
        <v>-</v>
      </c>
      <c r="I36" s="122" t="str">
        <f t="shared" ref="I36:K36" si="3">IF(I34=0,"-",I35/I34)</f>
        <v>-</v>
      </c>
      <c r="J36" s="122" t="str">
        <f t="shared" si="3"/>
        <v>-</v>
      </c>
      <c r="K36" s="122" t="str">
        <f t="shared" si="3"/>
        <v>-</v>
      </c>
      <c r="L36" s="64"/>
      <c r="M36" s="9"/>
    </row>
    <row r="37" spans="1:16" x14ac:dyDescent="0.25">
      <c r="B37" s="522" t="str">
        <f>IF(Intro!$G$21="English",O37,P37)</f>
        <v>Ventes totales d'importations au Canada</v>
      </c>
      <c r="C37" s="523"/>
      <c r="D37" s="669" t="str">
        <f>D34</f>
        <v>tonnes</v>
      </c>
      <c r="E37" s="669"/>
      <c r="F37" s="669"/>
      <c r="G37" s="111">
        <f t="shared" ref="G37:K38" si="4">G31+G34</f>
        <v>0</v>
      </c>
      <c r="H37" s="111">
        <f t="shared" si="4"/>
        <v>0</v>
      </c>
      <c r="I37" s="111">
        <f t="shared" si="4"/>
        <v>0</v>
      </c>
      <c r="J37" s="111">
        <f t="shared" si="4"/>
        <v>0</v>
      </c>
      <c r="K37" s="111">
        <f t="shared" si="4"/>
        <v>0</v>
      </c>
      <c r="L37" s="64"/>
      <c r="M37" s="9"/>
      <c r="O37" s="9" t="s">
        <v>517</v>
      </c>
      <c r="P37" s="9" t="s">
        <v>518</v>
      </c>
    </row>
    <row r="38" spans="1:16" x14ac:dyDescent="0.25">
      <c r="B38" s="518"/>
      <c r="C38" s="519"/>
      <c r="D38" s="670" t="str">
        <f>D35</f>
        <v>valeur de vente nette rendue (CAD)</v>
      </c>
      <c r="E38" s="670"/>
      <c r="F38" s="670"/>
      <c r="G38" s="110">
        <f t="shared" si="4"/>
        <v>0</v>
      </c>
      <c r="H38" s="110">
        <f t="shared" si="4"/>
        <v>0</v>
      </c>
      <c r="I38" s="110">
        <f t="shared" si="4"/>
        <v>0</v>
      </c>
      <c r="J38" s="110">
        <f t="shared" si="4"/>
        <v>0</v>
      </c>
      <c r="K38" s="110">
        <f t="shared" si="4"/>
        <v>0</v>
      </c>
      <c r="L38" s="64"/>
      <c r="M38" s="9"/>
    </row>
    <row r="39" spans="1:16" x14ac:dyDescent="0.25">
      <c r="B39" s="518"/>
      <c r="C39" s="519"/>
      <c r="D39" s="670" t="str">
        <f>D36</f>
        <v>$ / tonne</v>
      </c>
      <c r="E39" s="670"/>
      <c r="F39" s="670"/>
      <c r="G39" s="122" t="str">
        <f>IF(G37=0,"-",G38/G37)</f>
        <v>-</v>
      </c>
      <c r="H39" s="122" t="str">
        <f>IF(H37=0,"-",H38/H37)</f>
        <v>-</v>
      </c>
      <c r="I39" s="122" t="str">
        <f>IF(I37=0,"-",I38/I37)</f>
        <v>-</v>
      </c>
      <c r="J39" s="122" t="str">
        <f t="shared" ref="J39:K39" si="5">IF(J37=0,"-",J38/J37)</f>
        <v>-</v>
      </c>
      <c r="K39" s="122" t="str">
        <f t="shared" si="5"/>
        <v>-</v>
      </c>
      <c r="L39" s="64"/>
      <c r="M39" s="9"/>
    </row>
    <row r="40" spans="1:16" x14ac:dyDescent="0.25">
      <c r="B40" s="65"/>
      <c r="C40" s="62"/>
      <c r="D40" s="62"/>
      <c r="E40" s="62"/>
      <c r="F40" s="62"/>
      <c r="G40" s="62"/>
      <c r="H40" s="62"/>
      <c r="I40" s="62"/>
      <c r="J40" s="62"/>
      <c r="K40" s="62"/>
      <c r="L40" s="63"/>
      <c r="M40" s="9"/>
    </row>
    <row r="41" spans="1:16" s="10" customFormat="1" x14ac:dyDescent="0.25">
      <c r="A41" s="7"/>
      <c r="B41" s="30"/>
      <c r="C41" s="30"/>
      <c r="D41" s="75"/>
      <c r="E41" s="76"/>
      <c r="F41" s="76"/>
      <c r="G41" s="76"/>
      <c r="H41" s="76"/>
      <c r="I41" s="76"/>
      <c r="J41" s="76"/>
      <c r="K41" s="76"/>
      <c r="L41" s="76"/>
      <c r="M41" s="66"/>
    </row>
    <row r="42" spans="1:16" x14ac:dyDescent="0.25">
      <c r="B42" s="416" t="str">
        <f>IF(Intro!$G$21="English",O42,P42)</f>
        <v>VENTES D'IMPORTATIONS AU CANADA À VOS CINQ PLUS IMPORTANTS CLIENTS</v>
      </c>
      <c r="C42" s="417"/>
      <c r="D42" s="417"/>
      <c r="E42" s="417"/>
      <c r="F42" s="417"/>
      <c r="G42" s="417"/>
      <c r="H42" s="417"/>
      <c r="I42" s="417"/>
      <c r="J42" s="417"/>
      <c r="K42" s="417"/>
      <c r="L42" s="418"/>
      <c r="M42" s="9"/>
      <c r="O42" s="87" t="s">
        <v>519</v>
      </c>
      <c r="P42" s="87" t="s">
        <v>202</v>
      </c>
    </row>
    <row r="43" spans="1:16" s="10" customFormat="1" x14ac:dyDescent="0.25">
      <c r="A43" s="7"/>
      <c r="B43" s="545" t="s">
        <v>15</v>
      </c>
      <c r="C43" s="546"/>
      <c r="D43" s="546"/>
      <c r="E43" s="546"/>
      <c r="F43" s="546"/>
      <c r="G43" s="546"/>
      <c r="H43" s="546"/>
      <c r="I43" s="546"/>
      <c r="J43" s="546"/>
      <c r="K43" s="546"/>
      <c r="L43" s="547"/>
      <c r="M43" s="66"/>
      <c r="O43" s="9"/>
    </row>
    <row r="44" spans="1:16" x14ac:dyDescent="0.25">
      <c r="B44" s="15"/>
      <c r="C44" s="32"/>
      <c r="D44" s="32"/>
      <c r="E44" s="33"/>
      <c r="F44" s="33"/>
      <c r="G44" s="33"/>
      <c r="H44" s="33"/>
      <c r="I44" s="33"/>
      <c r="J44" s="33"/>
      <c r="K44" s="33"/>
      <c r="L44" s="16"/>
      <c r="M44" s="9"/>
    </row>
    <row r="45" spans="1:16" x14ac:dyDescent="0.25">
      <c r="B45" s="444" t="str">
        <f>IF(Intro!$G$21="English",O45,P45)</f>
        <v>Déclarez le volume et la valeur des ventes d'importations au Canada pour chaque compte indiqué ci-dessous :</v>
      </c>
      <c r="C45" s="445"/>
      <c r="D45" s="445"/>
      <c r="E45" s="445"/>
      <c r="F45" s="445"/>
      <c r="G45" s="445"/>
      <c r="H45" s="445"/>
      <c r="I45" s="445"/>
      <c r="J45" s="445"/>
      <c r="K45" s="445"/>
      <c r="L45" s="446"/>
      <c r="M45" s="9"/>
      <c r="O45" s="17" t="s">
        <v>169</v>
      </c>
      <c r="P45" s="9" t="s">
        <v>170</v>
      </c>
    </row>
    <row r="46" spans="1:16" x14ac:dyDescent="0.25">
      <c r="B46" s="444" t="str">
        <f>Pro!B35</f>
        <v>Note - Ne répondez à cette question que si votre entreprise a vendu les marchandises du 1er janvier 2023 au 31 mars 2026.</v>
      </c>
      <c r="C46" s="445"/>
      <c r="D46" s="445"/>
      <c r="E46" s="445"/>
      <c r="F46" s="445"/>
      <c r="G46" s="445"/>
      <c r="H46" s="445"/>
      <c r="I46" s="445"/>
      <c r="J46" s="445"/>
      <c r="K46" s="445"/>
      <c r="L46" s="446"/>
      <c r="M46" s="9"/>
      <c r="O46" s="17"/>
    </row>
    <row r="47" spans="1:16" x14ac:dyDescent="0.25">
      <c r="B47" s="55"/>
      <c r="C47" s="56"/>
      <c r="D47" s="32"/>
      <c r="E47" s="33"/>
      <c r="F47" s="33"/>
      <c r="G47" s="33"/>
      <c r="H47" s="33"/>
      <c r="I47" s="33"/>
      <c r="J47" s="33"/>
      <c r="K47" s="33"/>
      <c r="L47" s="16"/>
      <c r="M47" s="9"/>
      <c r="O47" s="17"/>
    </row>
    <row r="48" spans="1:16" x14ac:dyDescent="0.25">
      <c r="B48" s="663"/>
      <c r="C48" s="664"/>
      <c r="D48" s="665"/>
      <c r="E48" s="101" t="str">
        <f>IF(Intro!$G$21="English","Q","T")&amp;IF(MID(F48,2,1)&lt;&gt;"1",MID(F48,2,1)-1&amp;" - "&amp;MID(F48,6,4),"4 - "&amp;MID(F48,6,4)-1)</f>
        <v>T2 - 2024</v>
      </c>
      <c r="F48" s="101" t="str">
        <f>IF(Intro!$G$21="English","Q","T")&amp;IF(MID(G48,2,1)&lt;&gt;"1",MID(G48,2,1)-1&amp;" - "&amp;MID(G48,6,4),"4 - "&amp;MID(G48,6,4)-1)</f>
        <v>T3 - 2024</v>
      </c>
      <c r="G48" s="101" t="str">
        <f>IF(Intro!$G$21="English","Q","T")&amp;IF(MID(H48,2,1)&lt;&gt;"1",MID(H48,2,1)-1&amp;" - "&amp;MID(H48,6,4),"4 - "&amp;MID(H48,6,4)-1)</f>
        <v>T4 - 2024</v>
      </c>
      <c r="H48" s="101" t="str">
        <f>IF(Intro!$G$21="English","Q","T")&amp;IF(MID(I48,2,1)&lt;&gt;"1",MID(I48,2,1)-1&amp;" - "&amp;MID(I48,6,4),"4 - "&amp;MID(I48,6,4)-1)</f>
        <v>T1 - 2025</v>
      </c>
      <c r="I48" s="101" t="str">
        <f>IF(Intro!$G$21="English","Q","T")&amp;IF(MID(J48,2,1)&lt;&gt;"1",MID(J48,2,1)-1&amp;" - "&amp;MID(J48,6,4),"4 - "&amp;MID(J48,6,4)-1)</f>
        <v>T2 - 2025</v>
      </c>
      <c r="J48" s="101" t="str">
        <f>IF(Intro!$G$21="English","Q","T")&amp;IF(MID(K48,2,1)&lt;&gt;"1",MID(K48,2,1)-1&amp;" - "&amp;MID(K48,6,4),"4 - "&amp;MID(K48,6,4)-1)</f>
        <v>T3 - 2025</v>
      </c>
      <c r="K48" s="101" t="str">
        <f>IF(Intro!$G$21="English","Q","T")&amp;IF(MID(L48,2,1)&lt;&gt;"1",MID(L48,2,1)-1&amp;" - "&amp;MID(L48,6,4),"4 - "&amp;MID(L48,6,4)-1)</f>
        <v>T4 - 2025</v>
      </c>
      <c r="L48" s="112" t="str">
        <f>IF(Intro!$G$21="English",Variables!B29&amp;" - ",Variables!C29&amp;" - ")&amp;Variables!B8</f>
        <v>T1 - 2026</v>
      </c>
      <c r="M48" s="9"/>
      <c r="O48" s="17"/>
    </row>
    <row r="49" spans="2:16" x14ac:dyDescent="0.25">
      <c r="B49" s="649" t="str">
        <f>IF(Intro!$G$21="English",O50,P50)</f>
        <v xml:space="preserve">Client 1 - </v>
      </c>
      <c r="C49" s="650"/>
      <c r="D49" s="650"/>
      <c r="E49" s="650"/>
      <c r="F49" s="650"/>
      <c r="G49" s="650"/>
      <c r="H49" s="650"/>
      <c r="I49" s="650"/>
      <c r="J49" s="650"/>
      <c r="K49" s="650"/>
      <c r="L49" s="651"/>
      <c r="M49" s="9"/>
      <c r="O49" s="17"/>
    </row>
    <row r="50" spans="2:16" x14ac:dyDescent="0.25">
      <c r="B50" s="624" t="str">
        <f>D$31</f>
        <v>tonnes</v>
      </c>
      <c r="C50" s="625"/>
      <c r="D50" s="625"/>
      <c r="E50" s="113"/>
      <c r="F50" s="113"/>
      <c r="G50" s="113"/>
      <c r="H50" s="113"/>
      <c r="I50" s="113"/>
      <c r="J50" s="113"/>
      <c r="K50" s="113"/>
      <c r="L50" s="114"/>
      <c r="M50" s="9"/>
      <c r="O50" s="9" t="str">
        <f>"Account 1 - "&amp;Pro!C105</f>
        <v xml:space="preserve">Account 1 - </v>
      </c>
      <c r="P50" s="9" t="str">
        <f>"Client 1 - "&amp;Pro!C105</f>
        <v xml:space="preserve">Client 1 - </v>
      </c>
    </row>
    <row r="51" spans="2:16" x14ac:dyDescent="0.25">
      <c r="B51" s="624" t="str">
        <f>D$32</f>
        <v>valeur de vente nette rendue (CAD)</v>
      </c>
      <c r="C51" s="625"/>
      <c r="D51" s="625"/>
      <c r="E51" s="113"/>
      <c r="F51" s="113"/>
      <c r="G51" s="113"/>
      <c r="H51" s="113"/>
      <c r="I51" s="113"/>
      <c r="J51" s="113"/>
      <c r="K51" s="113"/>
      <c r="L51" s="114"/>
      <c r="M51" s="9"/>
    </row>
    <row r="52" spans="2:16" x14ac:dyDescent="0.25">
      <c r="B52" s="624" t="str">
        <f>D$33</f>
        <v>$ / tonne</v>
      </c>
      <c r="C52" s="625"/>
      <c r="D52" s="625"/>
      <c r="E52" s="123" t="str">
        <f>IF(E50=0,"-",E51/E50)</f>
        <v>-</v>
      </c>
      <c r="F52" s="123" t="str">
        <f t="shared" ref="F52:L52" si="6">IF(F50=0,"-",F51/F50)</f>
        <v>-</v>
      </c>
      <c r="G52" s="123" t="str">
        <f t="shared" si="6"/>
        <v>-</v>
      </c>
      <c r="H52" s="123" t="str">
        <f t="shared" si="6"/>
        <v>-</v>
      </c>
      <c r="I52" s="123" t="str">
        <f t="shared" si="6"/>
        <v>-</v>
      </c>
      <c r="J52" s="123" t="str">
        <f t="shared" si="6"/>
        <v>-</v>
      </c>
      <c r="K52" s="123" t="str">
        <f t="shared" si="6"/>
        <v>-</v>
      </c>
      <c r="L52" s="124" t="str">
        <f t="shared" si="6"/>
        <v>-</v>
      </c>
      <c r="M52" s="9"/>
    </row>
    <row r="53" spans="2:16" x14ac:dyDescent="0.25">
      <c r="B53" s="649" t="str">
        <f>IF(Intro!$G$21="English",O54,P54)</f>
        <v xml:space="preserve">Client 2 - </v>
      </c>
      <c r="C53" s="650"/>
      <c r="D53" s="650"/>
      <c r="E53" s="650"/>
      <c r="F53" s="650"/>
      <c r="G53" s="650"/>
      <c r="H53" s="650"/>
      <c r="I53" s="650"/>
      <c r="J53" s="650"/>
      <c r="K53" s="650"/>
      <c r="L53" s="651"/>
      <c r="M53" s="9"/>
    </row>
    <row r="54" spans="2:16" x14ac:dyDescent="0.25">
      <c r="B54" s="624" t="str">
        <f>D$31</f>
        <v>tonnes</v>
      </c>
      <c r="C54" s="625"/>
      <c r="D54" s="625"/>
      <c r="E54" s="113"/>
      <c r="F54" s="113"/>
      <c r="G54" s="113"/>
      <c r="H54" s="113"/>
      <c r="I54" s="113"/>
      <c r="J54" s="113"/>
      <c r="K54" s="113"/>
      <c r="L54" s="114"/>
      <c r="M54" s="9"/>
      <c r="O54" s="9" t="str">
        <f>"Account 2 - "&amp;Pro!C106</f>
        <v xml:space="preserve">Account 2 - </v>
      </c>
      <c r="P54" s="9" t="str">
        <f>"Client 2 - "&amp;Pro!C106</f>
        <v xml:space="preserve">Client 2 - </v>
      </c>
    </row>
    <row r="55" spans="2:16" x14ac:dyDescent="0.25">
      <c r="B55" s="624" t="str">
        <f>D$32</f>
        <v>valeur de vente nette rendue (CAD)</v>
      </c>
      <c r="C55" s="625"/>
      <c r="D55" s="625"/>
      <c r="E55" s="113"/>
      <c r="F55" s="113"/>
      <c r="G55" s="113"/>
      <c r="H55" s="113"/>
      <c r="I55" s="113"/>
      <c r="J55" s="113"/>
      <c r="K55" s="113"/>
      <c r="L55" s="114"/>
      <c r="M55" s="9"/>
    </row>
    <row r="56" spans="2:16" x14ac:dyDescent="0.25">
      <c r="B56" s="624" t="str">
        <f>D$33</f>
        <v>$ / tonne</v>
      </c>
      <c r="C56" s="625"/>
      <c r="D56" s="625"/>
      <c r="E56" s="123" t="str">
        <f>IF(E54=0,"-",E55/E54)</f>
        <v>-</v>
      </c>
      <c r="F56" s="123" t="str">
        <f t="shared" ref="F56:L56" si="7">IF(F54=0,"-",F55/F54)</f>
        <v>-</v>
      </c>
      <c r="G56" s="123" t="str">
        <f t="shared" si="7"/>
        <v>-</v>
      </c>
      <c r="H56" s="123" t="str">
        <f t="shared" si="7"/>
        <v>-</v>
      </c>
      <c r="I56" s="123" t="str">
        <f t="shared" si="7"/>
        <v>-</v>
      </c>
      <c r="J56" s="123" t="str">
        <f t="shared" si="7"/>
        <v>-</v>
      </c>
      <c r="K56" s="123" t="str">
        <f t="shared" si="7"/>
        <v>-</v>
      </c>
      <c r="L56" s="124" t="str">
        <f t="shared" si="7"/>
        <v>-</v>
      </c>
      <c r="M56" s="9"/>
    </row>
    <row r="57" spans="2:16" x14ac:dyDescent="0.25">
      <c r="B57" s="649" t="str">
        <f>IF(Intro!$G$21="English",O58,P58)</f>
        <v xml:space="preserve">Client 3 - </v>
      </c>
      <c r="C57" s="650"/>
      <c r="D57" s="650"/>
      <c r="E57" s="650"/>
      <c r="F57" s="650"/>
      <c r="G57" s="650"/>
      <c r="H57" s="650"/>
      <c r="I57" s="650"/>
      <c r="J57" s="650"/>
      <c r="K57" s="650"/>
      <c r="L57" s="651"/>
      <c r="M57" s="9"/>
    </row>
    <row r="58" spans="2:16" x14ac:dyDescent="0.25">
      <c r="B58" s="624" t="str">
        <f>D$31</f>
        <v>tonnes</v>
      </c>
      <c r="C58" s="625"/>
      <c r="D58" s="625"/>
      <c r="E58" s="113"/>
      <c r="F58" s="113"/>
      <c r="G58" s="113"/>
      <c r="H58" s="113"/>
      <c r="I58" s="113"/>
      <c r="J58" s="113"/>
      <c r="K58" s="113"/>
      <c r="L58" s="114"/>
      <c r="M58" s="9"/>
      <c r="O58" s="9" t="str">
        <f>"Account 3 - "&amp;Pro!C107</f>
        <v xml:space="preserve">Account 3 - </v>
      </c>
      <c r="P58" s="9" t="str">
        <f>"Client 3 - "&amp;Pro!C107</f>
        <v xml:space="preserve">Client 3 - </v>
      </c>
    </row>
    <row r="59" spans="2:16" x14ac:dyDescent="0.25">
      <c r="B59" s="624" t="str">
        <f>D$32</f>
        <v>valeur de vente nette rendue (CAD)</v>
      </c>
      <c r="C59" s="625"/>
      <c r="D59" s="625"/>
      <c r="E59" s="113"/>
      <c r="F59" s="113"/>
      <c r="G59" s="113"/>
      <c r="H59" s="113"/>
      <c r="I59" s="113"/>
      <c r="J59" s="113"/>
      <c r="K59" s="113"/>
      <c r="L59" s="114"/>
      <c r="M59" s="9"/>
    </row>
    <row r="60" spans="2:16" x14ac:dyDescent="0.25">
      <c r="B60" s="624" t="str">
        <f>D$33</f>
        <v>$ / tonne</v>
      </c>
      <c r="C60" s="625"/>
      <c r="D60" s="625"/>
      <c r="E60" s="123" t="str">
        <f>IF(E58=0,"-",E59/E58)</f>
        <v>-</v>
      </c>
      <c r="F60" s="123" t="str">
        <f t="shared" ref="F60:L60" si="8">IF(F58=0,"-",F59/F58)</f>
        <v>-</v>
      </c>
      <c r="G60" s="123" t="str">
        <f t="shared" si="8"/>
        <v>-</v>
      </c>
      <c r="H60" s="123" t="str">
        <f t="shared" si="8"/>
        <v>-</v>
      </c>
      <c r="I60" s="123" t="str">
        <f t="shared" si="8"/>
        <v>-</v>
      </c>
      <c r="J60" s="123" t="str">
        <f t="shared" si="8"/>
        <v>-</v>
      </c>
      <c r="K60" s="123" t="str">
        <f t="shared" si="8"/>
        <v>-</v>
      </c>
      <c r="L60" s="124" t="str">
        <f t="shared" si="8"/>
        <v>-</v>
      </c>
      <c r="M60" s="9"/>
    </row>
    <row r="61" spans="2:16" x14ac:dyDescent="0.25">
      <c r="B61" s="649" t="str">
        <f>IF(Intro!$G$21="English",O62,P62)</f>
        <v xml:space="preserve">Client 4 - </v>
      </c>
      <c r="C61" s="650"/>
      <c r="D61" s="650"/>
      <c r="E61" s="650"/>
      <c r="F61" s="650"/>
      <c r="G61" s="650"/>
      <c r="H61" s="650"/>
      <c r="I61" s="650"/>
      <c r="J61" s="650"/>
      <c r="K61" s="650"/>
      <c r="L61" s="651"/>
      <c r="M61" s="9"/>
    </row>
    <row r="62" spans="2:16" x14ac:dyDescent="0.25">
      <c r="B62" s="624" t="str">
        <f>D$31</f>
        <v>tonnes</v>
      </c>
      <c r="C62" s="625"/>
      <c r="D62" s="625"/>
      <c r="E62" s="113"/>
      <c r="F62" s="113"/>
      <c r="G62" s="113"/>
      <c r="H62" s="113"/>
      <c r="I62" s="113"/>
      <c r="J62" s="113"/>
      <c r="K62" s="113"/>
      <c r="L62" s="114"/>
      <c r="M62" s="9"/>
      <c r="O62" s="9" t="str">
        <f>"Account 4 - "&amp;Pro!C108</f>
        <v xml:space="preserve">Account 4 - </v>
      </c>
      <c r="P62" s="9" t="str">
        <f>"Client 4 - "&amp;Pro!C108</f>
        <v xml:space="preserve">Client 4 - </v>
      </c>
    </row>
    <row r="63" spans="2:16" x14ac:dyDescent="0.25">
      <c r="B63" s="624" t="str">
        <f>D$32</f>
        <v>valeur de vente nette rendue (CAD)</v>
      </c>
      <c r="C63" s="625"/>
      <c r="D63" s="625"/>
      <c r="E63" s="113"/>
      <c r="F63" s="113"/>
      <c r="G63" s="113"/>
      <c r="H63" s="113"/>
      <c r="I63" s="113"/>
      <c r="J63" s="113"/>
      <c r="K63" s="113"/>
      <c r="L63" s="114"/>
      <c r="M63" s="9"/>
    </row>
    <row r="64" spans="2:16" x14ac:dyDescent="0.25">
      <c r="B64" s="624" t="str">
        <f>D$33</f>
        <v>$ / tonne</v>
      </c>
      <c r="C64" s="625"/>
      <c r="D64" s="625"/>
      <c r="E64" s="123" t="str">
        <f>IF(E62=0,"-",E63/E62)</f>
        <v>-</v>
      </c>
      <c r="F64" s="123" t="str">
        <f t="shared" ref="F64:L64" si="9">IF(F62=0,"-",F63/F62)</f>
        <v>-</v>
      </c>
      <c r="G64" s="123" t="str">
        <f t="shared" si="9"/>
        <v>-</v>
      </c>
      <c r="H64" s="123" t="str">
        <f t="shared" si="9"/>
        <v>-</v>
      </c>
      <c r="I64" s="123" t="str">
        <f t="shared" si="9"/>
        <v>-</v>
      </c>
      <c r="J64" s="123" t="str">
        <f t="shared" si="9"/>
        <v>-</v>
      </c>
      <c r="K64" s="123" t="str">
        <f t="shared" si="9"/>
        <v>-</v>
      </c>
      <c r="L64" s="124" t="str">
        <f t="shared" si="9"/>
        <v>-</v>
      </c>
      <c r="M64" s="9"/>
    </row>
    <row r="65" spans="2:19" x14ac:dyDescent="0.25">
      <c r="B65" s="649" t="str">
        <f>IF(Intro!$G$21="English",O66,P66)</f>
        <v xml:space="preserve">Client 5 - </v>
      </c>
      <c r="C65" s="650"/>
      <c r="D65" s="650"/>
      <c r="E65" s="650"/>
      <c r="F65" s="650"/>
      <c r="G65" s="650"/>
      <c r="H65" s="650"/>
      <c r="I65" s="650"/>
      <c r="J65" s="650"/>
      <c r="K65" s="650"/>
      <c r="L65" s="651"/>
      <c r="M65" s="9"/>
    </row>
    <row r="66" spans="2:19" x14ac:dyDescent="0.25">
      <c r="B66" s="624" t="str">
        <f>D$31</f>
        <v>tonnes</v>
      </c>
      <c r="C66" s="625"/>
      <c r="D66" s="625"/>
      <c r="E66" s="113"/>
      <c r="F66" s="113"/>
      <c r="G66" s="113"/>
      <c r="H66" s="113"/>
      <c r="I66" s="113"/>
      <c r="J66" s="113"/>
      <c r="K66" s="113"/>
      <c r="L66" s="114"/>
      <c r="M66" s="9"/>
      <c r="O66" s="9" t="str">
        <f>"Account 5 - "&amp;Pro!C109</f>
        <v xml:space="preserve">Account 5 - </v>
      </c>
      <c r="P66" s="9" t="str">
        <f>"Client 5 - "&amp;Pro!C109</f>
        <v xml:space="preserve">Client 5 - </v>
      </c>
    </row>
    <row r="67" spans="2:19" x14ac:dyDescent="0.25">
      <c r="B67" s="624" t="str">
        <f>D$32</f>
        <v>valeur de vente nette rendue (CAD)</v>
      </c>
      <c r="C67" s="625"/>
      <c r="D67" s="625"/>
      <c r="E67" s="113"/>
      <c r="F67" s="113"/>
      <c r="G67" s="113"/>
      <c r="H67" s="113"/>
      <c r="I67" s="113"/>
      <c r="J67" s="113"/>
      <c r="K67" s="113"/>
      <c r="L67" s="114"/>
      <c r="M67" s="9"/>
    </row>
    <row r="68" spans="2:19" x14ac:dyDescent="0.25">
      <c r="B68" s="624" t="str">
        <f>D$33</f>
        <v>$ / tonne</v>
      </c>
      <c r="C68" s="625"/>
      <c r="D68" s="625"/>
      <c r="E68" s="123" t="str">
        <f>IF(E66=0,"-",E67/E66)</f>
        <v>-</v>
      </c>
      <c r="F68" s="123" t="str">
        <f t="shared" ref="F68:L68" si="10">IF(F66=0,"-",F67/F66)</f>
        <v>-</v>
      </c>
      <c r="G68" s="123" t="str">
        <f t="shared" si="10"/>
        <v>-</v>
      </c>
      <c r="H68" s="123" t="str">
        <f t="shared" si="10"/>
        <v>-</v>
      </c>
      <c r="I68" s="123" t="str">
        <f t="shared" si="10"/>
        <v>-</v>
      </c>
      <c r="J68" s="123" t="str">
        <f t="shared" si="10"/>
        <v>-</v>
      </c>
      <c r="K68" s="123" t="str">
        <f t="shared" si="10"/>
        <v>-</v>
      </c>
      <c r="L68" s="124" t="str">
        <f t="shared" si="10"/>
        <v>-</v>
      </c>
      <c r="M68" s="9"/>
    </row>
    <row r="69" spans="2:19" x14ac:dyDescent="0.25">
      <c r="B69" s="55"/>
      <c r="C69" s="56"/>
      <c r="D69" s="56"/>
      <c r="E69" s="28"/>
      <c r="F69" s="28"/>
      <c r="G69" s="28"/>
      <c r="H69" s="28"/>
      <c r="I69" s="28"/>
      <c r="J69" s="28"/>
      <c r="K69" s="28"/>
      <c r="L69" s="29"/>
      <c r="M69" s="9"/>
    </row>
    <row r="70" spans="2:19" x14ac:dyDescent="0.25">
      <c r="B70" s="444" t="str">
        <f>IF(Intro!$G$21="English",O70,P70)</f>
        <v>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v>
      </c>
      <c r="C70" s="445"/>
      <c r="D70" s="445"/>
      <c r="E70" s="445"/>
      <c r="F70" s="445"/>
      <c r="G70" s="445"/>
      <c r="H70" s="445"/>
      <c r="I70" s="445"/>
      <c r="J70" s="445"/>
      <c r="K70" s="445"/>
      <c r="L70" s="446"/>
      <c r="M70" s="9"/>
      <c r="O70" s="9" t="s">
        <v>348</v>
      </c>
      <c r="P70" s="9" t="s">
        <v>349</v>
      </c>
      <c r="S70" s="34"/>
    </row>
    <row r="71" spans="2:19" x14ac:dyDescent="0.25">
      <c r="B71" s="444"/>
      <c r="C71" s="445"/>
      <c r="D71" s="445"/>
      <c r="E71" s="445"/>
      <c r="F71" s="445"/>
      <c r="G71" s="445"/>
      <c r="H71" s="445"/>
      <c r="I71" s="445"/>
      <c r="J71" s="445"/>
      <c r="K71" s="445"/>
      <c r="L71" s="446"/>
      <c r="M71" s="9"/>
      <c r="S71" s="34"/>
    </row>
    <row r="72" spans="2:19" x14ac:dyDescent="0.25">
      <c r="B72" s="55"/>
      <c r="C72" s="56"/>
      <c r="D72" s="56"/>
      <c r="E72" s="28"/>
      <c r="F72" s="28"/>
      <c r="G72" s="28"/>
      <c r="H72" s="28"/>
      <c r="I72" s="28"/>
      <c r="J72" s="28"/>
      <c r="K72" s="28"/>
      <c r="L72" s="29"/>
      <c r="M72" s="9"/>
      <c r="S72" s="34"/>
    </row>
    <row r="73" spans="2:19" ht="14.1" customHeight="1" x14ac:dyDescent="0.25">
      <c r="B73" s="645" t="str">
        <f>Variables!D64</f>
        <v>Vérification - volume</v>
      </c>
      <c r="C73" s="507"/>
      <c r="D73" s="507"/>
      <c r="E73" s="507"/>
      <c r="F73" s="508"/>
      <c r="G73" s="101">
        <f>H73-1</f>
        <v>2024</v>
      </c>
      <c r="H73" s="101">
        <f>Variables!B8-1</f>
        <v>2025</v>
      </c>
      <c r="I73" s="101" t="str">
        <f>K25</f>
        <v>janv.-mars 2026</v>
      </c>
      <c r="J73" s="34"/>
      <c r="K73" s="34"/>
      <c r="L73" s="64"/>
      <c r="M73" s="9"/>
      <c r="O73" s="9" t="s">
        <v>370</v>
      </c>
      <c r="P73" s="9" t="s">
        <v>371</v>
      </c>
    </row>
    <row r="74" spans="2:19" ht="14.1" customHeight="1" x14ac:dyDescent="0.25">
      <c r="B74" s="654" t="str">
        <f>D31</f>
        <v>tonnes</v>
      </c>
      <c r="C74" s="655"/>
      <c r="D74" s="655"/>
      <c r="E74" s="655"/>
      <c r="F74" s="656"/>
      <c r="G74" s="153" t="str">
        <f>IF(SUM(E50:G50,E54:G54,E58:G58,E62:G62,E66:G66)&gt;H37,Variables!$D$65,Variables!$D$66)</f>
        <v>Correct</v>
      </c>
      <c r="H74" s="153" t="str">
        <f>IF(SUM(H50:K50,H54:K54,H58:K58,H62:K62,H66:K66)&gt;I37,Variables!$D$65,Variables!$D$66)</f>
        <v>Correct</v>
      </c>
      <c r="I74" s="153" t="str">
        <f>IF(SUM(L50,L54,L58,L62,L66)&gt;K37,Variables!$D$65,Variables!$D$66)</f>
        <v>Correct</v>
      </c>
      <c r="J74" s="34"/>
      <c r="K74" s="34"/>
      <c r="L74" s="64"/>
      <c r="M74" s="9"/>
    </row>
    <row r="75" spans="2:19" ht="14.1" customHeight="1" x14ac:dyDescent="0.25">
      <c r="B75" s="646" t="str">
        <f>IF(Intro!$G$21="English",O75,P75)</f>
        <v>volume - total des ventes au Canada d'importations aux cinq principaux clients (Question 2)</v>
      </c>
      <c r="C75" s="647"/>
      <c r="D75" s="647"/>
      <c r="E75" s="647"/>
      <c r="F75" s="648"/>
      <c r="G75" s="153">
        <f>SUM(E50:G50,E54:G54,E58:G58,E62:G62,E66:G66)</f>
        <v>0</v>
      </c>
      <c r="H75" s="153">
        <f>SUM(H50:K50,H54:K54,H58:K58,H62:K62,H66:K66)</f>
        <v>0</v>
      </c>
      <c r="I75" s="153">
        <f>SUM(L50,L54,L58,L62,L66)</f>
        <v>0</v>
      </c>
      <c r="J75" s="34"/>
      <c r="K75" s="34"/>
      <c r="L75" s="64"/>
      <c r="M75" s="9"/>
      <c r="O75" s="66" t="s">
        <v>463</v>
      </c>
      <c r="P75" s="9" t="s">
        <v>465</v>
      </c>
    </row>
    <row r="76" spans="2:19" ht="14.1" customHeight="1" x14ac:dyDescent="0.25">
      <c r="B76" s="646" t="str">
        <f>IF(Intro!$G$21="English",O76,P76)</f>
        <v>volume - total des ventes au Canada d'importations (Question 1)</v>
      </c>
      <c r="C76" s="647"/>
      <c r="D76" s="647"/>
      <c r="E76" s="647"/>
      <c r="F76" s="648"/>
      <c r="G76" s="153">
        <f>H37</f>
        <v>0</v>
      </c>
      <c r="H76" s="153">
        <f>I37</f>
        <v>0</v>
      </c>
      <c r="I76" s="153">
        <f>K37</f>
        <v>0</v>
      </c>
      <c r="J76" s="34"/>
      <c r="K76" s="34"/>
      <c r="L76" s="64"/>
      <c r="M76" s="9"/>
      <c r="O76" s="9" t="s">
        <v>464</v>
      </c>
      <c r="P76" s="9" t="s">
        <v>466</v>
      </c>
    </row>
    <row r="77" spans="2:19" ht="14.1" customHeight="1" x14ac:dyDescent="0.25">
      <c r="B77" s="635" t="str">
        <f>Variables!D68</f>
        <v>Vérification - valeur</v>
      </c>
      <c r="C77" s="636"/>
      <c r="D77" s="636"/>
      <c r="E77" s="636"/>
      <c r="F77" s="637"/>
      <c r="G77" s="101">
        <f>G73</f>
        <v>2024</v>
      </c>
      <c r="H77" s="101">
        <f>H73</f>
        <v>2025</v>
      </c>
      <c r="I77" s="101" t="str">
        <f>I73</f>
        <v>janv.-mars 2026</v>
      </c>
      <c r="J77" s="34"/>
      <c r="K77" s="34"/>
      <c r="L77" s="64"/>
      <c r="M77" s="9"/>
    </row>
    <row r="78" spans="2:19" ht="14.1" customHeight="1" x14ac:dyDescent="0.25">
      <c r="B78" s="626" t="str">
        <f>D32</f>
        <v>valeur de vente nette rendue (CAD)</v>
      </c>
      <c r="C78" s="627"/>
      <c r="D78" s="627"/>
      <c r="E78" s="627"/>
      <c r="F78" s="628"/>
      <c r="G78" s="153" t="str">
        <f>IF(SUM(E51:G51,E55:G55,E59:G59,E63:G63,E67:G67)&gt;H38,Variables!$D$65,Variables!$D$66)</f>
        <v>Correct</v>
      </c>
      <c r="H78" s="153" t="str">
        <f>IF(SUM(H51:K51,H55:K55,H59:K59,H63:K63,H67:K67)&gt;I38,Variables!$D$65,Variables!$D$66)</f>
        <v>Correct</v>
      </c>
      <c r="I78" s="153" t="str">
        <f>IF(SUM(L51,L55,L59,L63,L67)&gt;K38,Variables!$D$65,Variables!$D$66)</f>
        <v>Correct</v>
      </c>
      <c r="J78" s="34"/>
      <c r="K78" s="34"/>
      <c r="L78" s="64"/>
      <c r="M78" s="9"/>
    </row>
    <row r="79" spans="2:19" ht="14.1" customHeight="1" x14ac:dyDescent="0.25">
      <c r="B79" s="629" t="str">
        <f>IF(Intro!$G$21="English",O79,P79)</f>
        <v>valeur - total des ventes au Canada d'importations aux cinq principaux clients (Question 2)</v>
      </c>
      <c r="C79" s="630"/>
      <c r="D79" s="630"/>
      <c r="E79" s="630"/>
      <c r="F79" s="631"/>
      <c r="G79" s="153">
        <f>SUM(E51:G51,E55:G55,E59:G59,E63:G63,E67:G67)</f>
        <v>0</v>
      </c>
      <c r="H79" s="153">
        <f>SUM(H51:K51,H55:K55,H59:K59,H63:K63,H67:K67)</f>
        <v>0</v>
      </c>
      <c r="I79" s="153">
        <f>SUM(L51,L55,L59,L63,L67)</f>
        <v>0</v>
      </c>
      <c r="J79" s="34"/>
      <c r="K79" s="34"/>
      <c r="L79" s="64"/>
      <c r="M79" s="9"/>
      <c r="O79" s="66" t="s">
        <v>469</v>
      </c>
      <c r="P79" s="9" t="s">
        <v>467</v>
      </c>
    </row>
    <row r="80" spans="2:19" ht="14.1" customHeight="1" x14ac:dyDescent="0.25">
      <c r="B80" s="629" t="str">
        <f>IF(Intro!$G$21="English",O80,P80)</f>
        <v>valeur - total des ventes au Canada d'importations (Question 1)</v>
      </c>
      <c r="C80" s="630"/>
      <c r="D80" s="630"/>
      <c r="E80" s="630"/>
      <c r="F80" s="631"/>
      <c r="G80" s="153">
        <f>H38</f>
        <v>0</v>
      </c>
      <c r="H80" s="153">
        <f>I38</f>
        <v>0</v>
      </c>
      <c r="I80" s="153">
        <f>K38</f>
        <v>0</v>
      </c>
      <c r="J80" s="34"/>
      <c r="K80" s="34"/>
      <c r="L80" s="64"/>
      <c r="M80" s="9"/>
      <c r="O80" s="9" t="s">
        <v>470</v>
      </c>
      <c r="P80" s="9" t="s">
        <v>468</v>
      </c>
    </row>
    <row r="81" spans="1:16" x14ac:dyDescent="0.25">
      <c r="B81" s="65"/>
      <c r="C81" s="62"/>
      <c r="D81" s="62"/>
      <c r="E81" s="62"/>
      <c r="F81" s="62"/>
      <c r="G81" s="62"/>
      <c r="H81" s="62"/>
      <c r="I81" s="62"/>
      <c r="J81" s="134"/>
      <c r="K81" s="134"/>
      <c r="L81" s="135"/>
      <c r="M81" s="9"/>
    </row>
    <row r="82" spans="1:16" s="10" customFormat="1" x14ac:dyDescent="0.25">
      <c r="A82" s="7"/>
      <c r="B82" s="30"/>
      <c r="C82" s="30"/>
      <c r="D82" s="75"/>
      <c r="E82" s="76"/>
      <c r="F82" s="76"/>
      <c r="G82" s="76"/>
      <c r="H82" s="76"/>
      <c r="I82" s="76"/>
      <c r="J82" s="76"/>
      <c r="K82" s="76"/>
      <c r="L82" s="76"/>
      <c r="M82" s="66"/>
    </row>
    <row r="83" spans="1:16" x14ac:dyDescent="0.25">
      <c r="B83" s="416" t="str">
        <f>IF(Intro!$G$21="English",O83,P83)</f>
        <v>IMPORTATIONS DE PRODUITS DE RÉFÉRENCE</v>
      </c>
      <c r="C83" s="417"/>
      <c r="D83" s="417"/>
      <c r="E83" s="417"/>
      <c r="F83" s="417"/>
      <c r="G83" s="417"/>
      <c r="H83" s="417"/>
      <c r="I83" s="417"/>
      <c r="J83" s="417"/>
      <c r="K83" s="417"/>
      <c r="L83" s="418"/>
      <c r="M83" s="9"/>
      <c r="O83" s="87" t="s">
        <v>322</v>
      </c>
      <c r="P83" s="87" t="s">
        <v>417</v>
      </c>
    </row>
    <row r="84" spans="1:16" x14ac:dyDescent="0.25">
      <c r="B84" s="545" t="s">
        <v>16</v>
      </c>
      <c r="C84" s="546"/>
      <c r="D84" s="546"/>
      <c r="E84" s="546"/>
      <c r="F84" s="546"/>
      <c r="G84" s="546"/>
      <c r="H84" s="546"/>
      <c r="I84" s="546"/>
      <c r="J84" s="546"/>
      <c r="K84" s="546"/>
      <c r="L84" s="547"/>
      <c r="M84" s="9"/>
    </row>
    <row r="85" spans="1:16" x14ac:dyDescent="0.25">
      <c r="B85" s="15"/>
      <c r="C85" s="32"/>
      <c r="D85" s="32"/>
      <c r="E85" s="33"/>
      <c r="F85" s="33"/>
      <c r="G85" s="33"/>
      <c r="H85" s="33"/>
      <c r="I85" s="33"/>
      <c r="J85" s="33"/>
      <c r="K85" s="33"/>
      <c r="L85" s="16"/>
      <c r="M85" s="9"/>
    </row>
    <row r="86" spans="1:16" x14ac:dyDescent="0.25">
      <c r="B86" s="444" t="str">
        <f>IF(Intro!$G$21="English",O86,P86)</f>
        <v>Indiquez le volume et la valeur des importations pour chaque produit de référence :</v>
      </c>
      <c r="C86" s="445"/>
      <c r="D86" s="445"/>
      <c r="E86" s="445"/>
      <c r="F86" s="445"/>
      <c r="G86" s="445"/>
      <c r="H86" s="445"/>
      <c r="I86" s="445"/>
      <c r="J86" s="445"/>
      <c r="K86" s="445"/>
      <c r="L86" s="446"/>
      <c r="M86" s="9"/>
      <c r="O86" s="17" t="s">
        <v>189</v>
      </c>
      <c r="P86" s="9" t="s">
        <v>190</v>
      </c>
    </row>
    <row r="87" spans="1:16" x14ac:dyDescent="0.25">
      <c r="B87" s="55"/>
      <c r="C87" s="56"/>
      <c r="D87" s="32"/>
      <c r="E87" s="33"/>
      <c r="F87" s="33"/>
      <c r="G87" s="33"/>
      <c r="H87" s="33"/>
      <c r="I87" s="33"/>
      <c r="J87" s="33"/>
      <c r="K87" s="33"/>
      <c r="L87" s="16"/>
      <c r="M87" s="9"/>
      <c r="O87" s="17"/>
    </row>
    <row r="88" spans="1:16" x14ac:dyDescent="0.25">
      <c r="B88" s="663"/>
      <c r="C88" s="664"/>
      <c r="D88" s="665"/>
      <c r="E88" s="101" t="str">
        <f t="shared" ref="E88:L88" si="11">E48</f>
        <v>T2 - 2024</v>
      </c>
      <c r="F88" s="101" t="str">
        <f t="shared" si="11"/>
        <v>T3 - 2024</v>
      </c>
      <c r="G88" s="101" t="str">
        <f t="shared" si="11"/>
        <v>T4 - 2024</v>
      </c>
      <c r="H88" s="101" t="str">
        <f t="shared" si="11"/>
        <v>T1 - 2025</v>
      </c>
      <c r="I88" s="101" t="str">
        <f t="shared" si="11"/>
        <v>T2 - 2025</v>
      </c>
      <c r="J88" s="101" t="str">
        <f t="shared" si="11"/>
        <v>T3 - 2025</v>
      </c>
      <c r="K88" s="101" t="str">
        <f t="shared" si="11"/>
        <v>T4 - 2025</v>
      </c>
      <c r="L88" s="112" t="str">
        <f t="shared" si="11"/>
        <v>T1 - 2026</v>
      </c>
      <c r="M88" s="9"/>
      <c r="O88" s="17"/>
    </row>
    <row r="89" spans="1:16" x14ac:dyDescent="0.25">
      <c r="B89" s="659" t="str">
        <f>IF(Intro!$G$21="English",Variables!B30,Variables!C30)</f>
        <v>Poutre à gradin formée à froid  en acier de calibre 12 à 16, de toute longueur, incluant le connecteur/support de poutre, quels que soient le profil ou le type de raccord.</v>
      </c>
      <c r="C89" s="504"/>
      <c r="D89" s="504"/>
      <c r="E89" s="504"/>
      <c r="F89" s="504"/>
      <c r="G89" s="504"/>
      <c r="H89" s="504"/>
      <c r="I89" s="504"/>
      <c r="J89" s="504"/>
      <c r="K89" s="504"/>
      <c r="L89" s="660"/>
      <c r="M89" s="9"/>
    </row>
    <row r="90" spans="1:16" x14ac:dyDescent="0.25">
      <c r="B90" s="661"/>
      <c r="C90" s="510"/>
      <c r="D90" s="510"/>
      <c r="E90" s="510"/>
      <c r="F90" s="510"/>
      <c r="G90" s="510"/>
      <c r="H90" s="510"/>
      <c r="I90" s="510"/>
      <c r="J90" s="510"/>
      <c r="K90" s="510"/>
      <c r="L90" s="662"/>
      <c r="M90" s="9"/>
    </row>
    <row r="91" spans="1:16" x14ac:dyDescent="0.25">
      <c r="B91" s="624" t="str">
        <f>D$27</f>
        <v>tonnes</v>
      </c>
      <c r="C91" s="625"/>
      <c r="D91" s="625"/>
      <c r="E91" s="113"/>
      <c r="F91" s="113"/>
      <c r="G91" s="113"/>
      <c r="H91" s="113"/>
      <c r="I91" s="113"/>
      <c r="J91" s="113"/>
      <c r="K91" s="113"/>
      <c r="L91" s="114"/>
      <c r="M91" s="9"/>
    </row>
    <row r="92" spans="1:16" x14ac:dyDescent="0.25">
      <c r="B92" s="624" t="str">
        <f>D$28</f>
        <v>valeur d'achat nette rendue (CAD)</v>
      </c>
      <c r="C92" s="625"/>
      <c r="D92" s="625"/>
      <c r="E92" s="113"/>
      <c r="F92" s="113"/>
      <c r="G92" s="113"/>
      <c r="H92" s="113"/>
      <c r="I92" s="113"/>
      <c r="J92" s="113"/>
      <c r="K92" s="113"/>
      <c r="L92" s="114"/>
      <c r="M92" s="9"/>
    </row>
    <row r="93" spans="1:16" x14ac:dyDescent="0.25">
      <c r="B93" s="624" t="str">
        <f>D$29</f>
        <v>$ / tonne</v>
      </c>
      <c r="C93" s="625"/>
      <c r="D93" s="625"/>
      <c r="E93" s="123" t="str">
        <f t="shared" ref="E93:L93" si="12">IF(E91=0,"-",E92/E91)</f>
        <v>-</v>
      </c>
      <c r="F93" s="123" t="str">
        <f t="shared" si="12"/>
        <v>-</v>
      </c>
      <c r="G93" s="123" t="str">
        <f t="shared" si="12"/>
        <v>-</v>
      </c>
      <c r="H93" s="123" t="str">
        <f t="shared" si="12"/>
        <v>-</v>
      </c>
      <c r="I93" s="123" t="str">
        <f t="shared" si="12"/>
        <v>-</v>
      </c>
      <c r="J93" s="123" t="str">
        <f t="shared" si="12"/>
        <v>-</v>
      </c>
      <c r="K93" s="123" t="str">
        <f t="shared" si="12"/>
        <v>-</v>
      </c>
      <c r="L93" s="124" t="str">
        <f t="shared" si="12"/>
        <v>-</v>
      </c>
      <c r="M93" s="9"/>
    </row>
    <row r="94" spans="1:16" x14ac:dyDescent="0.25">
      <c r="B94" s="659" t="str">
        <f>IF(Intro!$G$21="English",Variables!B31,Variables!C31)</f>
        <v>Poutre caisson formée à froid  en acier de calibre 12 à 16, de toute longueur, incluant le connecteur/support de poutre, quels que soient le profil ou le type de raccord.</v>
      </c>
      <c r="C94" s="504"/>
      <c r="D94" s="504"/>
      <c r="E94" s="504"/>
      <c r="F94" s="504"/>
      <c r="G94" s="504"/>
      <c r="H94" s="504"/>
      <c r="I94" s="504"/>
      <c r="J94" s="504"/>
      <c r="K94" s="504"/>
      <c r="L94" s="660"/>
      <c r="M94" s="9"/>
    </row>
    <row r="95" spans="1:16" x14ac:dyDescent="0.25">
      <c r="B95" s="661"/>
      <c r="C95" s="510"/>
      <c r="D95" s="510"/>
      <c r="E95" s="510"/>
      <c r="F95" s="510"/>
      <c r="G95" s="510"/>
      <c r="H95" s="510"/>
      <c r="I95" s="510"/>
      <c r="J95" s="510"/>
      <c r="K95" s="510"/>
      <c r="L95" s="662"/>
      <c r="M95" s="9"/>
    </row>
    <row r="96" spans="1:16" x14ac:dyDescent="0.25">
      <c r="B96" s="624" t="str">
        <f>D$27</f>
        <v>tonnes</v>
      </c>
      <c r="C96" s="625"/>
      <c r="D96" s="625"/>
      <c r="E96" s="113"/>
      <c r="F96" s="113"/>
      <c r="G96" s="113"/>
      <c r="H96" s="113"/>
      <c r="I96" s="113"/>
      <c r="J96" s="113"/>
      <c r="K96" s="113"/>
      <c r="L96" s="114"/>
      <c r="M96" s="9"/>
    </row>
    <row r="97" spans="2:19" x14ac:dyDescent="0.25">
      <c r="B97" s="624" t="str">
        <f>D$28</f>
        <v>valeur d'achat nette rendue (CAD)</v>
      </c>
      <c r="C97" s="625"/>
      <c r="D97" s="625"/>
      <c r="E97" s="113"/>
      <c r="F97" s="113"/>
      <c r="G97" s="113"/>
      <c r="H97" s="113"/>
      <c r="I97" s="113"/>
      <c r="J97" s="113"/>
      <c r="K97" s="113"/>
      <c r="L97" s="114"/>
      <c r="M97" s="9"/>
    </row>
    <row r="98" spans="2:19" x14ac:dyDescent="0.25">
      <c r="B98" s="624" t="str">
        <f>D$29</f>
        <v>$ / tonne</v>
      </c>
      <c r="C98" s="625"/>
      <c r="D98" s="625"/>
      <c r="E98" s="123" t="str">
        <f t="shared" ref="E98:L98" si="13">IF(E96=0,"-",E97/E96)</f>
        <v>-</v>
      </c>
      <c r="F98" s="123" t="str">
        <f t="shared" si="13"/>
        <v>-</v>
      </c>
      <c r="G98" s="123" t="str">
        <f t="shared" si="13"/>
        <v>-</v>
      </c>
      <c r="H98" s="123" t="str">
        <f t="shared" si="13"/>
        <v>-</v>
      </c>
      <c r="I98" s="123" t="str">
        <f t="shared" si="13"/>
        <v>-</v>
      </c>
      <c r="J98" s="123" t="str">
        <f t="shared" si="13"/>
        <v>-</v>
      </c>
      <c r="K98" s="123" t="str">
        <f t="shared" si="13"/>
        <v>-</v>
      </c>
      <c r="L98" s="124" t="str">
        <f t="shared" si="13"/>
        <v>-</v>
      </c>
      <c r="M98" s="9"/>
    </row>
    <row r="99" spans="2:19" x14ac:dyDescent="0.25">
      <c r="B99" s="659" t="str">
        <f>IF(Intro!$G$21="English",Variables!B32,Variables!C32)</f>
        <v>Barre de sécurité formée à froid , quels que soient le type ou le modèle (universelle, à clipser, à encliqueter, à poser par-dessus, soudée ou autre), les dimensions ou la configuration.</v>
      </c>
      <c r="C99" s="504"/>
      <c r="D99" s="504"/>
      <c r="E99" s="504"/>
      <c r="F99" s="504"/>
      <c r="G99" s="504"/>
      <c r="H99" s="504"/>
      <c r="I99" s="504"/>
      <c r="J99" s="504"/>
      <c r="K99" s="504"/>
      <c r="L99" s="660"/>
      <c r="M99" s="9"/>
    </row>
    <row r="100" spans="2:19" x14ac:dyDescent="0.25">
      <c r="B100" s="661"/>
      <c r="C100" s="510"/>
      <c r="D100" s="510"/>
      <c r="E100" s="510"/>
      <c r="F100" s="510"/>
      <c r="G100" s="510"/>
      <c r="H100" s="510"/>
      <c r="I100" s="510"/>
      <c r="J100" s="510"/>
      <c r="K100" s="510"/>
      <c r="L100" s="662"/>
      <c r="M100" s="9"/>
    </row>
    <row r="101" spans="2:19" x14ac:dyDescent="0.25">
      <c r="B101" s="624" t="str">
        <f>D$27</f>
        <v>tonnes</v>
      </c>
      <c r="C101" s="625"/>
      <c r="D101" s="625"/>
      <c r="E101" s="113"/>
      <c r="F101" s="113"/>
      <c r="G101" s="113"/>
      <c r="H101" s="113"/>
      <c r="I101" s="113"/>
      <c r="J101" s="113"/>
      <c r="K101" s="113"/>
      <c r="L101" s="114"/>
      <c r="M101" s="9"/>
    </row>
    <row r="102" spans="2:19" x14ac:dyDescent="0.25">
      <c r="B102" s="624" t="str">
        <f>D$28</f>
        <v>valeur d'achat nette rendue (CAD)</v>
      </c>
      <c r="C102" s="625"/>
      <c r="D102" s="625"/>
      <c r="E102" s="113"/>
      <c r="F102" s="113"/>
      <c r="G102" s="113"/>
      <c r="H102" s="113"/>
      <c r="I102" s="113"/>
      <c r="J102" s="113"/>
      <c r="K102" s="113"/>
      <c r="L102" s="114"/>
      <c r="M102" s="9"/>
    </row>
    <row r="103" spans="2:19" x14ac:dyDescent="0.25">
      <c r="B103" s="624" t="str">
        <f>D$29</f>
        <v>$ / tonne</v>
      </c>
      <c r="C103" s="625"/>
      <c r="D103" s="625"/>
      <c r="E103" s="123" t="str">
        <f t="shared" ref="E103:L103" si="14">IF(E101=0,"-",E102/E101)</f>
        <v>-</v>
      </c>
      <c r="F103" s="123" t="str">
        <f t="shared" si="14"/>
        <v>-</v>
      </c>
      <c r="G103" s="123" t="str">
        <f t="shared" si="14"/>
        <v>-</v>
      </c>
      <c r="H103" s="123" t="str">
        <f t="shared" si="14"/>
        <v>-</v>
      </c>
      <c r="I103" s="123" t="str">
        <f t="shared" si="14"/>
        <v>-</v>
      </c>
      <c r="J103" s="123" t="str">
        <f t="shared" si="14"/>
        <v>-</v>
      </c>
      <c r="K103" s="123" t="str">
        <f t="shared" si="14"/>
        <v>-</v>
      </c>
      <c r="L103" s="124" t="str">
        <f t="shared" si="14"/>
        <v>-</v>
      </c>
      <c r="M103" s="9"/>
    </row>
    <row r="104" spans="2:19" x14ac:dyDescent="0.25">
      <c r="B104" s="55"/>
      <c r="C104" s="56"/>
      <c r="D104" s="56"/>
      <c r="E104" s="28"/>
      <c r="F104" s="28"/>
      <c r="G104" s="28"/>
      <c r="H104" s="28"/>
      <c r="I104" s="28"/>
      <c r="J104" s="28"/>
      <c r="K104" s="28"/>
      <c r="L104" s="29"/>
      <c r="M104" s="9"/>
    </row>
    <row r="105" spans="2:19" x14ac:dyDescent="0.25">
      <c r="B105" s="444" t="str">
        <f>IF(Intro!$G$21="English",O105,P105)</f>
        <v>Dans le tableau ci-dessous, « Erreur » signifie que les importations totales des produits de référence de votre entreprise dépassent les importations totales de votre entreprise pour cette période. Par conséquent, veuillez modifier les données ci-dessus si nécessaire.</v>
      </c>
      <c r="C105" s="445"/>
      <c r="D105" s="445"/>
      <c r="E105" s="445"/>
      <c r="F105" s="445"/>
      <c r="G105" s="445"/>
      <c r="H105" s="445"/>
      <c r="I105" s="445"/>
      <c r="J105" s="445"/>
      <c r="K105" s="445"/>
      <c r="L105" s="446"/>
      <c r="M105" s="9"/>
      <c r="O105" s="9" t="s">
        <v>350</v>
      </c>
      <c r="P105" s="9" t="s">
        <v>351</v>
      </c>
      <c r="S105" s="34"/>
    </row>
    <row r="106" spans="2:19" x14ac:dyDescent="0.25">
      <c r="B106" s="444"/>
      <c r="C106" s="445"/>
      <c r="D106" s="445"/>
      <c r="E106" s="445"/>
      <c r="F106" s="445"/>
      <c r="G106" s="445"/>
      <c r="H106" s="445"/>
      <c r="I106" s="445"/>
      <c r="J106" s="445"/>
      <c r="K106" s="445"/>
      <c r="L106" s="446"/>
      <c r="M106" s="9"/>
      <c r="S106" s="34"/>
    </row>
    <row r="107" spans="2:19" x14ac:dyDescent="0.25">
      <c r="B107" s="55"/>
      <c r="C107" s="56"/>
      <c r="D107" s="56"/>
      <c r="E107" s="28"/>
      <c r="F107" s="28"/>
      <c r="G107" s="28"/>
      <c r="H107" s="28"/>
      <c r="I107" s="28"/>
      <c r="J107" s="28"/>
      <c r="K107" s="28"/>
      <c r="L107" s="29"/>
      <c r="M107" s="9"/>
      <c r="S107" s="34"/>
    </row>
    <row r="108" spans="2:19" ht="39" customHeight="1" x14ac:dyDescent="0.25">
      <c r="B108" s="635" t="str">
        <f>Variables!D64</f>
        <v>Vérification - volume</v>
      </c>
      <c r="C108" s="636"/>
      <c r="D108" s="636"/>
      <c r="E108" s="636"/>
      <c r="F108" s="637"/>
      <c r="G108" s="101">
        <f>G73</f>
        <v>2024</v>
      </c>
      <c r="H108" s="101">
        <f>H73</f>
        <v>2025</v>
      </c>
      <c r="I108" s="101" t="str">
        <f>I73</f>
        <v>janv.-mars 2026</v>
      </c>
      <c r="J108" s="34"/>
      <c r="K108" s="34"/>
      <c r="L108" s="64"/>
      <c r="M108" s="9"/>
    </row>
    <row r="109" spans="2:19" ht="14.1" customHeight="1" x14ac:dyDescent="0.25">
      <c r="B109" s="638" t="str">
        <f>B91</f>
        <v>tonnes</v>
      </c>
      <c r="C109" s="639"/>
      <c r="D109" s="639"/>
      <c r="E109" s="639"/>
      <c r="F109" s="640"/>
      <c r="G109" s="153" t="str">
        <f>IF(SUM(E91:G91,E96:G96,E101:G101)&gt;H27,Variables!$D$65,Variables!$D$66)</f>
        <v>Correct</v>
      </c>
      <c r="H109" s="153" t="str">
        <f>IF(SUM(H91:K91,H96:K96,H101:K101)&gt;I27,Variables!$D$65,Variables!$D$66)</f>
        <v>Correct</v>
      </c>
      <c r="I109" s="153" t="str">
        <f>IF(SUM(L91,L96,L101)&gt;K27,Variables!$D$65,Variables!$D$66)</f>
        <v>Correct</v>
      </c>
      <c r="J109" s="34"/>
      <c r="K109" s="34"/>
      <c r="L109" s="64"/>
      <c r="M109" s="9"/>
    </row>
    <row r="110" spans="2:19" ht="14.1" customHeight="1" x14ac:dyDescent="0.25">
      <c r="B110" s="632" t="str">
        <f>IF(Intro!$G$21="English",O110,P110)</f>
        <v>volume - total des importations des produits de référence (Question 3)</v>
      </c>
      <c r="C110" s="633"/>
      <c r="D110" s="633"/>
      <c r="E110" s="633"/>
      <c r="F110" s="634"/>
      <c r="G110" s="153">
        <f>SUM(E91:G91,E96:G96,E101:G101)</f>
        <v>0</v>
      </c>
      <c r="H110" s="153">
        <f>SUM(H91:K91,H96:K96,H101:K101)</f>
        <v>0</v>
      </c>
      <c r="I110" s="153">
        <f>SUM(L91,L96,L101)</f>
        <v>0</v>
      </c>
      <c r="J110" s="34"/>
      <c r="K110" s="34"/>
      <c r="L110" s="64"/>
      <c r="M110" s="9"/>
      <c r="O110" s="9" t="s">
        <v>455</v>
      </c>
      <c r="P110" s="9" t="s">
        <v>456</v>
      </c>
    </row>
    <row r="111" spans="2:19" ht="14.1" customHeight="1" x14ac:dyDescent="0.25">
      <c r="B111" s="632" t="str">
        <f>IF(Intro!$G$21="English",O111,P111)</f>
        <v>volume - total des importations (Question 1)</v>
      </c>
      <c r="C111" s="633"/>
      <c r="D111" s="633"/>
      <c r="E111" s="633"/>
      <c r="F111" s="634"/>
      <c r="G111" s="153">
        <f>H27</f>
        <v>0</v>
      </c>
      <c r="H111" s="153">
        <f>I27</f>
        <v>0</v>
      </c>
      <c r="I111" s="153">
        <f>K27</f>
        <v>0</v>
      </c>
      <c r="J111" s="34"/>
      <c r="K111" s="34"/>
      <c r="L111" s="64"/>
      <c r="M111" s="9"/>
      <c r="O111" s="9" t="s">
        <v>457</v>
      </c>
      <c r="P111" s="9" t="s">
        <v>458</v>
      </c>
    </row>
    <row r="112" spans="2:19" x14ac:dyDescent="0.25">
      <c r="B112" s="635" t="str">
        <f>Variables!D68</f>
        <v>Vérification - valeur</v>
      </c>
      <c r="C112" s="636"/>
      <c r="D112" s="636"/>
      <c r="E112" s="636"/>
      <c r="F112" s="637"/>
      <c r="G112" s="101">
        <f>G108</f>
        <v>2024</v>
      </c>
      <c r="H112" s="101">
        <f>H108</f>
        <v>2025</v>
      </c>
      <c r="I112" s="101" t="str">
        <f>I108</f>
        <v>janv.-mars 2026</v>
      </c>
      <c r="J112" s="34"/>
      <c r="K112" s="34"/>
      <c r="L112" s="64"/>
      <c r="M112" s="9"/>
    </row>
    <row r="113" spans="1:16" ht="14.1" customHeight="1" x14ac:dyDescent="0.25">
      <c r="B113" s="638"/>
      <c r="C113" s="639"/>
      <c r="D113" s="639"/>
      <c r="E113" s="639"/>
      <c r="F113" s="640"/>
      <c r="G113" s="153" t="str">
        <f>IF(SUM(E92:G92,E97:G97,E102:G102)&gt;H28,Variables!$D$65,Variables!$D$66)</f>
        <v>Correct</v>
      </c>
      <c r="H113" s="153" t="str">
        <f>IF(SUM(H92:K92,H97:K97,H102:K102)&gt;I28,Variables!$D$65,Variables!$D$66)</f>
        <v>Correct</v>
      </c>
      <c r="I113" s="153" t="str">
        <f>IF(SUM(L92,L97,L102)&gt;K28,Variables!$D$65,Variables!$D$66)</f>
        <v>Correct</v>
      </c>
      <c r="J113" s="34"/>
      <c r="K113" s="34"/>
      <c r="L113" s="64"/>
      <c r="M113" s="9"/>
    </row>
    <row r="114" spans="1:16" ht="14.1" customHeight="1" x14ac:dyDescent="0.25">
      <c r="B114" s="632" t="str">
        <f>IF(Intro!$G$21="English",O114,P114)</f>
        <v>valeur - total des importations des produits de référence (Question 3)</v>
      </c>
      <c r="C114" s="633"/>
      <c r="D114" s="633"/>
      <c r="E114" s="633"/>
      <c r="F114" s="634"/>
      <c r="G114" s="153">
        <f>SUM(E92:G92,E97:G97,E102:G102)</f>
        <v>0</v>
      </c>
      <c r="H114" s="153">
        <f>SUM(H92:K92,H97:K97,H102:K102)</f>
        <v>0</v>
      </c>
      <c r="I114" s="153">
        <f>SUM(L92,L97,L102)</f>
        <v>0</v>
      </c>
      <c r="J114" s="34"/>
      <c r="K114" s="34"/>
      <c r="L114" s="64"/>
      <c r="M114" s="9"/>
      <c r="O114" s="9" t="s">
        <v>459</v>
      </c>
      <c r="P114" s="9" t="s">
        <v>460</v>
      </c>
    </row>
    <row r="115" spans="1:16" ht="14.1" customHeight="1" x14ac:dyDescent="0.25">
      <c r="B115" s="632" t="str">
        <f>IF(Intro!$G$21="English",O115,P115)</f>
        <v>valeur - total des importations (Question 1)</v>
      </c>
      <c r="C115" s="633"/>
      <c r="D115" s="633"/>
      <c r="E115" s="633"/>
      <c r="F115" s="634"/>
      <c r="G115" s="153">
        <f>H28</f>
        <v>0</v>
      </c>
      <c r="H115" s="153">
        <f>I28</f>
        <v>0</v>
      </c>
      <c r="I115" s="153">
        <f>K28</f>
        <v>0</v>
      </c>
      <c r="J115" s="34"/>
      <c r="K115" s="34"/>
      <c r="L115" s="64"/>
      <c r="M115" s="9"/>
      <c r="O115" s="9" t="s">
        <v>461</v>
      </c>
      <c r="P115" s="9" t="s">
        <v>462</v>
      </c>
    </row>
    <row r="116" spans="1:16" x14ac:dyDescent="0.25">
      <c r="B116" s="65"/>
      <c r="C116" s="62"/>
      <c r="D116" s="62"/>
      <c r="E116" s="62"/>
      <c r="F116" s="62"/>
      <c r="G116" s="62"/>
      <c r="H116" s="62"/>
      <c r="I116" s="62"/>
      <c r="J116" s="62"/>
      <c r="K116" s="62"/>
      <c r="L116" s="63"/>
      <c r="M116" s="9"/>
    </row>
    <row r="117" spans="1:16" s="10" customFormat="1" x14ac:dyDescent="0.25">
      <c r="A117" s="7"/>
      <c r="B117" s="77"/>
      <c r="C117" s="77"/>
      <c r="D117" s="75"/>
      <c r="E117" s="76"/>
      <c r="F117" s="76"/>
      <c r="G117" s="76"/>
      <c r="H117" s="76"/>
      <c r="I117" s="76"/>
      <c r="J117" s="76"/>
      <c r="K117" s="76"/>
      <c r="L117" s="76"/>
      <c r="M117" s="66"/>
    </row>
    <row r="118" spans="1:16" x14ac:dyDescent="0.25">
      <c r="B118" s="416" t="str">
        <f>IF(Intro!$G$21="English",O118,P118)</f>
        <v>VENTES D'IMPORTATIONS AU CANADA DE PRODUITS DE RÉFÉRENCE</v>
      </c>
      <c r="C118" s="417"/>
      <c r="D118" s="417"/>
      <c r="E118" s="417"/>
      <c r="F118" s="417"/>
      <c r="G118" s="417"/>
      <c r="H118" s="417"/>
      <c r="I118" s="417"/>
      <c r="J118" s="417"/>
      <c r="K118" s="417"/>
      <c r="L118" s="418"/>
      <c r="M118" s="9"/>
      <c r="O118" s="87" t="s">
        <v>520</v>
      </c>
      <c r="P118" s="87" t="s">
        <v>521</v>
      </c>
    </row>
    <row r="119" spans="1:16" x14ac:dyDescent="0.25">
      <c r="B119" s="545" t="s">
        <v>17</v>
      </c>
      <c r="C119" s="546"/>
      <c r="D119" s="546"/>
      <c r="E119" s="546"/>
      <c r="F119" s="546"/>
      <c r="G119" s="546"/>
      <c r="H119" s="546"/>
      <c r="I119" s="546"/>
      <c r="J119" s="546"/>
      <c r="K119" s="546"/>
      <c r="L119" s="547"/>
      <c r="M119" s="9"/>
    </row>
    <row r="120" spans="1:16" x14ac:dyDescent="0.25">
      <c r="B120" s="15"/>
      <c r="C120" s="32"/>
      <c r="D120" s="32"/>
      <c r="E120" s="33"/>
      <c r="F120" s="33"/>
      <c r="G120" s="33"/>
      <c r="H120" s="33"/>
      <c r="I120" s="33"/>
      <c r="J120" s="33"/>
      <c r="K120" s="33"/>
      <c r="L120" s="16"/>
      <c r="M120" s="9"/>
    </row>
    <row r="121" spans="1:16" x14ac:dyDescent="0.25">
      <c r="B121" s="444" t="str">
        <f>IF(Intro!$G$21="English",O121,P121)</f>
        <v>Indiquez le volume et la valeur des ventes d'importations au Canada pour chaque produit de référence :</v>
      </c>
      <c r="C121" s="445"/>
      <c r="D121" s="445"/>
      <c r="E121" s="445"/>
      <c r="F121" s="445"/>
      <c r="G121" s="445"/>
      <c r="H121" s="445"/>
      <c r="I121" s="445"/>
      <c r="J121" s="445"/>
      <c r="K121" s="445"/>
      <c r="L121" s="446"/>
      <c r="M121" s="9"/>
      <c r="O121" s="17" t="s">
        <v>168</v>
      </c>
      <c r="P121" s="9" t="s">
        <v>418</v>
      </c>
    </row>
    <row r="122" spans="1:16" x14ac:dyDescent="0.25">
      <c r="B122" s="444" t="str">
        <f>Pro!B35</f>
        <v>Note - Ne répondez à cette question que si votre entreprise a vendu les marchandises du 1er janvier 2023 au 31 mars 2026.</v>
      </c>
      <c r="C122" s="445"/>
      <c r="D122" s="445"/>
      <c r="E122" s="445"/>
      <c r="F122" s="445"/>
      <c r="G122" s="445"/>
      <c r="H122" s="445"/>
      <c r="I122" s="445"/>
      <c r="J122" s="445"/>
      <c r="K122" s="445"/>
      <c r="L122" s="446"/>
      <c r="M122" s="9"/>
      <c r="O122" s="17"/>
    </row>
    <row r="123" spans="1:16" x14ac:dyDescent="0.25">
      <c r="B123" s="55"/>
      <c r="C123" s="56"/>
      <c r="D123" s="32"/>
      <c r="E123" s="33"/>
      <c r="F123" s="33"/>
      <c r="G123" s="33"/>
      <c r="H123" s="33"/>
      <c r="I123" s="33"/>
      <c r="J123" s="33"/>
      <c r="K123" s="33"/>
      <c r="L123" s="16"/>
      <c r="M123" s="9"/>
      <c r="O123" s="17"/>
    </row>
    <row r="124" spans="1:16" x14ac:dyDescent="0.25">
      <c r="B124" s="663"/>
      <c r="C124" s="664"/>
      <c r="D124" s="665"/>
      <c r="E124" s="101" t="str">
        <f t="shared" ref="E124:L124" si="15">E88</f>
        <v>T2 - 2024</v>
      </c>
      <c r="F124" s="101" t="str">
        <f t="shared" si="15"/>
        <v>T3 - 2024</v>
      </c>
      <c r="G124" s="101" t="str">
        <f t="shared" si="15"/>
        <v>T4 - 2024</v>
      </c>
      <c r="H124" s="101" t="str">
        <f t="shared" si="15"/>
        <v>T1 - 2025</v>
      </c>
      <c r="I124" s="101" t="str">
        <f t="shared" si="15"/>
        <v>T2 - 2025</v>
      </c>
      <c r="J124" s="101" t="str">
        <f t="shared" si="15"/>
        <v>T3 - 2025</v>
      </c>
      <c r="K124" s="101" t="str">
        <f t="shared" si="15"/>
        <v>T4 - 2025</v>
      </c>
      <c r="L124" s="112" t="str">
        <f t="shared" si="15"/>
        <v>T1 - 2026</v>
      </c>
      <c r="M124" s="9"/>
      <c r="O124" s="17"/>
    </row>
    <row r="125" spans="1:16" x14ac:dyDescent="0.25">
      <c r="B125" s="659" t="str">
        <f>B89</f>
        <v>Poutre à gradin formée à froid  en acier de calibre 12 à 16, de toute longueur, incluant le connecteur/support de poutre, quels que soient le profil ou le type de raccord.</v>
      </c>
      <c r="C125" s="504"/>
      <c r="D125" s="504"/>
      <c r="E125" s="504"/>
      <c r="F125" s="504"/>
      <c r="G125" s="504"/>
      <c r="H125" s="504"/>
      <c r="I125" s="504"/>
      <c r="J125" s="504"/>
      <c r="K125" s="504"/>
      <c r="L125" s="660"/>
      <c r="M125" s="9"/>
    </row>
    <row r="126" spans="1:16" x14ac:dyDescent="0.25">
      <c r="B126" s="661"/>
      <c r="C126" s="510"/>
      <c r="D126" s="510"/>
      <c r="E126" s="510"/>
      <c r="F126" s="510"/>
      <c r="G126" s="510"/>
      <c r="H126" s="510"/>
      <c r="I126" s="510"/>
      <c r="J126" s="510"/>
      <c r="K126" s="510"/>
      <c r="L126" s="662"/>
      <c r="M126" s="9"/>
    </row>
    <row r="127" spans="1:16" x14ac:dyDescent="0.25">
      <c r="B127" s="624" t="str">
        <f>D$31</f>
        <v>tonnes</v>
      </c>
      <c r="C127" s="625"/>
      <c r="D127" s="625"/>
      <c r="E127" s="113"/>
      <c r="F127" s="113"/>
      <c r="G127" s="113"/>
      <c r="H127" s="113"/>
      <c r="I127" s="113"/>
      <c r="J127" s="113"/>
      <c r="K127" s="113"/>
      <c r="L127" s="114"/>
      <c r="M127" s="9"/>
    </row>
    <row r="128" spans="1:16" x14ac:dyDescent="0.25">
      <c r="B128" s="624" t="str">
        <f>D$32</f>
        <v>valeur de vente nette rendue (CAD)</v>
      </c>
      <c r="C128" s="625"/>
      <c r="D128" s="625"/>
      <c r="E128" s="113"/>
      <c r="F128" s="113"/>
      <c r="G128" s="113"/>
      <c r="H128" s="113"/>
      <c r="I128" s="113"/>
      <c r="J128" s="113"/>
      <c r="K128" s="113"/>
      <c r="L128" s="114"/>
      <c r="M128" s="9"/>
    </row>
    <row r="129" spans="2:19" x14ac:dyDescent="0.25">
      <c r="B129" s="624" t="str">
        <f>D$33</f>
        <v>$ / tonne</v>
      </c>
      <c r="C129" s="625"/>
      <c r="D129" s="625"/>
      <c r="E129" s="123" t="str">
        <f t="shared" ref="E129:L129" si="16">IF(E127=0,"-",E128/E127)</f>
        <v>-</v>
      </c>
      <c r="F129" s="123" t="str">
        <f t="shared" si="16"/>
        <v>-</v>
      </c>
      <c r="G129" s="123" t="str">
        <f t="shared" si="16"/>
        <v>-</v>
      </c>
      <c r="H129" s="123" t="str">
        <f t="shared" si="16"/>
        <v>-</v>
      </c>
      <c r="I129" s="123" t="str">
        <f t="shared" si="16"/>
        <v>-</v>
      </c>
      <c r="J129" s="123" t="str">
        <f t="shared" si="16"/>
        <v>-</v>
      </c>
      <c r="K129" s="123" t="str">
        <f t="shared" si="16"/>
        <v>-</v>
      </c>
      <c r="L129" s="124" t="str">
        <f t="shared" si="16"/>
        <v>-</v>
      </c>
      <c r="M129" s="9"/>
    </row>
    <row r="130" spans="2:19" x14ac:dyDescent="0.25">
      <c r="B130" s="659" t="str">
        <f>B94</f>
        <v>Poutre caisson formée à froid  en acier de calibre 12 à 16, de toute longueur, incluant le connecteur/support de poutre, quels que soient le profil ou le type de raccord.</v>
      </c>
      <c r="C130" s="504"/>
      <c r="D130" s="504"/>
      <c r="E130" s="504"/>
      <c r="F130" s="504"/>
      <c r="G130" s="504"/>
      <c r="H130" s="504"/>
      <c r="I130" s="504"/>
      <c r="J130" s="504"/>
      <c r="K130" s="504"/>
      <c r="L130" s="660"/>
      <c r="M130" s="9"/>
    </row>
    <row r="131" spans="2:19" x14ac:dyDescent="0.25">
      <c r="B131" s="661"/>
      <c r="C131" s="510"/>
      <c r="D131" s="510"/>
      <c r="E131" s="510"/>
      <c r="F131" s="510"/>
      <c r="G131" s="510"/>
      <c r="H131" s="510"/>
      <c r="I131" s="510"/>
      <c r="J131" s="510"/>
      <c r="K131" s="510"/>
      <c r="L131" s="662"/>
      <c r="M131" s="9"/>
    </row>
    <row r="132" spans="2:19" x14ac:dyDescent="0.25">
      <c r="B132" s="624" t="str">
        <f>D$31</f>
        <v>tonnes</v>
      </c>
      <c r="C132" s="625"/>
      <c r="D132" s="625"/>
      <c r="E132" s="113"/>
      <c r="F132" s="113"/>
      <c r="G132" s="113"/>
      <c r="H132" s="113"/>
      <c r="I132" s="113"/>
      <c r="J132" s="113"/>
      <c r="K132" s="113"/>
      <c r="L132" s="114"/>
      <c r="M132" s="9"/>
    </row>
    <row r="133" spans="2:19" x14ac:dyDescent="0.25">
      <c r="B133" s="624" t="str">
        <f>D$32</f>
        <v>valeur de vente nette rendue (CAD)</v>
      </c>
      <c r="C133" s="625"/>
      <c r="D133" s="625"/>
      <c r="E133" s="113"/>
      <c r="F133" s="113"/>
      <c r="G133" s="113"/>
      <c r="H133" s="113"/>
      <c r="I133" s="113"/>
      <c r="J133" s="113"/>
      <c r="K133" s="113"/>
      <c r="L133" s="114"/>
      <c r="M133" s="9"/>
    </row>
    <row r="134" spans="2:19" x14ac:dyDescent="0.25">
      <c r="B134" s="624" t="str">
        <f>D$33</f>
        <v>$ / tonne</v>
      </c>
      <c r="C134" s="625"/>
      <c r="D134" s="625"/>
      <c r="E134" s="123" t="str">
        <f>IF(E132=0,"-",E133/E132)</f>
        <v>-</v>
      </c>
      <c r="F134" s="123" t="str">
        <f t="shared" ref="F134:L134" si="17">IF(F132=0,"-",F133/F132)</f>
        <v>-</v>
      </c>
      <c r="G134" s="123" t="str">
        <f t="shared" si="17"/>
        <v>-</v>
      </c>
      <c r="H134" s="123" t="str">
        <f t="shared" si="17"/>
        <v>-</v>
      </c>
      <c r="I134" s="123" t="str">
        <f t="shared" si="17"/>
        <v>-</v>
      </c>
      <c r="J134" s="123" t="str">
        <f t="shared" si="17"/>
        <v>-</v>
      </c>
      <c r="K134" s="123" t="str">
        <f t="shared" si="17"/>
        <v>-</v>
      </c>
      <c r="L134" s="124" t="str">
        <f t="shared" si="17"/>
        <v>-</v>
      </c>
      <c r="M134" s="9"/>
    </row>
    <row r="135" spans="2:19" x14ac:dyDescent="0.25">
      <c r="B135" s="659" t="str">
        <f>B99</f>
        <v>Barre de sécurité formée à froid , quels que soient le type ou le modèle (universelle, à clipser, à encliqueter, à poser par-dessus, soudée ou autre), les dimensions ou la configuration.</v>
      </c>
      <c r="C135" s="504"/>
      <c r="D135" s="504"/>
      <c r="E135" s="504"/>
      <c r="F135" s="504"/>
      <c r="G135" s="504"/>
      <c r="H135" s="504"/>
      <c r="I135" s="504"/>
      <c r="J135" s="504"/>
      <c r="K135" s="504"/>
      <c r="L135" s="660"/>
      <c r="M135" s="9"/>
    </row>
    <row r="136" spans="2:19" x14ac:dyDescent="0.25">
      <c r="B136" s="661"/>
      <c r="C136" s="510"/>
      <c r="D136" s="510"/>
      <c r="E136" s="510"/>
      <c r="F136" s="510"/>
      <c r="G136" s="510"/>
      <c r="H136" s="510"/>
      <c r="I136" s="510"/>
      <c r="J136" s="510"/>
      <c r="K136" s="510"/>
      <c r="L136" s="662"/>
      <c r="M136" s="9"/>
    </row>
    <row r="137" spans="2:19" x14ac:dyDescent="0.25">
      <c r="B137" s="624" t="str">
        <f>D$31</f>
        <v>tonnes</v>
      </c>
      <c r="C137" s="625"/>
      <c r="D137" s="625"/>
      <c r="E137" s="113"/>
      <c r="F137" s="113"/>
      <c r="G137" s="113"/>
      <c r="H137" s="113"/>
      <c r="I137" s="113"/>
      <c r="J137" s="113"/>
      <c r="K137" s="113"/>
      <c r="L137" s="114"/>
      <c r="M137" s="9"/>
    </row>
    <row r="138" spans="2:19" x14ac:dyDescent="0.25">
      <c r="B138" s="624" t="str">
        <f>D$32</f>
        <v>valeur de vente nette rendue (CAD)</v>
      </c>
      <c r="C138" s="625"/>
      <c r="D138" s="625"/>
      <c r="E138" s="113"/>
      <c r="F138" s="113"/>
      <c r="G138" s="113"/>
      <c r="H138" s="113"/>
      <c r="I138" s="113"/>
      <c r="J138" s="113"/>
      <c r="K138" s="113"/>
      <c r="L138" s="114"/>
      <c r="M138" s="9"/>
    </row>
    <row r="139" spans="2:19" x14ac:dyDescent="0.25">
      <c r="B139" s="624" t="str">
        <f>D$33</f>
        <v>$ / tonne</v>
      </c>
      <c r="C139" s="625"/>
      <c r="D139" s="625"/>
      <c r="E139" s="123" t="str">
        <f>IF(E137=0,"-",E138/E137)</f>
        <v>-</v>
      </c>
      <c r="F139" s="123" t="str">
        <f t="shared" ref="F139:L139" si="18">IF(F137=0,"-",F138/F137)</f>
        <v>-</v>
      </c>
      <c r="G139" s="123" t="str">
        <f t="shared" si="18"/>
        <v>-</v>
      </c>
      <c r="H139" s="123" t="str">
        <f t="shared" si="18"/>
        <v>-</v>
      </c>
      <c r="I139" s="123" t="str">
        <f t="shared" si="18"/>
        <v>-</v>
      </c>
      <c r="J139" s="123" t="str">
        <f t="shared" si="18"/>
        <v>-</v>
      </c>
      <c r="K139" s="123" t="str">
        <f t="shared" si="18"/>
        <v>-</v>
      </c>
      <c r="L139" s="124" t="str">
        <f t="shared" si="18"/>
        <v>-</v>
      </c>
      <c r="M139" s="9"/>
    </row>
    <row r="140" spans="2:19" x14ac:dyDescent="0.25">
      <c r="B140" s="55"/>
      <c r="C140" s="56"/>
      <c r="D140" s="56"/>
      <c r="E140" s="28"/>
      <c r="F140" s="28"/>
      <c r="G140" s="28"/>
      <c r="H140" s="28"/>
      <c r="I140" s="28"/>
      <c r="J140" s="28"/>
      <c r="K140" s="28"/>
      <c r="L140" s="29"/>
      <c r="M140" s="9"/>
    </row>
    <row r="141" spans="2:19" x14ac:dyDescent="0.25">
      <c r="B141" s="404" t="str">
        <f>IF(Intro!$G$21="English",O141,P141)</f>
        <v>Dans le tableau ci-dessous, « Erreur » signifie que les ventes totales des produits de référence de votre entreprise dépassent les ventes totales d'importations de votre entreprise pour cette période. Par conséquent, veuillez modifier les données ci-dessus si nécessaire.</v>
      </c>
      <c r="C141" s="405"/>
      <c r="D141" s="405"/>
      <c r="E141" s="405"/>
      <c r="F141" s="405"/>
      <c r="G141" s="405"/>
      <c r="H141" s="405"/>
      <c r="I141" s="405"/>
      <c r="J141" s="405"/>
      <c r="K141" s="405"/>
      <c r="L141" s="406"/>
      <c r="M141" s="9"/>
      <c r="O141" s="9" t="s">
        <v>352</v>
      </c>
      <c r="P141" s="9" t="s">
        <v>419</v>
      </c>
      <c r="S141" s="34"/>
    </row>
    <row r="142" spans="2:19" x14ac:dyDescent="0.25">
      <c r="B142" s="404"/>
      <c r="C142" s="405"/>
      <c r="D142" s="405"/>
      <c r="E142" s="405"/>
      <c r="F142" s="405"/>
      <c r="G142" s="405"/>
      <c r="H142" s="405"/>
      <c r="I142" s="405"/>
      <c r="J142" s="405"/>
      <c r="K142" s="405"/>
      <c r="L142" s="406"/>
      <c r="M142" s="9"/>
      <c r="S142" s="34"/>
    </row>
    <row r="143" spans="2:19" x14ac:dyDescent="0.25">
      <c r="B143" s="55"/>
      <c r="C143" s="56"/>
      <c r="D143" s="56"/>
      <c r="E143" s="28"/>
      <c r="F143" s="28"/>
      <c r="G143" s="28"/>
      <c r="H143" s="28"/>
      <c r="I143" s="28"/>
      <c r="J143" s="28"/>
      <c r="K143" s="28"/>
      <c r="L143" s="29"/>
      <c r="M143" s="9"/>
      <c r="S143" s="34"/>
    </row>
    <row r="144" spans="2:19" ht="14.1" customHeight="1" x14ac:dyDescent="0.25">
      <c r="B144" s="635" t="str">
        <f>Variables!D64</f>
        <v>Vérification - volume</v>
      </c>
      <c r="C144" s="636"/>
      <c r="D144" s="636"/>
      <c r="E144" s="636"/>
      <c r="F144" s="637"/>
      <c r="G144" s="101">
        <f>G108</f>
        <v>2024</v>
      </c>
      <c r="H144" s="101">
        <f>H108</f>
        <v>2025</v>
      </c>
      <c r="I144" s="101" t="str">
        <f>I108</f>
        <v>janv.-mars 2026</v>
      </c>
      <c r="J144" s="34"/>
      <c r="K144" s="34"/>
      <c r="L144" s="64"/>
      <c r="M144" s="9"/>
      <c r="O144" s="17"/>
    </row>
    <row r="145" spans="1:16" ht="14.1" customHeight="1" x14ac:dyDescent="0.25">
      <c r="B145" s="654" t="str">
        <f>B127</f>
        <v>tonnes</v>
      </c>
      <c r="C145" s="655"/>
      <c r="D145" s="655"/>
      <c r="E145" s="655"/>
      <c r="F145" s="656"/>
      <c r="G145" s="153" t="str">
        <f>IF(SUM(E127:G127,E132:G132,E137:G137)&gt;H37,Variables!$D$65,Variables!$D$66)</f>
        <v>Correct</v>
      </c>
      <c r="H145" s="153" t="str">
        <f>IF(SUM(H127:K127,H132:K132,H137:K137)&gt;I37,Variables!$D$65,Variables!$D$66)</f>
        <v>Correct</v>
      </c>
      <c r="I145" s="153" t="str">
        <f>IF(SUM(L127,L132,L137)&gt;K37,Variables!$D$65,Variables!$D$66)</f>
        <v>Correct</v>
      </c>
      <c r="J145" s="34"/>
      <c r="K145" s="34"/>
      <c r="L145" s="64"/>
      <c r="M145" s="9"/>
    </row>
    <row r="146" spans="1:16" ht="14.1" customHeight="1" x14ac:dyDescent="0.25">
      <c r="B146" s="632" t="str">
        <f>IF(Intro!$G$21="English",O146,P146)</f>
        <v>volume - total des ventes au Canada d'importations des produits de référence (Question 4)</v>
      </c>
      <c r="C146" s="633"/>
      <c r="D146" s="633"/>
      <c r="E146" s="633"/>
      <c r="F146" s="634"/>
      <c r="G146" s="157">
        <f>(SUM(E127:G127,E132:G132,E137:G137))</f>
        <v>0</v>
      </c>
      <c r="H146" s="157">
        <f>SUM(H127:K127,H132:K132,H137:K137)</f>
        <v>0</v>
      </c>
      <c r="I146" s="157">
        <f>SUM(L127,L132,L137)</f>
        <v>0</v>
      </c>
      <c r="J146" s="34"/>
      <c r="K146" s="34"/>
      <c r="L146" s="64"/>
      <c r="M146" s="9"/>
      <c r="O146" s="9" t="s">
        <v>471</v>
      </c>
      <c r="P146" s="9" t="s">
        <v>473</v>
      </c>
    </row>
    <row r="147" spans="1:16" ht="14.1" customHeight="1" x14ac:dyDescent="0.25">
      <c r="B147" s="632" t="str">
        <f>IF(Intro!$G$21="English",O147,P147)</f>
        <v>volume - total des ventes au Canada d'importations (Question 1)</v>
      </c>
      <c r="C147" s="633"/>
      <c r="D147" s="633"/>
      <c r="E147" s="633"/>
      <c r="F147" s="634"/>
      <c r="G147" s="153">
        <f>H37</f>
        <v>0</v>
      </c>
      <c r="H147" s="153">
        <f>I37</f>
        <v>0</v>
      </c>
      <c r="I147" s="153">
        <f>K37</f>
        <v>0</v>
      </c>
      <c r="J147" s="34"/>
      <c r="K147" s="34"/>
      <c r="L147" s="64"/>
      <c r="M147" s="9"/>
      <c r="O147" s="9" t="s">
        <v>464</v>
      </c>
      <c r="P147" s="9" t="s">
        <v>466</v>
      </c>
    </row>
    <row r="148" spans="1:16" x14ac:dyDescent="0.25">
      <c r="B148" s="635" t="str">
        <f>Variables!D68</f>
        <v>Vérification - valeur</v>
      </c>
      <c r="C148" s="636"/>
      <c r="D148" s="636"/>
      <c r="E148" s="636"/>
      <c r="F148" s="637"/>
      <c r="G148" s="101">
        <f>G144</f>
        <v>2024</v>
      </c>
      <c r="H148" s="101">
        <f t="shared" ref="H148:I148" si="19">H144</f>
        <v>2025</v>
      </c>
      <c r="I148" s="101" t="str">
        <f t="shared" si="19"/>
        <v>janv.-mars 2026</v>
      </c>
      <c r="J148" s="34"/>
      <c r="K148" s="34"/>
      <c r="L148" s="64"/>
      <c r="M148" s="9"/>
    </row>
    <row r="149" spans="1:16" ht="14.1" customHeight="1" x14ac:dyDescent="0.25">
      <c r="B149" s="654" t="str">
        <f>B128</f>
        <v>valeur de vente nette rendue (CAD)</v>
      </c>
      <c r="C149" s="655"/>
      <c r="D149" s="655"/>
      <c r="E149" s="655"/>
      <c r="F149" s="656"/>
      <c r="G149" s="153" t="str">
        <f>IF(SUM(E128:G128,E133:G133,E138:G138)&gt;H38,Variables!$D$65,Variables!$D$66)</f>
        <v>Correct</v>
      </c>
      <c r="H149" s="153" t="str">
        <f>IF(SUM(H128:K128,H133:K133,H138:K138)&gt;I38,Variables!$D$65,Variables!$D$66)</f>
        <v>Correct</v>
      </c>
      <c r="I149" s="153" t="str">
        <f>IF(SUM(L128,L133,L138)&gt;K38,Variables!$D$65,Variables!$D$66)</f>
        <v>Correct</v>
      </c>
      <c r="J149" s="34"/>
      <c r="K149" s="34"/>
      <c r="L149" s="64"/>
      <c r="M149" s="9"/>
    </row>
    <row r="150" spans="1:16" ht="14.1" customHeight="1" x14ac:dyDescent="0.25">
      <c r="B150" s="632" t="str">
        <f>IF(Intro!$G$21="English",O150,P150)</f>
        <v>valeur - total des ventes au Canada d'importations des produits de référence (Question 4)</v>
      </c>
      <c r="C150" s="633"/>
      <c r="D150" s="633"/>
      <c r="E150" s="633"/>
      <c r="F150" s="634"/>
      <c r="G150" s="157">
        <f>SUM(E128:G128,E133:G133,E138:G138)</f>
        <v>0</v>
      </c>
      <c r="H150" s="157">
        <f>SUM(H128:K128,H133:K133,H138:K138)</f>
        <v>0</v>
      </c>
      <c r="I150" s="157">
        <f>SUM(L128,L133,L138)</f>
        <v>0</v>
      </c>
      <c r="J150" s="34"/>
      <c r="K150" s="34"/>
      <c r="L150" s="64"/>
      <c r="M150" s="9"/>
      <c r="O150" s="9" t="s">
        <v>472</v>
      </c>
      <c r="P150" s="9" t="s">
        <v>474</v>
      </c>
    </row>
    <row r="151" spans="1:16" ht="14.1" customHeight="1" x14ac:dyDescent="0.25">
      <c r="B151" s="632" t="str">
        <f>IF(Intro!$G$21="English",O151,P151)</f>
        <v>valeur - total des ventes au Canada d'importations (Question 1)</v>
      </c>
      <c r="C151" s="633"/>
      <c r="D151" s="633"/>
      <c r="E151" s="633"/>
      <c r="F151" s="634"/>
      <c r="G151" s="153">
        <f>H38</f>
        <v>0</v>
      </c>
      <c r="H151" s="153">
        <f>I38</f>
        <v>0</v>
      </c>
      <c r="I151" s="153">
        <f>K38</f>
        <v>0</v>
      </c>
      <c r="J151" s="34"/>
      <c r="K151" s="34"/>
      <c r="L151" s="64"/>
      <c r="M151" s="9"/>
      <c r="O151" s="9" t="s">
        <v>470</v>
      </c>
      <c r="P151" s="9" t="s">
        <v>468</v>
      </c>
    </row>
    <row r="152" spans="1:16" x14ac:dyDescent="0.25">
      <c r="B152" s="65"/>
      <c r="C152" s="62"/>
      <c r="D152" s="62"/>
      <c r="E152" s="62"/>
      <c r="F152" s="62"/>
      <c r="G152" s="62"/>
      <c r="H152" s="62"/>
      <c r="I152" s="62"/>
      <c r="J152" s="62"/>
      <c r="K152" s="62"/>
      <c r="L152" s="63"/>
      <c r="M152" s="9"/>
    </row>
    <row r="153" spans="1:16" s="40" customFormat="1" x14ac:dyDescent="0.25">
      <c r="A153" s="68"/>
      <c r="B153" s="4"/>
      <c r="C153" s="4"/>
      <c r="D153" s="69"/>
      <c r="E153" s="69"/>
      <c r="F153" s="69"/>
      <c r="G153" s="69"/>
      <c r="H153" s="69"/>
      <c r="I153" s="69"/>
      <c r="J153" s="69"/>
      <c r="K153" s="69"/>
      <c r="L153" s="69"/>
      <c r="N153" s="70"/>
    </row>
    <row r="154" spans="1:16" x14ac:dyDescent="0.25">
      <c r="B154" s="416" t="str">
        <f>UPPER(IF(Intro!$G$21="English",O154,P154))</f>
        <v>DONNÉES SUR LES IMPORTATIONS POUR L'ANALYSE DES IMPORTATIONS MASSIVES</v>
      </c>
      <c r="C154" s="417"/>
      <c r="D154" s="417"/>
      <c r="E154" s="417"/>
      <c r="F154" s="417"/>
      <c r="G154" s="417"/>
      <c r="H154" s="417"/>
      <c r="I154" s="417"/>
      <c r="J154" s="417"/>
      <c r="K154" s="417"/>
      <c r="L154" s="418"/>
      <c r="M154" s="9"/>
      <c r="O154" s="87" t="s">
        <v>325</v>
      </c>
      <c r="P154" s="87" t="s">
        <v>420</v>
      </c>
    </row>
    <row r="155" spans="1:16" s="10" customFormat="1" x14ac:dyDescent="0.25">
      <c r="A155" s="7"/>
      <c r="B155" s="545" t="s">
        <v>18</v>
      </c>
      <c r="C155" s="546"/>
      <c r="D155" s="546"/>
      <c r="E155" s="546"/>
      <c r="F155" s="546"/>
      <c r="G155" s="546"/>
      <c r="H155" s="546"/>
      <c r="I155" s="546"/>
      <c r="J155" s="546"/>
      <c r="K155" s="546"/>
      <c r="L155" s="547"/>
      <c r="M155" s="66"/>
      <c r="O155" s="9"/>
    </row>
    <row r="156" spans="1:16" x14ac:dyDescent="0.25">
      <c r="B156" s="15"/>
      <c r="C156" s="32"/>
      <c r="D156" s="32"/>
      <c r="E156" s="33"/>
      <c r="F156" s="33"/>
      <c r="G156" s="33"/>
      <c r="H156" s="33"/>
      <c r="I156" s="33"/>
      <c r="J156" s="33"/>
      <c r="K156" s="33"/>
      <c r="L156" s="16"/>
      <c r="M156" s="9"/>
    </row>
    <row r="157" spans="1:16" x14ac:dyDescent="0.25">
      <c r="B157" s="444" t="str">
        <f>IF(Intro!$G$21="English",O157,P157)</f>
        <v>Indiquez le volume des importations et le stock de clôture au Canada des marchandises provenant de l'exportateur décrit ci-dessus :</v>
      </c>
      <c r="C157" s="445"/>
      <c r="D157" s="445"/>
      <c r="E157" s="445"/>
      <c r="F157" s="445"/>
      <c r="G157" s="445"/>
      <c r="H157" s="445"/>
      <c r="I157" s="445"/>
      <c r="J157" s="445"/>
      <c r="K157" s="445"/>
      <c r="L157" s="446"/>
      <c r="M157" s="9"/>
      <c r="O157" s="17" t="s">
        <v>191</v>
      </c>
      <c r="P157" s="9" t="s">
        <v>422</v>
      </c>
    </row>
    <row r="158" spans="1:16" x14ac:dyDescent="0.25">
      <c r="B158" s="55"/>
      <c r="C158" s="56"/>
      <c r="D158" s="32"/>
      <c r="E158" s="33"/>
      <c r="F158" s="33"/>
      <c r="G158" s="33"/>
      <c r="H158" s="33"/>
      <c r="I158" s="33"/>
      <c r="J158" s="33"/>
      <c r="K158" s="33"/>
      <c r="L158" s="16"/>
      <c r="M158" s="9"/>
      <c r="O158" s="17"/>
    </row>
    <row r="159" spans="1:16" x14ac:dyDescent="0.25">
      <c r="B159" s="55"/>
      <c r="C159" s="56"/>
      <c r="D159" s="32"/>
      <c r="E159" s="144" t="str">
        <f>IF(Intro!$G$21="English","Q","T")&amp;IF(MID(F159,2,1)&lt;&gt;"1",MID(F159,2,1)-1&amp;" - "&amp;MID(F159,6,4),"4 - "&amp;MID(F159,6,4)-1)</f>
        <v>T1 - 2025</v>
      </c>
      <c r="F159" s="144" t="str">
        <f>IF(Intro!$G$21="English","Q","T")&amp;IF(MID(G159,2,1)&lt;&gt;"1",MID(G159,2,1)-1&amp;" - "&amp;MID(G159,6,4),"4 - "&amp;MID(G159,6,4)-1)</f>
        <v>T2 - 2025</v>
      </c>
      <c r="G159" s="144" t="str">
        <f>IF(Intro!$G$21="English","Q","T")&amp;IF(MID(H159,2,1)&lt;&gt;"1",MID(H159,2,1)-1&amp;" - "&amp;MID(H159,6,4),"4 - "&amp;MID(H159,6,4)-1)</f>
        <v>T3 - 2025</v>
      </c>
      <c r="H159" s="144" t="str">
        <f>IF(Intro!$G$21="English","Q","T")&amp;IF(MID(I159,2,1)&lt;&gt;"1",MID(I159,2,1)-1&amp;" - "&amp;MID(I159,6,4),"4 - "&amp;MID(I159,6,4)-1)</f>
        <v>T4 - 2025</v>
      </c>
      <c r="I159" s="144" t="str">
        <f>L124</f>
        <v>T1 - 2026</v>
      </c>
      <c r="J159" s="145" t="str">
        <f>IF(Intro!$G$21="English",Variables!$B$44,Variables!$C$44)</f>
        <v>T2 - 2026</v>
      </c>
      <c r="K159" s="34"/>
      <c r="L159" s="16"/>
      <c r="M159" s="9"/>
      <c r="O159" s="17"/>
    </row>
    <row r="160" spans="1:16" x14ac:dyDescent="0.25">
      <c r="B160" s="652" t="str">
        <f>B27</f>
        <v>Importations</v>
      </c>
      <c r="C160" s="653"/>
      <c r="D160" s="100" t="str">
        <f>B137</f>
        <v>tonnes</v>
      </c>
      <c r="E160" s="147"/>
      <c r="F160" s="147"/>
      <c r="G160" s="147"/>
      <c r="H160" s="147"/>
      <c r="I160" s="147"/>
      <c r="J160" s="147"/>
      <c r="K160" s="34"/>
      <c r="L160" s="64"/>
      <c r="M160" s="9"/>
    </row>
    <row r="161" spans="1:19" x14ac:dyDescent="0.25">
      <c r="B161" s="652" t="str">
        <f>IF(Intro!$G$21="English",O161,P161)</f>
        <v>Stock de clôture</v>
      </c>
      <c r="C161" s="653"/>
      <c r="D161" s="100" t="str">
        <f>D160</f>
        <v>tonnes</v>
      </c>
      <c r="E161" s="147"/>
      <c r="F161" s="147"/>
      <c r="G161" s="147"/>
      <c r="H161" s="147"/>
      <c r="I161" s="147"/>
      <c r="J161" s="147"/>
      <c r="K161" s="34"/>
      <c r="L161" s="64"/>
      <c r="M161" s="9"/>
      <c r="O161" s="9" t="s">
        <v>192</v>
      </c>
      <c r="P161" s="9" t="s">
        <v>421</v>
      </c>
    </row>
    <row r="162" spans="1:19" x14ac:dyDescent="0.25">
      <c r="B162" s="55"/>
      <c r="C162" s="56"/>
      <c r="D162" s="56"/>
      <c r="E162" s="28"/>
      <c r="F162" s="28"/>
      <c r="G162" s="28"/>
      <c r="H162" s="28"/>
      <c r="I162" s="28"/>
      <c r="J162" s="28"/>
      <c r="K162" s="28"/>
      <c r="L162" s="29"/>
      <c r="M162" s="9"/>
    </row>
    <row r="163" spans="1:19" x14ac:dyDescent="0.25">
      <c r="B163" s="404" t="str">
        <f>IF(Intro!$G$21="English",O163,P163)</f>
        <v>Dans le tableau ci-dessous, « Erreur » signifie que la somme des importations trimestrielles déclarées ci-dessus dépasse les importations annuelles déclarées à la question 1. Par conséquent, veuillez modifier les données si nécessaire.</v>
      </c>
      <c r="C163" s="405"/>
      <c r="D163" s="405"/>
      <c r="E163" s="405"/>
      <c r="F163" s="405"/>
      <c r="G163" s="405"/>
      <c r="H163" s="405"/>
      <c r="I163" s="405"/>
      <c r="J163" s="405"/>
      <c r="K163" s="405"/>
      <c r="L163" s="406"/>
      <c r="M163" s="9"/>
      <c r="O163" s="9" t="s">
        <v>481</v>
      </c>
      <c r="P163" s="9" t="s">
        <v>482</v>
      </c>
      <c r="S163" s="34"/>
    </row>
    <row r="164" spans="1:19" x14ac:dyDescent="0.25">
      <c r="B164" s="404"/>
      <c r="C164" s="405"/>
      <c r="D164" s="405"/>
      <c r="E164" s="405"/>
      <c r="F164" s="405"/>
      <c r="G164" s="405"/>
      <c r="H164" s="405"/>
      <c r="I164" s="405"/>
      <c r="J164" s="405"/>
      <c r="K164" s="405"/>
      <c r="L164" s="406"/>
      <c r="M164" s="9"/>
      <c r="S164" s="34"/>
    </row>
    <row r="165" spans="1:19" x14ac:dyDescent="0.25">
      <c r="B165" s="141"/>
      <c r="C165" s="94"/>
      <c r="D165" s="94"/>
      <c r="E165" s="94"/>
      <c r="F165" s="94"/>
      <c r="G165" s="94"/>
      <c r="H165" s="94"/>
      <c r="I165" s="94"/>
      <c r="J165" s="94"/>
      <c r="K165" s="94"/>
      <c r="L165" s="142"/>
      <c r="M165" s="9"/>
      <c r="S165" s="34"/>
    </row>
    <row r="166" spans="1:19" x14ac:dyDescent="0.25">
      <c r="B166" s="158"/>
      <c r="C166" s="17"/>
      <c r="D166" s="159"/>
      <c r="E166" s="9"/>
      <c r="F166" s="101">
        <f>G166-1</f>
        <v>2025</v>
      </c>
      <c r="G166" s="101">
        <f>Variables!B8</f>
        <v>2026</v>
      </c>
      <c r="I166" s="34"/>
      <c r="J166" s="34"/>
      <c r="K166" s="34"/>
      <c r="L166" s="133"/>
      <c r="M166" s="9"/>
      <c r="O166" s="17"/>
    </row>
    <row r="167" spans="1:19" ht="14.45" customHeight="1" x14ac:dyDescent="0.25">
      <c r="B167" s="158"/>
      <c r="C167" s="26"/>
      <c r="D167" s="657" t="str">
        <f>B144</f>
        <v>Vérification - volume</v>
      </c>
      <c r="E167" s="658"/>
      <c r="F167" s="153" t="str">
        <f>IF(SUM(E160:H160)&gt;I27,Variables!$D$65,Variables!$D$66)</f>
        <v>Correct</v>
      </c>
      <c r="G167" s="153" t="str">
        <f>IF(SUM(I160)&gt;K27,Variables!$D$65,Variables!$D$66)</f>
        <v>Correct</v>
      </c>
      <c r="I167" s="34"/>
      <c r="J167" s="34"/>
      <c r="K167" s="34"/>
      <c r="L167" s="133"/>
      <c r="M167" s="9"/>
    </row>
    <row r="168" spans="1:19" s="40" customFormat="1" x14ac:dyDescent="0.25">
      <c r="A168" s="68"/>
      <c r="B168" s="160"/>
      <c r="C168" s="4"/>
      <c r="D168" s="69"/>
      <c r="E168" s="69"/>
      <c r="F168" s="69"/>
      <c r="G168" s="69"/>
      <c r="H168" s="69"/>
      <c r="I168" s="69"/>
      <c r="J168" s="69"/>
      <c r="K168" s="69"/>
      <c r="L168" s="161"/>
      <c r="N168" s="70"/>
    </row>
    <row r="169" spans="1:19" s="10" customFormat="1" x14ac:dyDescent="0.25">
      <c r="A169" s="7"/>
      <c r="B169" s="20" t="s">
        <v>19</v>
      </c>
      <c r="C169" s="21"/>
      <c r="D169" s="21"/>
      <c r="E169" s="22"/>
      <c r="F169" s="22"/>
      <c r="G169" s="22"/>
      <c r="H169" s="22"/>
      <c r="I169" s="22"/>
      <c r="J169" s="22"/>
      <c r="K169" s="22"/>
      <c r="L169" s="23"/>
      <c r="M169" s="66"/>
    </row>
    <row r="170" spans="1:19" s="34" customFormat="1" x14ac:dyDescent="0.25">
      <c r="A170" s="43"/>
      <c r="B170" s="47"/>
      <c r="C170" s="78"/>
      <c r="D170" s="78"/>
      <c r="E170" s="78"/>
      <c r="F170" s="78"/>
      <c r="G170" s="78"/>
      <c r="H170" s="78"/>
      <c r="I170" s="78"/>
      <c r="J170" s="78"/>
      <c r="K170" s="78"/>
      <c r="L170" s="48"/>
      <c r="O170" s="9"/>
      <c r="P170" s="9"/>
      <c r="Q170" s="9"/>
      <c r="R170" s="9"/>
    </row>
    <row r="171" spans="1:19" s="34" customFormat="1" x14ac:dyDescent="0.25">
      <c r="A171" s="43"/>
      <c r="B171" s="404" t="str">
        <f>IF(Intro!$G$21="English",O171,P171)</f>
        <v>Décrivez tous les facteurs (par exemple, les retards d’expédition, la saisonnalité, etc.) qui pourraient expliquer la tendance générale des volumes d’importation trimestriels et des stocks finals de votre entreprise, comme indiqué dans la question 6.</v>
      </c>
      <c r="C171" s="405"/>
      <c r="D171" s="405"/>
      <c r="E171" s="405"/>
      <c r="F171" s="405"/>
      <c r="G171" s="405"/>
      <c r="H171" s="405"/>
      <c r="I171" s="405"/>
      <c r="J171" s="405"/>
      <c r="K171" s="405"/>
      <c r="L171" s="406"/>
      <c r="O171" s="9" t="s">
        <v>364</v>
      </c>
      <c r="P171" s="9" t="s">
        <v>365</v>
      </c>
      <c r="Q171" s="9"/>
      <c r="R171" s="9"/>
    </row>
    <row r="172" spans="1:19" s="34" customFormat="1" x14ac:dyDescent="0.25">
      <c r="A172" s="43"/>
      <c r="B172" s="404"/>
      <c r="C172" s="405"/>
      <c r="D172" s="405"/>
      <c r="E172" s="405"/>
      <c r="F172" s="405"/>
      <c r="G172" s="405"/>
      <c r="H172" s="405"/>
      <c r="I172" s="405"/>
      <c r="J172" s="405"/>
      <c r="K172" s="405"/>
      <c r="L172" s="406"/>
      <c r="O172" s="9"/>
      <c r="P172" s="9"/>
      <c r="Q172" s="9"/>
      <c r="R172" s="9"/>
    </row>
    <row r="173" spans="1:19" s="34" customFormat="1" x14ac:dyDescent="0.25">
      <c r="A173" s="43"/>
      <c r="B173" s="47"/>
      <c r="C173" s="78"/>
      <c r="D173" s="78"/>
      <c r="E173" s="78"/>
      <c r="F173" s="78"/>
      <c r="G173" s="78"/>
      <c r="H173" s="78"/>
      <c r="I173" s="78"/>
      <c r="J173" s="78"/>
      <c r="K173" s="78"/>
      <c r="L173" s="48"/>
      <c r="O173" s="9"/>
      <c r="P173" s="9"/>
      <c r="Q173" s="9"/>
      <c r="R173" s="9"/>
    </row>
    <row r="174" spans="1:19" s="10" customFormat="1" x14ac:dyDescent="0.25">
      <c r="A174" s="7"/>
      <c r="B174" s="550"/>
      <c r="C174" s="551"/>
      <c r="D174" s="551"/>
      <c r="E174" s="551"/>
      <c r="F174" s="551"/>
      <c r="G174" s="551"/>
      <c r="H174" s="551"/>
      <c r="I174" s="551"/>
      <c r="J174" s="551"/>
      <c r="K174" s="551"/>
      <c r="L174" s="552"/>
      <c r="M174" s="34"/>
    </row>
    <row r="175" spans="1:19" s="10" customFormat="1" x14ac:dyDescent="0.25">
      <c r="A175" s="7"/>
      <c r="B175" s="550"/>
      <c r="C175" s="551"/>
      <c r="D175" s="551"/>
      <c r="E175" s="551"/>
      <c r="F175" s="551"/>
      <c r="G175" s="551"/>
      <c r="H175" s="551"/>
      <c r="I175" s="551"/>
      <c r="J175" s="551"/>
      <c r="K175" s="551"/>
      <c r="L175" s="552"/>
      <c r="M175" s="34"/>
    </row>
    <row r="176" spans="1:19" s="10" customFormat="1" x14ac:dyDescent="0.25">
      <c r="A176" s="7"/>
      <c r="B176" s="550"/>
      <c r="C176" s="551"/>
      <c r="D176" s="551"/>
      <c r="E176" s="551"/>
      <c r="F176" s="551"/>
      <c r="G176" s="551"/>
      <c r="H176" s="551"/>
      <c r="I176" s="551"/>
      <c r="J176" s="551"/>
      <c r="K176" s="551"/>
      <c r="L176" s="552"/>
      <c r="M176" s="34"/>
    </row>
    <row r="177" spans="1:18" s="10" customFormat="1" x14ac:dyDescent="0.25">
      <c r="A177" s="7"/>
      <c r="B177" s="550"/>
      <c r="C177" s="551"/>
      <c r="D177" s="551"/>
      <c r="E177" s="551"/>
      <c r="F177" s="551"/>
      <c r="G177" s="551"/>
      <c r="H177" s="551"/>
      <c r="I177" s="551"/>
      <c r="J177" s="551"/>
      <c r="K177" s="551"/>
      <c r="L177" s="552"/>
      <c r="M177" s="34"/>
    </row>
    <row r="178" spans="1:18" s="10" customFormat="1" x14ac:dyDescent="0.25">
      <c r="A178" s="7"/>
      <c r="B178" s="550"/>
      <c r="C178" s="551"/>
      <c r="D178" s="551"/>
      <c r="E178" s="551"/>
      <c r="F178" s="551"/>
      <c r="G178" s="551"/>
      <c r="H178" s="551"/>
      <c r="I178" s="551"/>
      <c r="J178" s="551"/>
      <c r="K178" s="551"/>
      <c r="L178" s="552"/>
      <c r="M178" s="34"/>
    </row>
    <row r="179" spans="1:18" s="10" customFormat="1" x14ac:dyDescent="0.25">
      <c r="A179" s="7"/>
      <c r="B179" s="550"/>
      <c r="C179" s="551"/>
      <c r="D179" s="551"/>
      <c r="E179" s="551"/>
      <c r="F179" s="551"/>
      <c r="G179" s="551"/>
      <c r="H179" s="551"/>
      <c r="I179" s="551"/>
      <c r="J179" s="551"/>
      <c r="K179" s="551"/>
      <c r="L179" s="552"/>
      <c r="M179" s="34"/>
    </row>
    <row r="180" spans="1:18" s="10" customFormat="1" x14ac:dyDescent="0.25">
      <c r="A180" s="7"/>
      <c r="B180" s="550"/>
      <c r="C180" s="551"/>
      <c r="D180" s="551"/>
      <c r="E180" s="551"/>
      <c r="F180" s="551"/>
      <c r="G180" s="551"/>
      <c r="H180" s="551"/>
      <c r="I180" s="551"/>
      <c r="J180" s="551"/>
      <c r="K180" s="551"/>
      <c r="L180" s="552"/>
      <c r="M180" s="34"/>
    </row>
    <row r="181" spans="1:18" s="10" customFormat="1" x14ac:dyDescent="0.25">
      <c r="A181" s="7"/>
      <c r="B181" s="550"/>
      <c r="C181" s="551"/>
      <c r="D181" s="551"/>
      <c r="E181" s="551"/>
      <c r="F181" s="551"/>
      <c r="G181" s="551"/>
      <c r="H181" s="551"/>
      <c r="I181" s="551"/>
      <c r="J181" s="551"/>
      <c r="K181" s="551"/>
      <c r="L181" s="552"/>
      <c r="M181" s="34"/>
    </row>
    <row r="182" spans="1:18" s="34" customFormat="1" x14ac:dyDescent="0.25">
      <c r="A182" s="43"/>
      <c r="B182" s="44"/>
      <c r="C182" s="45"/>
      <c r="D182" s="45"/>
      <c r="E182" s="45"/>
      <c r="F182" s="45"/>
      <c r="G182" s="45"/>
      <c r="H182" s="45"/>
      <c r="I182" s="45"/>
      <c r="J182" s="45"/>
      <c r="K182" s="45"/>
      <c r="L182" s="46"/>
      <c r="O182" s="9"/>
      <c r="P182" s="9"/>
      <c r="Q182" s="9"/>
      <c r="R182" s="9"/>
    </row>
  </sheetData>
  <sheetProtection algorithmName="SHA-512" hashValue="5xiX4WUcOtN+o/9uEnYc4TuW1nkwnxRqUEBGciKa406P2YnhTNvc0Vzokn5SKWgNPD9kPCWWxysD84k6m4hsYA==" saltValue="/1YdqMfgt2X0uT8abQWG0g==" spinCount="100000" sheet="1" objects="1" scenarios="1" selectLockedCells="1"/>
  <mergeCells count="130">
    <mergeCell ref="D167:E167"/>
    <mergeCell ref="B171:L172"/>
    <mergeCell ref="B174:L181"/>
    <mergeCell ref="B154:L154"/>
    <mergeCell ref="B155:L155"/>
    <mergeCell ref="B157:L157"/>
    <mergeCell ref="B160:C160"/>
    <mergeCell ref="B161:C161"/>
    <mergeCell ref="B163:L164"/>
    <mergeCell ref="B147:F147"/>
    <mergeCell ref="B148:F148"/>
    <mergeCell ref="B149:F149"/>
    <mergeCell ref="B150:F150"/>
    <mergeCell ref="B151:F151"/>
    <mergeCell ref="B138:D138"/>
    <mergeCell ref="B139:D139"/>
    <mergeCell ref="B141:L142"/>
    <mergeCell ref="B144:F144"/>
    <mergeCell ref="B145:F145"/>
    <mergeCell ref="B146:F146"/>
    <mergeCell ref="B130:L131"/>
    <mergeCell ref="B132:D132"/>
    <mergeCell ref="B133:D133"/>
    <mergeCell ref="B134:D134"/>
    <mergeCell ref="B135:L136"/>
    <mergeCell ref="B137:D137"/>
    <mergeCell ref="B122:L122"/>
    <mergeCell ref="B124:D124"/>
    <mergeCell ref="B125:L126"/>
    <mergeCell ref="B127:D127"/>
    <mergeCell ref="B128:D128"/>
    <mergeCell ref="B129:D129"/>
    <mergeCell ref="B113:F113"/>
    <mergeCell ref="B114:F114"/>
    <mergeCell ref="B115:F115"/>
    <mergeCell ref="B118:L118"/>
    <mergeCell ref="B119:L119"/>
    <mergeCell ref="B121:L121"/>
    <mergeCell ref="B105:L106"/>
    <mergeCell ref="B108:F108"/>
    <mergeCell ref="B109:F109"/>
    <mergeCell ref="B110:F110"/>
    <mergeCell ref="B111:F111"/>
    <mergeCell ref="B112:F112"/>
    <mergeCell ref="B97:D97"/>
    <mergeCell ref="B98:D98"/>
    <mergeCell ref="B99:L100"/>
    <mergeCell ref="B101:D101"/>
    <mergeCell ref="B102:D102"/>
    <mergeCell ref="B103:D103"/>
    <mergeCell ref="B89:L90"/>
    <mergeCell ref="B91:D91"/>
    <mergeCell ref="B92:D92"/>
    <mergeCell ref="B93:D93"/>
    <mergeCell ref="B94:L95"/>
    <mergeCell ref="B96:D96"/>
    <mergeCell ref="B79:F79"/>
    <mergeCell ref="B80:F80"/>
    <mergeCell ref="B83:L83"/>
    <mergeCell ref="B84:L84"/>
    <mergeCell ref="B86:L86"/>
    <mergeCell ref="B88:D88"/>
    <mergeCell ref="B73:F73"/>
    <mergeCell ref="B74:F74"/>
    <mergeCell ref="B75:F75"/>
    <mergeCell ref="B76:F76"/>
    <mergeCell ref="B77:F77"/>
    <mergeCell ref="B78:F78"/>
    <mergeCell ref="B64:D64"/>
    <mergeCell ref="B65:L65"/>
    <mergeCell ref="B66:D66"/>
    <mergeCell ref="B67:D67"/>
    <mergeCell ref="B68:D68"/>
    <mergeCell ref="B70:L71"/>
    <mergeCell ref="B58:D58"/>
    <mergeCell ref="B59:D59"/>
    <mergeCell ref="B60:D60"/>
    <mergeCell ref="B61:L61"/>
    <mergeCell ref="B62:D62"/>
    <mergeCell ref="B63:D63"/>
    <mergeCell ref="B52:D52"/>
    <mergeCell ref="B53:L53"/>
    <mergeCell ref="B54:D54"/>
    <mergeCell ref="B55:D55"/>
    <mergeCell ref="B56:D56"/>
    <mergeCell ref="B57:L57"/>
    <mergeCell ref="B45:L45"/>
    <mergeCell ref="B46:L46"/>
    <mergeCell ref="B48:D48"/>
    <mergeCell ref="B49:L49"/>
    <mergeCell ref="B50:D50"/>
    <mergeCell ref="B51:D51"/>
    <mergeCell ref="B37:C39"/>
    <mergeCell ref="D37:F37"/>
    <mergeCell ref="D38:F38"/>
    <mergeCell ref="D39:F39"/>
    <mergeCell ref="B42:L42"/>
    <mergeCell ref="B43:L43"/>
    <mergeCell ref="B31:C33"/>
    <mergeCell ref="D31:F31"/>
    <mergeCell ref="D32:F32"/>
    <mergeCell ref="D33:F33"/>
    <mergeCell ref="B34:C36"/>
    <mergeCell ref="D34:F34"/>
    <mergeCell ref="D35:F35"/>
    <mergeCell ref="D36:F36"/>
    <mergeCell ref="B26:K26"/>
    <mergeCell ref="B27:C29"/>
    <mergeCell ref="D27:F27"/>
    <mergeCell ref="D28:F28"/>
    <mergeCell ref="D29:F29"/>
    <mergeCell ref="B30:K30"/>
    <mergeCell ref="B19:L19"/>
    <mergeCell ref="B20:L20"/>
    <mergeCell ref="B22:F22"/>
    <mergeCell ref="G22:K22"/>
    <mergeCell ref="B23:F23"/>
    <mergeCell ref="G23:K23"/>
    <mergeCell ref="B12:L12"/>
    <mergeCell ref="B13:L13"/>
    <mergeCell ref="B14:L14"/>
    <mergeCell ref="B15:L15"/>
    <mergeCell ref="B16:L16"/>
    <mergeCell ref="B17:L17"/>
    <mergeCell ref="B4:L4"/>
    <mergeCell ref="B5:L5"/>
    <mergeCell ref="B6:L6"/>
    <mergeCell ref="B8:L8"/>
    <mergeCell ref="B9:L9"/>
    <mergeCell ref="B10:L11"/>
  </mergeCells>
  <conditionalFormatting sqref="F167:G167">
    <cfRule type="cellIs" dxfId="32" priority="1" operator="equal">
      <formula>"Error"</formula>
    </cfRule>
  </conditionalFormatting>
  <conditionalFormatting sqref="G74:I76 G78:I80 G109:I111 G113:I115 G149:I151">
    <cfRule type="cellIs" dxfId="31" priority="3" operator="equal">
      <formula>"Error"</formula>
    </cfRule>
  </conditionalFormatting>
  <conditionalFormatting sqref="G145:I147">
    <cfRule type="cellIs" dxfId="30" priority="2"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AABF589A-4234-4221-8178-10EBC013FFD4}">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174:B176" xr:uid="{05649835-6F25-452C-AA98-EF3DE346FFF8}">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18 E60:L60 E64:L64 G36:K39 E56:L56 E52:L52 E68:L68 E93:L93 E98:L98 E103:L103 F167:G167 E129:L129 E134:L134 E139:L139 G149:I151 G29:K29 G33:K33 G109:I111 G74:I76 G78:I80 G145:I147 G113:I115" xr:uid="{8AEEFEF6-5711-47EE-BE58-321C74D2D9B0}">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160:J161 E137:L138 E132:L133 E127:L128 E101:L102 E96:L97 E91:L92 E66:L67 E62:L63 E58:L59 E54:L55 E50:L51 G34:K35 G31:K32 G27:K28" xr:uid="{389BB6F6-5F28-4ADF-8252-AC88A7D4B9D7}">
      <formula1>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16" min="1" max="11" man="1"/>
    <brk id="152" min="1" max="1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F6EEB-282A-4769-BC4B-F42078D1DB40}">
  <sheetPr codeName="Sheet21">
    <tabColor rgb="FF92D050"/>
    <pageSetUpPr fitToPage="1"/>
  </sheetPr>
  <dimension ref="A1:S182"/>
  <sheetViews>
    <sheetView showGridLines="0" zoomScaleNormal="100" zoomScaleSheetLayoutView="5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445</v>
      </c>
      <c r="P1" s="9" t="s">
        <v>445</v>
      </c>
    </row>
    <row r="2" spans="1:16" x14ac:dyDescent="0.25">
      <c r="B2" s="11" t="str">
        <f>Pro!B2</f>
        <v>PROTÉGÉ</v>
      </c>
      <c r="C2" s="11"/>
      <c r="D2" s="11"/>
      <c r="O2" s="10" t="s">
        <v>93</v>
      </c>
      <c r="P2" s="10" t="s">
        <v>109</v>
      </c>
    </row>
    <row r="3" spans="1:16" x14ac:dyDescent="0.25">
      <c r="B3" s="12"/>
      <c r="C3" s="12"/>
      <c r="D3" s="12"/>
      <c r="O3" s="2"/>
      <c r="P3" s="2"/>
    </row>
    <row r="4" spans="1:16" s="2" customFormat="1" x14ac:dyDescent="0.25">
      <c r="A4" s="4"/>
      <c r="B4" s="419" t="str">
        <f>Info!B4</f>
        <v>QUESTIONNAIRE À L'INTENTION DES IMPORTATEURS</v>
      </c>
      <c r="C4" s="420"/>
      <c r="D4" s="420"/>
      <c r="E4" s="420"/>
      <c r="F4" s="420"/>
      <c r="G4" s="420"/>
      <c r="H4" s="420"/>
      <c r="I4" s="420"/>
      <c r="J4" s="420"/>
      <c r="K4" s="420"/>
      <c r="L4" s="421"/>
      <c r="M4" s="24"/>
      <c r="N4" s="24"/>
      <c r="O4" s="18"/>
      <c r="P4" s="18"/>
    </row>
    <row r="5" spans="1:16" s="2" customFormat="1" x14ac:dyDescent="0.25">
      <c r="A5" s="4"/>
      <c r="B5" s="575" t="str">
        <f>Info!B5</f>
        <v>NQ-2026-005</v>
      </c>
      <c r="C5" s="576"/>
      <c r="D5" s="576"/>
      <c r="E5" s="576"/>
      <c r="F5" s="576"/>
      <c r="G5" s="576"/>
      <c r="H5" s="576"/>
      <c r="I5" s="576"/>
      <c r="J5" s="576"/>
      <c r="K5" s="576"/>
      <c r="L5" s="577"/>
      <c r="M5" s="24"/>
      <c r="N5" s="24"/>
      <c r="O5" s="18"/>
      <c r="P5" s="18"/>
    </row>
    <row r="6" spans="1:16" s="6" customFormat="1" x14ac:dyDescent="0.25">
      <c r="A6" s="4"/>
      <c r="B6" s="575" t="str">
        <f>Info!B6</f>
        <v>CERTAINS RAYONNAGES EN ACIER</v>
      </c>
      <c r="C6" s="576"/>
      <c r="D6" s="576"/>
      <c r="E6" s="576"/>
      <c r="F6" s="576"/>
      <c r="G6" s="576"/>
      <c r="H6" s="576"/>
      <c r="I6" s="576"/>
      <c r="J6" s="576"/>
      <c r="K6" s="576"/>
      <c r="L6" s="577"/>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78" t="str">
        <f>Public!B8</f>
        <v>Les marchandises dans les questions suivantes font référence aux marchandises comme définies dans la description du produit de l'onglet Intro.</v>
      </c>
      <c r="C8" s="579"/>
      <c r="D8" s="579"/>
      <c r="E8" s="579"/>
      <c r="F8" s="579"/>
      <c r="G8" s="579"/>
      <c r="H8" s="579"/>
      <c r="I8" s="579"/>
      <c r="J8" s="579"/>
      <c r="K8" s="579"/>
      <c r="L8" s="580"/>
      <c r="M8" s="18"/>
      <c r="N8" s="18"/>
      <c r="O8" s="14"/>
      <c r="P8" s="14"/>
    </row>
    <row r="9" spans="1:16" s="6" customFormat="1" x14ac:dyDescent="0.25">
      <c r="A9" s="4"/>
      <c r="B9" s="578" t="str">
        <f>Public!B9</f>
        <v>Des informations sur le produit et un glossaire de termes sont disponibles dans l'onglet Info.</v>
      </c>
      <c r="C9" s="579"/>
      <c r="D9" s="579"/>
      <c r="E9" s="579"/>
      <c r="F9" s="579"/>
      <c r="G9" s="579"/>
      <c r="H9" s="579"/>
      <c r="I9" s="579"/>
      <c r="J9" s="579"/>
      <c r="K9" s="579"/>
      <c r="L9" s="580"/>
      <c r="M9" s="18"/>
      <c r="N9" s="18"/>
      <c r="O9" s="14"/>
    </row>
    <row r="10" spans="1:16" s="6" customFormat="1" x14ac:dyDescent="0.25">
      <c r="A10" s="4"/>
      <c r="B10" s="578" t="str">
        <f>IF(Intro!$G$21="English",O10,P10)</f>
        <v>Utilisez un onglet numéroté « Imp-Exp » pour chaque exportateur à partir duquel votre entreprise a importé. Pour obtenir des onglets « Imp-Exp » supplémentaires, contactez un analyste de cas identifié dans l'onglet « Intro ».</v>
      </c>
      <c r="C10" s="579"/>
      <c r="D10" s="579"/>
      <c r="E10" s="579"/>
      <c r="F10" s="579"/>
      <c r="G10" s="579"/>
      <c r="H10" s="579"/>
      <c r="I10" s="579"/>
      <c r="J10" s="579"/>
      <c r="K10" s="579"/>
      <c r="L10" s="580"/>
      <c r="M10" s="18"/>
      <c r="N10" s="18"/>
      <c r="O10" s="9" t="s">
        <v>327</v>
      </c>
      <c r="P10" s="9" t="s">
        <v>326</v>
      </c>
    </row>
    <row r="11" spans="1:16" s="6" customFormat="1" x14ac:dyDescent="0.25">
      <c r="A11" s="4"/>
      <c r="B11" s="578"/>
      <c r="C11" s="579"/>
      <c r="D11" s="579"/>
      <c r="E11" s="579"/>
      <c r="F11" s="579"/>
      <c r="G11" s="579"/>
      <c r="H11" s="579"/>
      <c r="I11" s="579"/>
      <c r="J11" s="579"/>
      <c r="K11" s="579"/>
      <c r="L11" s="580"/>
      <c r="M11" s="18"/>
      <c r="N11" s="18"/>
      <c r="O11" s="14"/>
      <c r="P11" s="14"/>
    </row>
    <row r="12" spans="1:16" s="6" customFormat="1" x14ac:dyDescent="0.25">
      <c r="A12" s="4"/>
      <c r="B12" s="578" t="str">
        <f>Pro!B12</f>
        <v>Pour les questions de cet onglet, notez ce qui suit :</v>
      </c>
      <c r="C12" s="579"/>
      <c r="D12" s="579"/>
      <c r="E12" s="579"/>
      <c r="F12" s="579"/>
      <c r="G12" s="579"/>
      <c r="H12" s="579"/>
      <c r="I12" s="579"/>
      <c r="J12" s="579"/>
      <c r="K12" s="579"/>
      <c r="L12" s="580"/>
      <c r="M12" s="18"/>
      <c r="N12" s="18"/>
      <c r="O12" s="14"/>
      <c r="P12" s="14"/>
    </row>
    <row r="13" spans="1:16" s="6" customFormat="1" x14ac:dyDescent="0.25">
      <c r="A13" s="4"/>
      <c r="B13" s="616" t="str">
        <f>Pro!B13</f>
        <v xml:space="preserve">• Veuillez indiquer seulement les ventes effectuées à partir des importations de votre entreprise. Les ventes de marchandises achetées auprès de producteurs canadiens doivent être exclues. </v>
      </c>
      <c r="C13" s="617"/>
      <c r="D13" s="617"/>
      <c r="E13" s="617"/>
      <c r="F13" s="617"/>
      <c r="G13" s="617"/>
      <c r="H13" s="617"/>
      <c r="I13" s="617"/>
      <c r="J13" s="617"/>
      <c r="K13" s="617"/>
      <c r="L13" s="618"/>
      <c r="M13" s="18"/>
      <c r="N13" s="18"/>
      <c r="O13" s="14"/>
      <c r="P13" s="14"/>
    </row>
    <row r="14" spans="1:16" s="6" customFormat="1" x14ac:dyDescent="0.25">
      <c r="A14" s="4"/>
      <c r="B14" s="578" t="str">
        <f>Pro!B14</f>
        <v>• Déclarez toutes les ventes aux entreprises associées canadiennes et étrangères.</v>
      </c>
      <c r="C14" s="579"/>
      <c r="D14" s="579"/>
      <c r="E14" s="579"/>
      <c r="F14" s="579"/>
      <c r="G14" s="579"/>
      <c r="H14" s="579"/>
      <c r="I14" s="579"/>
      <c r="J14" s="579"/>
      <c r="K14" s="579"/>
      <c r="L14" s="580"/>
      <c r="M14" s="18"/>
      <c r="N14" s="18"/>
      <c r="O14" s="14"/>
      <c r="P14" s="14"/>
    </row>
    <row r="15" spans="1:16" s="6" customFormat="1" x14ac:dyDescent="0.25">
      <c r="A15" s="4"/>
      <c r="B15" s="578" t="str">
        <f>Pro!B15</f>
        <v>• Déclarez toutes les ventes à compter de la date de l’expédition au client ou à son entrepôt.</v>
      </c>
      <c r="C15" s="579"/>
      <c r="D15" s="579"/>
      <c r="E15" s="579"/>
      <c r="F15" s="579"/>
      <c r="G15" s="579"/>
      <c r="H15" s="579"/>
      <c r="I15" s="579"/>
      <c r="J15" s="579"/>
      <c r="K15" s="579"/>
      <c r="L15" s="580"/>
      <c r="M15" s="18"/>
      <c r="N15" s="18"/>
      <c r="O15" s="14"/>
      <c r="P15" s="14"/>
    </row>
    <row r="16" spans="1:16" s="6" customFormat="1" x14ac:dyDescent="0.25">
      <c r="A16" s="4"/>
      <c r="B16" s="578" t="str">
        <f>Pro!B16</f>
        <v>• Déclarez toutes les valeurs en dollars canadiens.</v>
      </c>
      <c r="C16" s="579"/>
      <c r="D16" s="579"/>
      <c r="E16" s="579"/>
      <c r="F16" s="579"/>
      <c r="G16" s="579"/>
      <c r="H16" s="579"/>
      <c r="I16" s="579"/>
      <c r="J16" s="579"/>
      <c r="K16" s="579"/>
      <c r="L16" s="580"/>
      <c r="M16" s="18"/>
      <c r="N16" s="18"/>
      <c r="O16" s="14"/>
      <c r="P16" s="14"/>
    </row>
    <row r="17" spans="1:16" s="6" customFormat="1" x14ac:dyDescent="0.25">
      <c r="A17" s="4"/>
      <c r="B17" s="581" t="str">
        <f>IF(Intro!$G$21="English",O17,P17)</f>
        <v>• Si votre entreprise est un utilisateur final ou un détaillant, elle n’a pas besoin de déclarer ses ventes d’importations ou ses stocks d’importations.</v>
      </c>
      <c r="C17" s="582"/>
      <c r="D17" s="582"/>
      <c r="E17" s="582"/>
      <c r="F17" s="582"/>
      <c r="G17" s="582"/>
      <c r="H17" s="582"/>
      <c r="I17" s="582"/>
      <c r="J17" s="582"/>
      <c r="K17" s="582"/>
      <c r="L17" s="583"/>
      <c r="M17" s="18"/>
      <c r="N17" s="18"/>
      <c r="O17" s="14" t="s">
        <v>261</v>
      </c>
      <c r="P17" s="14" t="s">
        <v>262</v>
      </c>
    </row>
    <row r="18" spans="1:16" s="6" customFormat="1" x14ac:dyDescent="0.25">
      <c r="A18" s="4"/>
      <c r="B18" s="13"/>
      <c r="C18" s="13"/>
      <c r="D18" s="13"/>
      <c r="E18" s="3"/>
      <c r="F18" s="3"/>
      <c r="G18" s="3"/>
      <c r="H18" s="3"/>
      <c r="I18" s="3"/>
      <c r="J18" s="3"/>
      <c r="K18" s="3"/>
      <c r="L18" s="3"/>
      <c r="O18" s="14"/>
      <c r="P18" s="14"/>
    </row>
    <row r="19" spans="1:16" x14ac:dyDescent="0.25">
      <c r="B19" s="416" t="str">
        <f>IF(Intro!$G$21="English",O19,P19)</f>
        <v>IMPORTATIONS ET VENTES</v>
      </c>
      <c r="C19" s="417"/>
      <c r="D19" s="417"/>
      <c r="E19" s="417"/>
      <c r="F19" s="417"/>
      <c r="G19" s="417"/>
      <c r="H19" s="417"/>
      <c r="I19" s="417"/>
      <c r="J19" s="417"/>
      <c r="K19" s="417"/>
      <c r="L19" s="418"/>
      <c r="M19" s="9"/>
      <c r="O19" s="87" t="s">
        <v>323</v>
      </c>
      <c r="P19" s="87" t="s">
        <v>324</v>
      </c>
    </row>
    <row r="20" spans="1:16" x14ac:dyDescent="0.25">
      <c r="B20" s="545" t="s">
        <v>12</v>
      </c>
      <c r="C20" s="546"/>
      <c r="D20" s="546"/>
      <c r="E20" s="546"/>
      <c r="F20" s="546"/>
      <c r="G20" s="546"/>
      <c r="H20" s="546"/>
      <c r="I20" s="546"/>
      <c r="J20" s="546"/>
      <c r="K20" s="546"/>
      <c r="L20" s="547"/>
      <c r="M20" s="9"/>
    </row>
    <row r="21" spans="1:16" x14ac:dyDescent="0.25">
      <c r="B21" s="15"/>
      <c r="C21" s="32"/>
      <c r="D21" s="32"/>
      <c r="E21" s="33"/>
      <c r="F21" s="33"/>
      <c r="G21" s="33"/>
      <c r="H21" s="33"/>
      <c r="I21" s="33"/>
      <c r="J21" s="33"/>
      <c r="K21" s="33"/>
      <c r="L21" s="16"/>
      <c r="M21" s="9"/>
    </row>
    <row r="22" spans="1:16" ht="15.75" x14ac:dyDescent="0.25">
      <c r="B22" s="619" t="str">
        <f>IF(Intro!$G$21="English",O22,P22)</f>
        <v xml:space="preserve">Indiquez les importations et les ventes de marchandises de votre entreprise originaires de : </v>
      </c>
      <c r="C22" s="621"/>
      <c r="D22" s="621"/>
      <c r="E22" s="621"/>
      <c r="F22" s="621"/>
      <c r="G22" s="675" t="str">
        <f>Variables!D47</f>
        <v>Chine</v>
      </c>
      <c r="H22" s="675"/>
      <c r="I22" s="675"/>
      <c r="J22" s="675"/>
      <c r="K22" s="675"/>
      <c r="L22" s="61"/>
      <c r="M22" s="9"/>
      <c r="O22" s="9" t="s">
        <v>506</v>
      </c>
      <c r="P22" s="9" t="s">
        <v>507</v>
      </c>
    </row>
    <row r="23" spans="1:16" ht="15.75" x14ac:dyDescent="0.25">
      <c r="B23" s="679" t="str">
        <f>IF(Intro!$G$21="English",O23,P23)</f>
        <v>Nom de l'exportateur :</v>
      </c>
      <c r="C23" s="680"/>
      <c r="D23" s="680"/>
      <c r="E23" s="680"/>
      <c r="F23" s="680"/>
      <c r="G23" s="678"/>
      <c r="H23" s="678"/>
      <c r="I23" s="678"/>
      <c r="J23" s="678"/>
      <c r="K23" s="678"/>
      <c r="L23" s="61"/>
      <c r="M23" s="9"/>
      <c r="O23" s="9" t="s">
        <v>165</v>
      </c>
      <c r="P23" s="9" t="s">
        <v>166</v>
      </c>
    </row>
    <row r="24" spans="1:16" x14ac:dyDescent="0.25">
      <c r="B24" s="107"/>
      <c r="C24" s="108"/>
      <c r="D24" s="108"/>
      <c r="E24" s="108"/>
      <c r="F24" s="108"/>
      <c r="G24" s="33"/>
      <c r="H24" s="33"/>
      <c r="I24" s="33"/>
      <c r="J24" s="33"/>
      <c r="K24" s="33"/>
      <c r="L24" s="16"/>
      <c r="M24" s="9"/>
    </row>
    <row r="25" spans="1:16" x14ac:dyDescent="0.25">
      <c r="B25" s="107"/>
      <c r="C25" s="108"/>
      <c r="D25" s="108"/>
      <c r="E25" s="108"/>
      <c r="F25" s="108"/>
      <c r="G25" s="143">
        <f>Variables!$B$6</f>
        <v>2023</v>
      </c>
      <c r="H25" s="143">
        <f>G25+1</f>
        <v>2024</v>
      </c>
      <c r="I25" s="143">
        <f>H25+1</f>
        <v>2025</v>
      </c>
      <c r="J25" s="143" t="str">
        <f>IF(Intro!$G$21="English",Variables!B9,Variables!C9)</f>
        <v>janv.-mars 2025</v>
      </c>
      <c r="K25" s="143" t="str">
        <f>IF(Intro!$G$21="English",Variables!B10,Variables!C10)</f>
        <v>janv.-mars 2026</v>
      </c>
      <c r="L25" s="64"/>
      <c r="M25" s="9"/>
      <c r="O25" s="17"/>
    </row>
    <row r="26" spans="1:16" s="10" customFormat="1" x14ac:dyDescent="0.25">
      <c r="A26" s="31"/>
      <c r="B26" s="667" t="str">
        <f>IF(Intro!$G$21="English",O26,P26)</f>
        <v>Importations au Canada</v>
      </c>
      <c r="C26" s="668"/>
      <c r="D26" s="668"/>
      <c r="E26" s="668"/>
      <c r="F26" s="668"/>
      <c r="G26" s="668"/>
      <c r="H26" s="668"/>
      <c r="I26" s="668"/>
      <c r="J26" s="668"/>
      <c r="K26" s="668"/>
      <c r="L26" s="64"/>
      <c r="O26" s="25" t="s">
        <v>229</v>
      </c>
      <c r="P26" s="10" t="s">
        <v>230</v>
      </c>
    </row>
    <row r="27" spans="1:16" x14ac:dyDescent="0.25">
      <c r="B27" s="673" t="str">
        <f>IF(Intro!$G$21="English",O27,P27)</f>
        <v>Importations</v>
      </c>
      <c r="C27" s="674"/>
      <c r="D27" s="666" t="str">
        <f>IF(Intro!$G$21="English",Variables!$B$23,Variables!$C$23)</f>
        <v>tonnes</v>
      </c>
      <c r="E27" s="666"/>
      <c r="F27" s="666"/>
      <c r="G27" s="109"/>
      <c r="H27" s="109"/>
      <c r="I27" s="109"/>
      <c r="J27" s="109"/>
      <c r="K27" s="103"/>
      <c r="L27" s="64"/>
      <c r="M27" s="9"/>
      <c r="O27" s="9" t="s">
        <v>91</v>
      </c>
      <c r="P27" s="9" t="s">
        <v>167</v>
      </c>
    </row>
    <row r="28" spans="1:16" x14ac:dyDescent="0.25">
      <c r="B28" s="673"/>
      <c r="C28" s="674"/>
      <c r="D28" s="666" t="str">
        <f>IF(Intro!$G$21="English",O28,P28)</f>
        <v>valeur d'achat nette rendue (CAD)</v>
      </c>
      <c r="E28" s="666"/>
      <c r="F28" s="666"/>
      <c r="G28" s="109"/>
      <c r="H28" s="109"/>
      <c r="I28" s="109"/>
      <c r="J28" s="109"/>
      <c r="K28" s="103"/>
      <c r="L28" s="64"/>
      <c r="M28" s="9"/>
      <c r="O28" s="9" t="s">
        <v>329</v>
      </c>
      <c r="P28" s="9" t="s">
        <v>328</v>
      </c>
    </row>
    <row r="29" spans="1:16" x14ac:dyDescent="0.25">
      <c r="B29" s="673"/>
      <c r="C29" s="674"/>
      <c r="D29" s="666" t="str">
        <f>"$ / "&amp;IF(Intro!$G$21="English",Variables!$B$24,Variables!$C$24)</f>
        <v>$ / tonne</v>
      </c>
      <c r="E29" s="666"/>
      <c r="F29" s="666"/>
      <c r="G29" s="122" t="str">
        <f>IF(G27=0,"-",G28/G27)</f>
        <v>-</v>
      </c>
      <c r="H29" s="122" t="str">
        <f>IF(H27=0,"-",H28/H27)</f>
        <v>-</v>
      </c>
      <c r="I29" s="122" t="str">
        <f t="shared" ref="I29:K29" si="0">IF(I27=0,"-",I28/I27)</f>
        <v>-</v>
      </c>
      <c r="J29" s="122" t="str">
        <f t="shared" si="0"/>
        <v>-</v>
      </c>
      <c r="K29" s="122" t="str">
        <f t="shared" si="0"/>
        <v>-</v>
      </c>
      <c r="L29" s="64"/>
      <c r="M29" s="9"/>
    </row>
    <row r="30" spans="1:16" s="10" customFormat="1" x14ac:dyDescent="0.25">
      <c r="A30" s="31"/>
      <c r="B30" s="671" t="str">
        <f>IF(Intro!$G$21="English",O30,P30)</f>
        <v>Ventes d'importations au Canada</v>
      </c>
      <c r="C30" s="672"/>
      <c r="D30" s="672"/>
      <c r="E30" s="672"/>
      <c r="F30" s="672"/>
      <c r="G30" s="672"/>
      <c r="H30" s="672"/>
      <c r="I30" s="672"/>
      <c r="J30" s="672"/>
      <c r="K30" s="672"/>
      <c r="L30" s="64"/>
      <c r="O30" s="25" t="s">
        <v>515</v>
      </c>
      <c r="P30" s="10" t="s">
        <v>516</v>
      </c>
    </row>
    <row r="31" spans="1:16" x14ac:dyDescent="0.25">
      <c r="B31" s="396" t="str">
        <f>IF(Intro!$G$21="English",O31,P31)</f>
        <v>Ventes aux revendeurs / distributeurs au Canada</v>
      </c>
      <c r="C31" s="468"/>
      <c r="D31" s="666" t="str">
        <f>D27</f>
        <v>tonnes</v>
      </c>
      <c r="E31" s="666"/>
      <c r="F31" s="666"/>
      <c r="G31" s="109"/>
      <c r="H31" s="109"/>
      <c r="I31" s="109"/>
      <c r="J31" s="109"/>
      <c r="K31" s="103"/>
      <c r="L31" s="64"/>
      <c r="M31" s="9"/>
      <c r="O31" s="9" t="str">
        <f>"Sales to "&amp;Variables!$B$26&amp;" in Canada"</f>
        <v>Sales to dealers / distributors in Canada</v>
      </c>
      <c r="P31" s="9" t="str">
        <f>"Ventes aux "&amp;Variables!$C$26&amp;" au Canada"</f>
        <v>Ventes aux revendeurs / distributeurs au Canada</v>
      </c>
    </row>
    <row r="32" spans="1:16" x14ac:dyDescent="0.25">
      <c r="B32" s="396"/>
      <c r="C32" s="468"/>
      <c r="D32" s="666" t="str">
        <f>IF(Intro!$G$21="English",O32,P32)</f>
        <v>valeur de vente nette rendue (CAD)</v>
      </c>
      <c r="E32" s="666"/>
      <c r="F32" s="666"/>
      <c r="G32" s="109"/>
      <c r="H32" s="109"/>
      <c r="I32" s="109"/>
      <c r="J32" s="109"/>
      <c r="K32" s="103"/>
      <c r="L32" s="64"/>
      <c r="M32" s="9"/>
      <c r="O32" s="9" t="s">
        <v>331</v>
      </c>
      <c r="P32" s="9" t="s">
        <v>330</v>
      </c>
    </row>
    <row r="33" spans="1:16" ht="15" thickBot="1" x14ac:dyDescent="0.3">
      <c r="B33" s="641"/>
      <c r="C33" s="642"/>
      <c r="D33" s="676" t="str">
        <f>D29</f>
        <v>$ / tonne</v>
      </c>
      <c r="E33" s="676"/>
      <c r="F33" s="676"/>
      <c r="G33" s="122" t="str">
        <f>IF(G31=0,"-",G32/G31)</f>
        <v>-</v>
      </c>
      <c r="H33" s="122" t="str">
        <f>IF(H31=0,"-",H32/H31)</f>
        <v>-</v>
      </c>
      <c r="I33" s="122" t="str">
        <f t="shared" ref="I33:K33" si="1">IF(I31=0,"-",I32/I31)</f>
        <v>-</v>
      </c>
      <c r="J33" s="122" t="str">
        <f t="shared" si="1"/>
        <v>-</v>
      </c>
      <c r="K33" s="122" t="str">
        <f t="shared" si="1"/>
        <v>-</v>
      </c>
      <c r="L33" s="64"/>
      <c r="M33" s="9"/>
    </row>
    <row r="34" spans="1:16" x14ac:dyDescent="0.25">
      <c r="B34" s="643" t="str">
        <f>IF(Intro!$G$21="English",O34,P34)</f>
        <v>Ventes aux utilisateurs finals au Canada</v>
      </c>
      <c r="C34" s="644"/>
      <c r="D34" s="677" t="str">
        <f t="shared" ref="D34:D36" si="2">D31</f>
        <v>tonnes</v>
      </c>
      <c r="E34" s="677"/>
      <c r="F34" s="677"/>
      <c r="G34" s="109"/>
      <c r="H34" s="109"/>
      <c r="I34" s="109"/>
      <c r="J34" s="109"/>
      <c r="K34" s="103"/>
      <c r="L34" s="64"/>
      <c r="M34" s="9"/>
      <c r="O34" s="9" t="str">
        <f>"Sales to "&amp;Variables!$B$27&amp;" in Canada"</f>
        <v>Sales to end users in Canada</v>
      </c>
      <c r="P34" s="9" t="str">
        <f>"Ventes aux "&amp;Variables!$C$27&amp;" au Canada"</f>
        <v>Ventes aux utilisateurs finals au Canada</v>
      </c>
    </row>
    <row r="35" spans="1:16" x14ac:dyDescent="0.25">
      <c r="B35" s="396"/>
      <c r="C35" s="468"/>
      <c r="D35" s="666" t="str">
        <f t="shared" si="2"/>
        <v>valeur de vente nette rendue (CAD)</v>
      </c>
      <c r="E35" s="666"/>
      <c r="F35" s="666"/>
      <c r="G35" s="109"/>
      <c r="H35" s="109"/>
      <c r="I35" s="109"/>
      <c r="J35" s="109"/>
      <c r="K35" s="103"/>
      <c r="L35" s="64"/>
      <c r="M35" s="9"/>
    </row>
    <row r="36" spans="1:16" ht="15" thickBot="1" x14ac:dyDescent="0.3">
      <c r="B36" s="641"/>
      <c r="C36" s="642"/>
      <c r="D36" s="676" t="str">
        <f t="shared" si="2"/>
        <v>$ / tonne</v>
      </c>
      <c r="E36" s="676"/>
      <c r="F36" s="676"/>
      <c r="G36" s="122" t="str">
        <f>IF(G34=0,"-",G35/G34)</f>
        <v>-</v>
      </c>
      <c r="H36" s="122" t="str">
        <f>IF(H34=0,"-",H35/H34)</f>
        <v>-</v>
      </c>
      <c r="I36" s="122" t="str">
        <f t="shared" ref="I36:K36" si="3">IF(I34=0,"-",I35/I34)</f>
        <v>-</v>
      </c>
      <c r="J36" s="122" t="str">
        <f t="shared" si="3"/>
        <v>-</v>
      </c>
      <c r="K36" s="122" t="str">
        <f t="shared" si="3"/>
        <v>-</v>
      </c>
      <c r="L36" s="64"/>
      <c r="M36" s="9"/>
    </row>
    <row r="37" spans="1:16" x14ac:dyDescent="0.25">
      <c r="B37" s="522" t="str">
        <f>IF(Intro!$G$21="English",O37,P37)</f>
        <v>Ventes totales d'importations au Canada</v>
      </c>
      <c r="C37" s="523"/>
      <c r="D37" s="669" t="str">
        <f>D34</f>
        <v>tonnes</v>
      </c>
      <c r="E37" s="669"/>
      <c r="F37" s="669"/>
      <c r="G37" s="111">
        <f t="shared" ref="G37:K38" si="4">G31+G34</f>
        <v>0</v>
      </c>
      <c r="H37" s="111">
        <f t="shared" si="4"/>
        <v>0</v>
      </c>
      <c r="I37" s="111">
        <f t="shared" si="4"/>
        <v>0</v>
      </c>
      <c r="J37" s="111">
        <f t="shared" si="4"/>
        <v>0</v>
      </c>
      <c r="K37" s="111">
        <f t="shared" si="4"/>
        <v>0</v>
      </c>
      <c r="L37" s="64"/>
      <c r="M37" s="9"/>
      <c r="O37" s="9" t="s">
        <v>517</v>
      </c>
      <c r="P37" s="9" t="s">
        <v>518</v>
      </c>
    </row>
    <row r="38" spans="1:16" x14ac:dyDescent="0.25">
      <c r="B38" s="518"/>
      <c r="C38" s="519"/>
      <c r="D38" s="670" t="str">
        <f>D35</f>
        <v>valeur de vente nette rendue (CAD)</v>
      </c>
      <c r="E38" s="670"/>
      <c r="F38" s="670"/>
      <c r="G38" s="110">
        <f t="shared" si="4"/>
        <v>0</v>
      </c>
      <c r="H38" s="110">
        <f t="shared" si="4"/>
        <v>0</v>
      </c>
      <c r="I38" s="110">
        <f t="shared" si="4"/>
        <v>0</v>
      </c>
      <c r="J38" s="110">
        <f t="shared" si="4"/>
        <v>0</v>
      </c>
      <c r="K38" s="110">
        <f t="shared" si="4"/>
        <v>0</v>
      </c>
      <c r="L38" s="64"/>
      <c r="M38" s="9"/>
    </row>
    <row r="39" spans="1:16" x14ac:dyDescent="0.25">
      <c r="B39" s="518"/>
      <c r="C39" s="519"/>
      <c r="D39" s="670" t="str">
        <f>D36</f>
        <v>$ / tonne</v>
      </c>
      <c r="E39" s="670"/>
      <c r="F39" s="670"/>
      <c r="G39" s="122" t="str">
        <f>IF(G37=0,"-",G38/G37)</f>
        <v>-</v>
      </c>
      <c r="H39" s="122" t="str">
        <f>IF(H37=0,"-",H38/H37)</f>
        <v>-</v>
      </c>
      <c r="I39" s="122" t="str">
        <f>IF(I37=0,"-",I38/I37)</f>
        <v>-</v>
      </c>
      <c r="J39" s="122" t="str">
        <f t="shared" ref="J39:K39" si="5">IF(J37=0,"-",J38/J37)</f>
        <v>-</v>
      </c>
      <c r="K39" s="122" t="str">
        <f t="shared" si="5"/>
        <v>-</v>
      </c>
      <c r="L39" s="64"/>
      <c r="M39" s="9"/>
    </row>
    <row r="40" spans="1:16" x14ac:dyDescent="0.25">
      <c r="B40" s="65"/>
      <c r="C40" s="62"/>
      <c r="D40" s="62"/>
      <c r="E40" s="62"/>
      <c r="F40" s="62"/>
      <c r="G40" s="62"/>
      <c r="H40" s="62"/>
      <c r="I40" s="62"/>
      <c r="J40" s="62"/>
      <c r="K40" s="62"/>
      <c r="L40" s="63"/>
      <c r="M40" s="9"/>
    </row>
    <row r="41" spans="1:16" s="10" customFormat="1" x14ac:dyDescent="0.25">
      <c r="A41" s="7"/>
      <c r="B41" s="30"/>
      <c r="C41" s="30"/>
      <c r="D41" s="75"/>
      <c r="E41" s="76"/>
      <c r="F41" s="76"/>
      <c r="G41" s="76"/>
      <c r="H41" s="76"/>
      <c r="I41" s="76"/>
      <c r="J41" s="76"/>
      <c r="K41" s="76"/>
      <c r="L41" s="76"/>
      <c r="M41" s="66"/>
    </row>
    <row r="42" spans="1:16" x14ac:dyDescent="0.25">
      <c r="B42" s="416" t="str">
        <f>IF(Intro!$G$21="English",O42,P42)</f>
        <v>VENTES D'IMPORTATIONS AU CANADA À VOS CINQ PLUS IMPORTANTS CLIENTS</v>
      </c>
      <c r="C42" s="417"/>
      <c r="D42" s="417"/>
      <c r="E42" s="417"/>
      <c r="F42" s="417"/>
      <c r="G42" s="417"/>
      <c r="H42" s="417"/>
      <c r="I42" s="417"/>
      <c r="J42" s="417"/>
      <c r="K42" s="417"/>
      <c r="L42" s="418"/>
      <c r="M42" s="9"/>
      <c r="O42" s="87" t="s">
        <v>519</v>
      </c>
      <c r="P42" s="87" t="s">
        <v>202</v>
      </c>
    </row>
    <row r="43" spans="1:16" s="10" customFormat="1" x14ac:dyDescent="0.25">
      <c r="A43" s="7"/>
      <c r="B43" s="545" t="s">
        <v>15</v>
      </c>
      <c r="C43" s="546"/>
      <c r="D43" s="546"/>
      <c r="E43" s="546"/>
      <c r="F43" s="546"/>
      <c r="G43" s="546"/>
      <c r="H43" s="546"/>
      <c r="I43" s="546"/>
      <c r="J43" s="546"/>
      <c r="K43" s="546"/>
      <c r="L43" s="547"/>
      <c r="M43" s="66"/>
      <c r="O43" s="9"/>
    </row>
    <row r="44" spans="1:16" x14ac:dyDescent="0.25">
      <c r="B44" s="15"/>
      <c r="C44" s="32"/>
      <c r="D44" s="32"/>
      <c r="E44" s="33"/>
      <c r="F44" s="33"/>
      <c r="G44" s="33"/>
      <c r="H44" s="33"/>
      <c r="I44" s="33"/>
      <c r="J44" s="33"/>
      <c r="K44" s="33"/>
      <c r="L44" s="16"/>
      <c r="M44" s="9"/>
    </row>
    <row r="45" spans="1:16" x14ac:dyDescent="0.25">
      <c r="B45" s="444" t="str">
        <f>IF(Intro!$G$21="English",O45,P45)</f>
        <v>Déclarez le volume et la valeur des ventes d'importations au Canada pour chaque compte indiqué ci-dessous :</v>
      </c>
      <c r="C45" s="445"/>
      <c r="D45" s="445"/>
      <c r="E45" s="445"/>
      <c r="F45" s="445"/>
      <c r="G45" s="445"/>
      <c r="H45" s="445"/>
      <c r="I45" s="445"/>
      <c r="J45" s="445"/>
      <c r="K45" s="445"/>
      <c r="L45" s="446"/>
      <c r="M45" s="9"/>
      <c r="O45" s="17" t="s">
        <v>169</v>
      </c>
      <c r="P45" s="9" t="s">
        <v>170</v>
      </c>
    </row>
    <row r="46" spans="1:16" x14ac:dyDescent="0.25">
      <c r="B46" s="444" t="str">
        <f>Pro!B35</f>
        <v>Note - Ne répondez à cette question que si votre entreprise a vendu les marchandises du 1er janvier 2023 au 31 mars 2026.</v>
      </c>
      <c r="C46" s="445"/>
      <c r="D46" s="445"/>
      <c r="E46" s="445"/>
      <c r="F46" s="445"/>
      <c r="G46" s="445"/>
      <c r="H46" s="445"/>
      <c r="I46" s="445"/>
      <c r="J46" s="445"/>
      <c r="K46" s="445"/>
      <c r="L46" s="446"/>
      <c r="M46" s="9"/>
      <c r="O46" s="17"/>
    </row>
    <row r="47" spans="1:16" x14ac:dyDescent="0.25">
      <c r="B47" s="55"/>
      <c r="C47" s="56"/>
      <c r="D47" s="32"/>
      <c r="E47" s="33"/>
      <c r="F47" s="33"/>
      <c r="G47" s="33"/>
      <c r="H47" s="33"/>
      <c r="I47" s="33"/>
      <c r="J47" s="33"/>
      <c r="K47" s="33"/>
      <c r="L47" s="16"/>
      <c r="M47" s="9"/>
      <c r="O47" s="17"/>
    </row>
    <row r="48" spans="1:16" x14ac:dyDescent="0.25">
      <c r="B48" s="663"/>
      <c r="C48" s="664"/>
      <c r="D48" s="665"/>
      <c r="E48" s="101" t="str">
        <f>IF(Intro!$G$21="English","Q","T")&amp;IF(MID(F48,2,1)&lt;&gt;"1",MID(F48,2,1)-1&amp;" - "&amp;MID(F48,6,4),"4 - "&amp;MID(F48,6,4)-1)</f>
        <v>T2 - 2024</v>
      </c>
      <c r="F48" s="101" t="str">
        <f>IF(Intro!$G$21="English","Q","T")&amp;IF(MID(G48,2,1)&lt;&gt;"1",MID(G48,2,1)-1&amp;" - "&amp;MID(G48,6,4),"4 - "&amp;MID(G48,6,4)-1)</f>
        <v>T3 - 2024</v>
      </c>
      <c r="G48" s="101" t="str">
        <f>IF(Intro!$G$21="English","Q","T")&amp;IF(MID(H48,2,1)&lt;&gt;"1",MID(H48,2,1)-1&amp;" - "&amp;MID(H48,6,4),"4 - "&amp;MID(H48,6,4)-1)</f>
        <v>T4 - 2024</v>
      </c>
      <c r="H48" s="101" t="str">
        <f>IF(Intro!$G$21="English","Q","T")&amp;IF(MID(I48,2,1)&lt;&gt;"1",MID(I48,2,1)-1&amp;" - "&amp;MID(I48,6,4),"4 - "&amp;MID(I48,6,4)-1)</f>
        <v>T1 - 2025</v>
      </c>
      <c r="I48" s="101" t="str">
        <f>IF(Intro!$G$21="English","Q","T")&amp;IF(MID(J48,2,1)&lt;&gt;"1",MID(J48,2,1)-1&amp;" - "&amp;MID(J48,6,4),"4 - "&amp;MID(J48,6,4)-1)</f>
        <v>T2 - 2025</v>
      </c>
      <c r="J48" s="101" t="str">
        <f>IF(Intro!$G$21="English","Q","T")&amp;IF(MID(K48,2,1)&lt;&gt;"1",MID(K48,2,1)-1&amp;" - "&amp;MID(K48,6,4),"4 - "&amp;MID(K48,6,4)-1)</f>
        <v>T3 - 2025</v>
      </c>
      <c r="K48" s="101" t="str">
        <f>IF(Intro!$G$21="English","Q","T")&amp;IF(MID(L48,2,1)&lt;&gt;"1",MID(L48,2,1)-1&amp;" - "&amp;MID(L48,6,4),"4 - "&amp;MID(L48,6,4)-1)</f>
        <v>T4 - 2025</v>
      </c>
      <c r="L48" s="112" t="str">
        <f>IF(Intro!$G$21="English",Variables!B29&amp;" - ",Variables!C29&amp;" - ")&amp;Variables!B8</f>
        <v>T1 - 2026</v>
      </c>
      <c r="M48" s="9"/>
      <c r="O48" s="17"/>
    </row>
    <row r="49" spans="2:16" x14ac:dyDescent="0.25">
      <c r="B49" s="649" t="str">
        <f>IF(Intro!$G$21="English",O50,P50)</f>
        <v xml:space="preserve">Client 1 - </v>
      </c>
      <c r="C49" s="650"/>
      <c r="D49" s="650"/>
      <c r="E49" s="650"/>
      <c r="F49" s="650"/>
      <c r="G49" s="650"/>
      <c r="H49" s="650"/>
      <c r="I49" s="650"/>
      <c r="J49" s="650"/>
      <c r="K49" s="650"/>
      <c r="L49" s="651"/>
      <c r="M49" s="9"/>
      <c r="O49" s="17"/>
    </row>
    <row r="50" spans="2:16" x14ac:dyDescent="0.25">
      <c r="B50" s="624" t="str">
        <f>D$31</f>
        <v>tonnes</v>
      </c>
      <c r="C50" s="625"/>
      <c r="D50" s="625"/>
      <c r="E50" s="113"/>
      <c r="F50" s="113"/>
      <c r="G50" s="113"/>
      <c r="H50" s="113"/>
      <c r="I50" s="113"/>
      <c r="J50" s="113"/>
      <c r="K50" s="113"/>
      <c r="L50" s="114"/>
      <c r="M50" s="9"/>
      <c r="O50" s="9" t="str">
        <f>"Account 1 - "&amp;Pro!C105</f>
        <v xml:space="preserve">Account 1 - </v>
      </c>
      <c r="P50" s="9" t="str">
        <f>"Client 1 - "&amp;Pro!C105</f>
        <v xml:space="preserve">Client 1 - </v>
      </c>
    </row>
    <row r="51" spans="2:16" x14ac:dyDescent="0.25">
      <c r="B51" s="624" t="str">
        <f>D$32</f>
        <v>valeur de vente nette rendue (CAD)</v>
      </c>
      <c r="C51" s="625"/>
      <c r="D51" s="625"/>
      <c r="E51" s="113"/>
      <c r="F51" s="113"/>
      <c r="G51" s="113"/>
      <c r="H51" s="113"/>
      <c r="I51" s="113"/>
      <c r="J51" s="113"/>
      <c r="K51" s="113"/>
      <c r="L51" s="114"/>
      <c r="M51" s="9"/>
    </row>
    <row r="52" spans="2:16" x14ac:dyDescent="0.25">
      <c r="B52" s="624" t="str">
        <f>D$33</f>
        <v>$ / tonne</v>
      </c>
      <c r="C52" s="625"/>
      <c r="D52" s="625"/>
      <c r="E52" s="123" t="str">
        <f>IF(E50=0,"-",E51/E50)</f>
        <v>-</v>
      </c>
      <c r="F52" s="123" t="str">
        <f t="shared" ref="F52:L52" si="6">IF(F50=0,"-",F51/F50)</f>
        <v>-</v>
      </c>
      <c r="G52" s="123" t="str">
        <f t="shared" si="6"/>
        <v>-</v>
      </c>
      <c r="H52" s="123" t="str">
        <f t="shared" si="6"/>
        <v>-</v>
      </c>
      <c r="I52" s="123" t="str">
        <f t="shared" si="6"/>
        <v>-</v>
      </c>
      <c r="J52" s="123" t="str">
        <f t="shared" si="6"/>
        <v>-</v>
      </c>
      <c r="K52" s="123" t="str">
        <f t="shared" si="6"/>
        <v>-</v>
      </c>
      <c r="L52" s="124" t="str">
        <f t="shared" si="6"/>
        <v>-</v>
      </c>
      <c r="M52" s="9"/>
    </row>
    <row r="53" spans="2:16" x14ac:dyDescent="0.25">
      <c r="B53" s="649" t="str">
        <f>IF(Intro!$G$21="English",O54,P54)</f>
        <v xml:space="preserve">Client 2 - </v>
      </c>
      <c r="C53" s="650"/>
      <c r="D53" s="650"/>
      <c r="E53" s="650"/>
      <c r="F53" s="650"/>
      <c r="G53" s="650"/>
      <c r="H53" s="650"/>
      <c r="I53" s="650"/>
      <c r="J53" s="650"/>
      <c r="K53" s="650"/>
      <c r="L53" s="651"/>
      <c r="M53" s="9"/>
    </row>
    <row r="54" spans="2:16" x14ac:dyDescent="0.25">
      <c r="B54" s="624" t="str">
        <f>D$31</f>
        <v>tonnes</v>
      </c>
      <c r="C54" s="625"/>
      <c r="D54" s="625"/>
      <c r="E54" s="113"/>
      <c r="F54" s="113"/>
      <c r="G54" s="113"/>
      <c r="H54" s="113"/>
      <c r="I54" s="113"/>
      <c r="J54" s="113"/>
      <c r="K54" s="113"/>
      <c r="L54" s="114"/>
      <c r="M54" s="9"/>
      <c r="O54" s="9" t="str">
        <f>"Account 2 - "&amp;Pro!C106</f>
        <v xml:space="preserve">Account 2 - </v>
      </c>
      <c r="P54" s="9" t="str">
        <f>"Client 2 - "&amp;Pro!C106</f>
        <v xml:space="preserve">Client 2 - </v>
      </c>
    </row>
    <row r="55" spans="2:16" x14ac:dyDescent="0.25">
      <c r="B55" s="624" t="str">
        <f>D$32</f>
        <v>valeur de vente nette rendue (CAD)</v>
      </c>
      <c r="C55" s="625"/>
      <c r="D55" s="625"/>
      <c r="E55" s="113"/>
      <c r="F55" s="113"/>
      <c r="G55" s="113"/>
      <c r="H55" s="113"/>
      <c r="I55" s="113"/>
      <c r="J55" s="113"/>
      <c r="K55" s="113"/>
      <c r="L55" s="114"/>
      <c r="M55" s="9"/>
    </row>
    <row r="56" spans="2:16" x14ac:dyDescent="0.25">
      <c r="B56" s="624" t="str">
        <f>D$33</f>
        <v>$ / tonne</v>
      </c>
      <c r="C56" s="625"/>
      <c r="D56" s="625"/>
      <c r="E56" s="123" t="str">
        <f>IF(E54=0,"-",E55/E54)</f>
        <v>-</v>
      </c>
      <c r="F56" s="123" t="str">
        <f t="shared" ref="F56:L56" si="7">IF(F54=0,"-",F55/F54)</f>
        <v>-</v>
      </c>
      <c r="G56" s="123" t="str">
        <f t="shared" si="7"/>
        <v>-</v>
      </c>
      <c r="H56" s="123" t="str">
        <f t="shared" si="7"/>
        <v>-</v>
      </c>
      <c r="I56" s="123" t="str">
        <f t="shared" si="7"/>
        <v>-</v>
      </c>
      <c r="J56" s="123" t="str">
        <f t="shared" si="7"/>
        <v>-</v>
      </c>
      <c r="K56" s="123" t="str">
        <f t="shared" si="7"/>
        <v>-</v>
      </c>
      <c r="L56" s="124" t="str">
        <f t="shared" si="7"/>
        <v>-</v>
      </c>
      <c r="M56" s="9"/>
    </row>
    <row r="57" spans="2:16" x14ac:dyDescent="0.25">
      <c r="B57" s="649" t="str">
        <f>IF(Intro!$G$21="English",O58,P58)</f>
        <v xml:space="preserve">Client 3 - </v>
      </c>
      <c r="C57" s="650"/>
      <c r="D57" s="650"/>
      <c r="E57" s="650"/>
      <c r="F57" s="650"/>
      <c r="G57" s="650"/>
      <c r="H57" s="650"/>
      <c r="I57" s="650"/>
      <c r="J57" s="650"/>
      <c r="K57" s="650"/>
      <c r="L57" s="651"/>
      <c r="M57" s="9"/>
    </row>
    <row r="58" spans="2:16" x14ac:dyDescent="0.25">
      <c r="B58" s="624" t="str">
        <f>D$31</f>
        <v>tonnes</v>
      </c>
      <c r="C58" s="625"/>
      <c r="D58" s="625"/>
      <c r="E58" s="113"/>
      <c r="F58" s="113"/>
      <c r="G58" s="113"/>
      <c r="H58" s="113"/>
      <c r="I58" s="113"/>
      <c r="J58" s="113"/>
      <c r="K58" s="113"/>
      <c r="L58" s="114"/>
      <c r="M58" s="9"/>
      <c r="O58" s="9" t="str">
        <f>"Account 3 - "&amp;Pro!C107</f>
        <v xml:space="preserve">Account 3 - </v>
      </c>
      <c r="P58" s="9" t="str">
        <f>"Client 3 - "&amp;Pro!C107</f>
        <v xml:space="preserve">Client 3 - </v>
      </c>
    </row>
    <row r="59" spans="2:16" x14ac:dyDescent="0.25">
      <c r="B59" s="624" t="str">
        <f>D$32</f>
        <v>valeur de vente nette rendue (CAD)</v>
      </c>
      <c r="C59" s="625"/>
      <c r="D59" s="625"/>
      <c r="E59" s="113"/>
      <c r="F59" s="113"/>
      <c r="G59" s="113"/>
      <c r="H59" s="113"/>
      <c r="I59" s="113"/>
      <c r="J59" s="113"/>
      <c r="K59" s="113"/>
      <c r="L59" s="114"/>
      <c r="M59" s="9"/>
    </row>
    <row r="60" spans="2:16" x14ac:dyDescent="0.25">
      <c r="B60" s="624" t="str">
        <f>D$33</f>
        <v>$ / tonne</v>
      </c>
      <c r="C60" s="625"/>
      <c r="D60" s="625"/>
      <c r="E60" s="123" t="str">
        <f>IF(E58=0,"-",E59/E58)</f>
        <v>-</v>
      </c>
      <c r="F60" s="123" t="str">
        <f t="shared" ref="F60:L60" si="8">IF(F58=0,"-",F59/F58)</f>
        <v>-</v>
      </c>
      <c r="G60" s="123" t="str">
        <f t="shared" si="8"/>
        <v>-</v>
      </c>
      <c r="H60" s="123" t="str">
        <f t="shared" si="8"/>
        <v>-</v>
      </c>
      <c r="I60" s="123" t="str">
        <f t="shared" si="8"/>
        <v>-</v>
      </c>
      <c r="J60" s="123" t="str">
        <f t="shared" si="8"/>
        <v>-</v>
      </c>
      <c r="K60" s="123" t="str">
        <f t="shared" si="8"/>
        <v>-</v>
      </c>
      <c r="L60" s="124" t="str">
        <f t="shared" si="8"/>
        <v>-</v>
      </c>
      <c r="M60" s="9"/>
    </row>
    <row r="61" spans="2:16" x14ac:dyDescent="0.25">
      <c r="B61" s="649" t="str">
        <f>IF(Intro!$G$21="English",O62,P62)</f>
        <v xml:space="preserve">Client 4 - </v>
      </c>
      <c r="C61" s="650"/>
      <c r="D61" s="650"/>
      <c r="E61" s="650"/>
      <c r="F61" s="650"/>
      <c r="G61" s="650"/>
      <c r="H61" s="650"/>
      <c r="I61" s="650"/>
      <c r="J61" s="650"/>
      <c r="K61" s="650"/>
      <c r="L61" s="651"/>
      <c r="M61" s="9"/>
    </row>
    <row r="62" spans="2:16" x14ac:dyDescent="0.25">
      <c r="B62" s="624" t="str">
        <f>D$31</f>
        <v>tonnes</v>
      </c>
      <c r="C62" s="625"/>
      <c r="D62" s="625"/>
      <c r="E62" s="113"/>
      <c r="F62" s="113"/>
      <c r="G62" s="113"/>
      <c r="H62" s="113"/>
      <c r="I62" s="113"/>
      <c r="J62" s="113"/>
      <c r="K62" s="113"/>
      <c r="L62" s="114"/>
      <c r="M62" s="9"/>
      <c r="O62" s="9" t="str">
        <f>"Account 4 - "&amp;Pro!C108</f>
        <v xml:space="preserve">Account 4 - </v>
      </c>
      <c r="P62" s="9" t="str">
        <f>"Client 4 - "&amp;Pro!C108</f>
        <v xml:space="preserve">Client 4 - </v>
      </c>
    </row>
    <row r="63" spans="2:16" x14ac:dyDescent="0.25">
      <c r="B63" s="624" t="str">
        <f>D$32</f>
        <v>valeur de vente nette rendue (CAD)</v>
      </c>
      <c r="C63" s="625"/>
      <c r="D63" s="625"/>
      <c r="E63" s="113"/>
      <c r="F63" s="113"/>
      <c r="G63" s="113"/>
      <c r="H63" s="113"/>
      <c r="I63" s="113"/>
      <c r="J63" s="113"/>
      <c r="K63" s="113"/>
      <c r="L63" s="114"/>
      <c r="M63" s="9"/>
    </row>
    <row r="64" spans="2:16" x14ac:dyDescent="0.25">
      <c r="B64" s="624" t="str">
        <f>D$33</f>
        <v>$ / tonne</v>
      </c>
      <c r="C64" s="625"/>
      <c r="D64" s="625"/>
      <c r="E64" s="123" t="str">
        <f>IF(E62=0,"-",E63/E62)</f>
        <v>-</v>
      </c>
      <c r="F64" s="123" t="str">
        <f t="shared" ref="F64:L64" si="9">IF(F62=0,"-",F63/F62)</f>
        <v>-</v>
      </c>
      <c r="G64" s="123" t="str">
        <f t="shared" si="9"/>
        <v>-</v>
      </c>
      <c r="H64" s="123" t="str">
        <f t="shared" si="9"/>
        <v>-</v>
      </c>
      <c r="I64" s="123" t="str">
        <f t="shared" si="9"/>
        <v>-</v>
      </c>
      <c r="J64" s="123" t="str">
        <f t="shared" si="9"/>
        <v>-</v>
      </c>
      <c r="K64" s="123" t="str">
        <f t="shared" si="9"/>
        <v>-</v>
      </c>
      <c r="L64" s="124" t="str">
        <f t="shared" si="9"/>
        <v>-</v>
      </c>
      <c r="M64" s="9"/>
    </row>
    <row r="65" spans="2:19" x14ac:dyDescent="0.25">
      <c r="B65" s="649" t="str">
        <f>IF(Intro!$G$21="English",O66,P66)</f>
        <v xml:space="preserve">Client 5 - </v>
      </c>
      <c r="C65" s="650"/>
      <c r="D65" s="650"/>
      <c r="E65" s="650"/>
      <c r="F65" s="650"/>
      <c r="G65" s="650"/>
      <c r="H65" s="650"/>
      <c r="I65" s="650"/>
      <c r="J65" s="650"/>
      <c r="K65" s="650"/>
      <c r="L65" s="651"/>
      <c r="M65" s="9"/>
    </row>
    <row r="66" spans="2:19" x14ac:dyDescent="0.25">
      <c r="B66" s="624" t="str">
        <f>D$31</f>
        <v>tonnes</v>
      </c>
      <c r="C66" s="625"/>
      <c r="D66" s="625"/>
      <c r="E66" s="113"/>
      <c r="F66" s="113"/>
      <c r="G66" s="113"/>
      <c r="H66" s="113"/>
      <c r="I66" s="113"/>
      <c r="J66" s="113"/>
      <c r="K66" s="113"/>
      <c r="L66" s="114"/>
      <c r="M66" s="9"/>
      <c r="O66" s="9" t="str">
        <f>"Account 5 - "&amp;Pro!C109</f>
        <v xml:space="preserve">Account 5 - </v>
      </c>
      <c r="P66" s="9" t="str">
        <f>"Client 5 - "&amp;Pro!C109</f>
        <v xml:space="preserve">Client 5 - </v>
      </c>
    </row>
    <row r="67" spans="2:19" x14ac:dyDescent="0.25">
      <c r="B67" s="624" t="str">
        <f>D$32</f>
        <v>valeur de vente nette rendue (CAD)</v>
      </c>
      <c r="C67" s="625"/>
      <c r="D67" s="625"/>
      <c r="E67" s="113"/>
      <c r="F67" s="113"/>
      <c r="G67" s="113"/>
      <c r="H67" s="113"/>
      <c r="I67" s="113"/>
      <c r="J67" s="113"/>
      <c r="K67" s="113"/>
      <c r="L67" s="114"/>
      <c r="M67" s="9"/>
    </row>
    <row r="68" spans="2:19" x14ac:dyDescent="0.25">
      <c r="B68" s="624" t="str">
        <f>D$33</f>
        <v>$ / tonne</v>
      </c>
      <c r="C68" s="625"/>
      <c r="D68" s="625"/>
      <c r="E68" s="123" t="str">
        <f>IF(E66=0,"-",E67/E66)</f>
        <v>-</v>
      </c>
      <c r="F68" s="123" t="str">
        <f t="shared" ref="F68:L68" si="10">IF(F66=0,"-",F67/F66)</f>
        <v>-</v>
      </c>
      <c r="G68" s="123" t="str">
        <f t="shared" si="10"/>
        <v>-</v>
      </c>
      <c r="H68" s="123" t="str">
        <f t="shared" si="10"/>
        <v>-</v>
      </c>
      <c r="I68" s="123" t="str">
        <f t="shared" si="10"/>
        <v>-</v>
      </c>
      <c r="J68" s="123" t="str">
        <f t="shared" si="10"/>
        <v>-</v>
      </c>
      <c r="K68" s="123" t="str">
        <f t="shared" si="10"/>
        <v>-</v>
      </c>
      <c r="L68" s="124" t="str">
        <f t="shared" si="10"/>
        <v>-</v>
      </c>
      <c r="M68" s="9"/>
    </row>
    <row r="69" spans="2:19" x14ac:dyDescent="0.25">
      <c r="B69" s="55"/>
      <c r="C69" s="56"/>
      <c r="D69" s="56"/>
      <c r="E69" s="28"/>
      <c r="F69" s="28"/>
      <c r="G69" s="28"/>
      <c r="H69" s="28"/>
      <c r="I69" s="28"/>
      <c r="J69" s="28"/>
      <c r="K69" s="28"/>
      <c r="L69" s="29"/>
      <c r="M69" s="9"/>
    </row>
    <row r="70" spans="2:19" x14ac:dyDescent="0.25">
      <c r="B70" s="444" t="str">
        <f>IF(Intro!$G$21="English",O70,P70)</f>
        <v>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v>
      </c>
      <c r="C70" s="445"/>
      <c r="D70" s="445"/>
      <c r="E70" s="445"/>
      <c r="F70" s="445"/>
      <c r="G70" s="445"/>
      <c r="H70" s="445"/>
      <c r="I70" s="445"/>
      <c r="J70" s="445"/>
      <c r="K70" s="445"/>
      <c r="L70" s="446"/>
      <c r="M70" s="9"/>
      <c r="O70" s="9" t="s">
        <v>348</v>
      </c>
      <c r="P70" s="9" t="s">
        <v>349</v>
      </c>
      <c r="S70" s="34"/>
    </row>
    <row r="71" spans="2:19" x14ac:dyDescent="0.25">
      <c r="B71" s="444"/>
      <c r="C71" s="445"/>
      <c r="D71" s="445"/>
      <c r="E71" s="445"/>
      <c r="F71" s="445"/>
      <c r="G71" s="445"/>
      <c r="H71" s="445"/>
      <c r="I71" s="445"/>
      <c r="J71" s="445"/>
      <c r="K71" s="445"/>
      <c r="L71" s="446"/>
      <c r="M71" s="9"/>
      <c r="S71" s="34"/>
    </row>
    <row r="72" spans="2:19" x14ac:dyDescent="0.25">
      <c r="B72" s="55"/>
      <c r="C72" s="56"/>
      <c r="D72" s="56"/>
      <c r="E72" s="28"/>
      <c r="F72" s="28"/>
      <c r="G72" s="28"/>
      <c r="H72" s="28"/>
      <c r="I72" s="28"/>
      <c r="J72" s="28"/>
      <c r="K72" s="28"/>
      <c r="L72" s="29"/>
      <c r="M72" s="9"/>
      <c r="S72" s="34"/>
    </row>
    <row r="73" spans="2:19" ht="14.1" customHeight="1" x14ac:dyDescent="0.25">
      <c r="B73" s="645" t="str">
        <f>Variables!D64</f>
        <v>Vérification - volume</v>
      </c>
      <c r="C73" s="507"/>
      <c r="D73" s="507"/>
      <c r="E73" s="507"/>
      <c r="F73" s="508"/>
      <c r="G73" s="101">
        <f>H73-1</f>
        <v>2024</v>
      </c>
      <c r="H73" s="101">
        <f>Variables!B8-1</f>
        <v>2025</v>
      </c>
      <c r="I73" s="101" t="str">
        <f>K25</f>
        <v>janv.-mars 2026</v>
      </c>
      <c r="J73" s="34"/>
      <c r="K73" s="34"/>
      <c r="L73" s="64"/>
      <c r="M73" s="9"/>
      <c r="O73" s="9" t="s">
        <v>370</v>
      </c>
      <c r="P73" s="9" t="s">
        <v>371</v>
      </c>
    </row>
    <row r="74" spans="2:19" ht="14.1" customHeight="1" x14ac:dyDescent="0.25">
      <c r="B74" s="654" t="str">
        <f>D31</f>
        <v>tonnes</v>
      </c>
      <c r="C74" s="655"/>
      <c r="D74" s="655"/>
      <c r="E74" s="655"/>
      <c r="F74" s="656"/>
      <c r="G74" s="153" t="str">
        <f>IF(SUM(E50:G50,E54:G54,E58:G58,E62:G62,E66:G66)&gt;H37,Variables!$D$65,Variables!$D$66)</f>
        <v>Correct</v>
      </c>
      <c r="H74" s="153" t="str">
        <f>IF(SUM(H50:K50,H54:K54,H58:K58,H62:K62,H66:K66)&gt;I37,Variables!$D$65,Variables!$D$66)</f>
        <v>Correct</v>
      </c>
      <c r="I74" s="153" t="str">
        <f>IF(SUM(L50,L54,L58,L62,L66)&gt;K37,Variables!$D$65,Variables!$D$66)</f>
        <v>Correct</v>
      </c>
      <c r="J74" s="34"/>
      <c r="K74" s="34"/>
      <c r="L74" s="64"/>
      <c r="M74" s="9"/>
    </row>
    <row r="75" spans="2:19" ht="14.1" customHeight="1" x14ac:dyDescent="0.25">
      <c r="B75" s="646" t="str">
        <f>IF(Intro!$G$21="English",O75,P75)</f>
        <v>volume - total des ventes au Canada d'importations aux cinq principaux clients (Question 2)</v>
      </c>
      <c r="C75" s="647"/>
      <c r="D75" s="647"/>
      <c r="E75" s="647"/>
      <c r="F75" s="648"/>
      <c r="G75" s="153">
        <f>SUM(E50:G50,E54:G54,E58:G58,E62:G62,E66:G66)</f>
        <v>0</v>
      </c>
      <c r="H75" s="153">
        <f>SUM(H50:K50,H54:K54,H58:K58,H62:K62,H66:K66)</f>
        <v>0</v>
      </c>
      <c r="I75" s="153">
        <f>SUM(L50,L54,L58,L62,L66)</f>
        <v>0</v>
      </c>
      <c r="J75" s="34"/>
      <c r="K75" s="34"/>
      <c r="L75" s="64"/>
      <c r="M75" s="9"/>
      <c r="O75" s="66" t="s">
        <v>463</v>
      </c>
      <c r="P75" s="9" t="s">
        <v>465</v>
      </c>
    </row>
    <row r="76" spans="2:19" ht="14.1" customHeight="1" x14ac:dyDescent="0.25">
      <c r="B76" s="646" t="str">
        <f>IF(Intro!$G$21="English",O76,P76)</f>
        <v>volume - total des ventes au Canada d'importations (Question 1)</v>
      </c>
      <c r="C76" s="647"/>
      <c r="D76" s="647"/>
      <c r="E76" s="647"/>
      <c r="F76" s="648"/>
      <c r="G76" s="153">
        <f>H37</f>
        <v>0</v>
      </c>
      <c r="H76" s="153">
        <f>I37</f>
        <v>0</v>
      </c>
      <c r="I76" s="153">
        <f>K37</f>
        <v>0</v>
      </c>
      <c r="J76" s="34"/>
      <c r="K76" s="34"/>
      <c r="L76" s="64"/>
      <c r="M76" s="9"/>
      <c r="O76" s="9" t="s">
        <v>464</v>
      </c>
      <c r="P76" s="9" t="s">
        <v>466</v>
      </c>
    </row>
    <row r="77" spans="2:19" ht="14.1" customHeight="1" x14ac:dyDescent="0.25">
      <c r="B77" s="635" t="str">
        <f>Variables!D68</f>
        <v>Vérification - valeur</v>
      </c>
      <c r="C77" s="636"/>
      <c r="D77" s="636"/>
      <c r="E77" s="636"/>
      <c r="F77" s="637"/>
      <c r="G77" s="101">
        <f>G73</f>
        <v>2024</v>
      </c>
      <c r="H77" s="101">
        <f>H73</f>
        <v>2025</v>
      </c>
      <c r="I77" s="101" t="str">
        <f>I73</f>
        <v>janv.-mars 2026</v>
      </c>
      <c r="J77" s="34"/>
      <c r="K77" s="34"/>
      <c r="L77" s="64"/>
      <c r="M77" s="9"/>
    </row>
    <row r="78" spans="2:19" ht="14.1" customHeight="1" x14ac:dyDescent="0.25">
      <c r="B78" s="626" t="str">
        <f>D32</f>
        <v>valeur de vente nette rendue (CAD)</v>
      </c>
      <c r="C78" s="627"/>
      <c r="D78" s="627"/>
      <c r="E78" s="627"/>
      <c r="F78" s="628"/>
      <c r="G78" s="153" t="str">
        <f>IF(SUM(E51:G51,E55:G55,E59:G59,E63:G63,E67:G67)&gt;H38,Variables!$D$65,Variables!$D$66)</f>
        <v>Correct</v>
      </c>
      <c r="H78" s="153" t="str">
        <f>IF(SUM(H51:K51,H55:K55,H59:K59,H63:K63,H67:K67)&gt;I38,Variables!$D$65,Variables!$D$66)</f>
        <v>Correct</v>
      </c>
      <c r="I78" s="153" t="str">
        <f>IF(SUM(L51,L55,L59,L63,L67)&gt;K38,Variables!$D$65,Variables!$D$66)</f>
        <v>Correct</v>
      </c>
      <c r="J78" s="34"/>
      <c r="K78" s="34"/>
      <c r="L78" s="64"/>
      <c r="M78" s="9"/>
    </row>
    <row r="79" spans="2:19" ht="14.1" customHeight="1" x14ac:dyDescent="0.25">
      <c r="B79" s="629" t="str">
        <f>IF(Intro!$G$21="English",O79,P79)</f>
        <v>valeur - total des ventes au Canada d'importations aux cinq principaux clients (Question 2)</v>
      </c>
      <c r="C79" s="630"/>
      <c r="D79" s="630"/>
      <c r="E79" s="630"/>
      <c r="F79" s="631"/>
      <c r="G79" s="153">
        <f>SUM(E51:G51,E55:G55,E59:G59,E63:G63,E67:G67)</f>
        <v>0</v>
      </c>
      <c r="H79" s="153">
        <f>SUM(H51:K51,H55:K55,H59:K59,H63:K63,H67:K67)</f>
        <v>0</v>
      </c>
      <c r="I79" s="153">
        <f>SUM(L51,L55,L59,L63,L67)</f>
        <v>0</v>
      </c>
      <c r="J79" s="34"/>
      <c r="K79" s="34"/>
      <c r="L79" s="64"/>
      <c r="M79" s="9"/>
      <c r="O79" s="66" t="s">
        <v>469</v>
      </c>
      <c r="P79" s="9" t="s">
        <v>467</v>
      </c>
    </row>
    <row r="80" spans="2:19" ht="14.1" customHeight="1" x14ac:dyDescent="0.25">
      <c r="B80" s="629" t="str">
        <f>IF(Intro!$G$21="English",O80,P80)</f>
        <v>valeur - total des ventes au Canada d'importations (Question 1)</v>
      </c>
      <c r="C80" s="630"/>
      <c r="D80" s="630"/>
      <c r="E80" s="630"/>
      <c r="F80" s="631"/>
      <c r="G80" s="153">
        <f>H38</f>
        <v>0</v>
      </c>
      <c r="H80" s="153">
        <f>I38</f>
        <v>0</v>
      </c>
      <c r="I80" s="153">
        <f>K38</f>
        <v>0</v>
      </c>
      <c r="J80" s="34"/>
      <c r="K80" s="34"/>
      <c r="L80" s="64"/>
      <c r="M80" s="9"/>
      <c r="O80" s="9" t="s">
        <v>470</v>
      </c>
      <c r="P80" s="9" t="s">
        <v>468</v>
      </c>
    </row>
    <row r="81" spans="1:16" x14ac:dyDescent="0.25">
      <c r="B81" s="65"/>
      <c r="C81" s="62"/>
      <c r="D81" s="62"/>
      <c r="E81" s="62"/>
      <c r="F81" s="62"/>
      <c r="G81" s="62"/>
      <c r="H81" s="62"/>
      <c r="I81" s="62"/>
      <c r="J81" s="134"/>
      <c r="K81" s="134"/>
      <c r="L81" s="135"/>
      <c r="M81" s="9"/>
    </row>
    <row r="82" spans="1:16" s="10" customFormat="1" x14ac:dyDescent="0.25">
      <c r="A82" s="7"/>
      <c r="B82" s="30"/>
      <c r="C82" s="30"/>
      <c r="D82" s="75"/>
      <c r="E82" s="76"/>
      <c r="F82" s="76"/>
      <c r="G82" s="76"/>
      <c r="H82" s="76"/>
      <c r="I82" s="76"/>
      <c r="J82" s="76"/>
      <c r="K82" s="76"/>
      <c r="L82" s="76"/>
      <c r="M82" s="66"/>
    </row>
    <row r="83" spans="1:16" x14ac:dyDescent="0.25">
      <c r="B83" s="416" t="str">
        <f>IF(Intro!$G$21="English",O83,P83)</f>
        <v>IMPORTATIONS DE PRODUITS DE RÉFÉRENCE</v>
      </c>
      <c r="C83" s="417"/>
      <c r="D83" s="417"/>
      <c r="E83" s="417"/>
      <c r="F83" s="417"/>
      <c r="G83" s="417"/>
      <c r="H83" s="417"/>
      <c r="I83" s="417"/>
      <c r="J83" s="417"/>
      <c r="K83" s="417"/>
      <c r="L83" s="418"/>
      <c r="M83" s="9"/>
      <c r="O83" s="87" t="s">
        <v>322</v>
      </c>
      <c r="P83" s="87" t="s">
        <v>417</v>
      </c>
    </row>
    <row r="84" spans="1:16" x14ac:dyDescent="0.25">
      <c r="B84" s="545" t="s">
        <v>16</v>
      </c>
      <c r="C84" s="546"/>
      <c r="D84" s="546"/>
      <c r="E84" s="546"/>
      <c r="F84" s="546"/>
      <c r="G84" s="546"/>
      <c r="H84" s="546"/>
      <c r="I84" s="546"/>
      <c r="J84" s="546"/>
      <c r="K84" s="546"/>
      <c r="L84" s="547"/>
      <c r="M84" s="9"/>
    </row>
    <row r="85" spans="1:16" x14ac:dyDescent="0.25">
      <c r="B85" s="15"/>
      <c r="C85" s="32"/>
      <c r="D85" s="32"/>
      <c r="E85" s="33"/>
      <c r="F85" s="33"/>
      <c r="G85" s="33"/>
      <c r="H85" s="33"/>
      <c r="I85" s="33"/>
      <c r="J85" s="33"/>
      <c r="K85" s="33"/>
      <c r="L85" s="16"/>
      <c r="M85" s="9"/>
    </row>
    <row r="86" spans="1:16" x14ac:dyDescent="0.25">
      <c r="B86" s="444" t="str">
        <f>IF(Intro!$G$21="English",O86,P86)</f>
        <v>Indiquez le volume et la valeur des importations pour chaque produit de référence :</v>
      </c>
      <c r="C86" s="445"/>
      <c r="D86" s="445"/>
      <c r="E86" s="445"/>
      <c r="F86" s="445"/>
      <c r="G86" s="445"/>
      <c r="H86" s="445"/>
      <c r="I86" s="445"/>
      <c r="J86" s="445"/>
      <c r="K86" s="445"/>
      <c r="L86" s="446"/>
      <c r="M86" s="9"/>
      <c r="O86" s="17" t="s">
        <v>189</v>
      </c>
      <c r="P86" s="9" t="s">
        <v>190</v>
      </c>
    </row>
    <row r="87" spans="1:16" x14ac:dyDescent="0.25">
      <c r="B87" s="55"/>
      <c r="C87" s="56"/>
      <c r="D87" s="32"/>
      <c r="E87" s="33"/>
      <c r="F87" s="33"/>
      <c r="G87" s="33"/>
      <c r="H87" s="33"/>
      <c r="I87" s="33"/>
      <c r="J87" s="33"/>
      <c r="K87" s="33"/>
      <c r="L87" s="16"/>
      <c r="M87" s="9"/>
      <c r="O87" s="17"/>
    </row>
    <row r="88" spans="1:16" x14ac:dyDescent="0.25">
      <c r="B88" s="663"/>
      <c r="C88" s="664"/>
      <c r="D88" s="665"/>
      <c r="E88" s="101" t="str">
        <f t="shared" ref="E88:L88" si="11">E48</f>
        <v>T2 - 2024</v>
      </c>
      <c r="F88" s="101" t="str">
        <f t="shared" si="11"/>
        <v>T3 - 2024</v>
      </c>
      <c r="G88" s="101" t="str">
        <f t="shared" si="11"/>
        <v>T4 - 2024</v>
      </c>
      <c r="H88" s="101" t="str">
        <f t="shared" si="11"/>
        <v>T1 - 2025</v>
      </c>
      <c r="I88" s="101" t="str">
        <f t="shared" si="11"/>
        <v>T2 - 2025</v>
      </c>
      <c r="J88" s="101" t="str">
        <f t="shared" si="11"/>
        <v>T3 - 2025</v>
      </c>
      <c r="K88" s="101" t="str">
        <f t="shared" si="11"/>
        <v>T4 - 2025</v>
      </c>
      <c r="L88" s="112" t="str">
        <f t="shared" si="11"/>
        <v>T1 - 2026</v>
      </c>
      <c r="M88" s="9"/>
      <c r="O88" s="17"/>
    </row>
    <row r="89" spans="1:16" x14ac:dyDescent="0.25">
      <c r="B89" s="659" t="str">
        <f>IF(Intro!$G$21="English",Variables!B30,Variables!C30)</f>
        <v>Poutre à gradin formée à froid  en acier de calibre 12 à 16, de toute longueur, incluant le connecteur/support de poutre, quels que soient le profil ou le type de raccord.</v>
      </c>
      <c r="C89" s="504"/>
      <c r="D89" s="504"/>
      <c r="E89" s="504"/>
      <c r="F89" s="504"/>
      <c r="G89" s="504"/>
      <c r="H89" s="504"/>
      <c r="I89" s="504"/>
      <c r="J89" s="504"/>
      <c r="K89" s="504"/>
      <c r="L89" s="660"/>
      <c r="M89" s="9"/>
    </row>
    <row r="90" spans="1:16" x14ac:dyDescent="0.25">
      <c r="B90" s="661"/>
      <c r="C90" s="510"/>
      <c r="D90" s="510"/>
      <c r="E90" s="510"/>
      <c r="F90" s="510"/>
      <c r="G90" s="510"/>
      <c r="H90" s="510"/>
      <c r="I90" s="510"/>
      <c r="J90" s="510"/>
      <c r="K90" s="510"/>
      <c r="L90" s="662"/>
      <c r="M90" s="9"/>
    </row>
    <row r="91" spans="1:16" x14ac:dyDescent="0.25">
      <c r="B91" s="624" t="str">
        <f>D$27</f>
        <v>tonnes</v>
      </c>
      <c r="C91" s="625"/>
      <c r="D91" s="625"/>
      <c r="E91" s="113"/>
      <c r="F91" s="113"/>
      <c r="G91" s="113"/>
      <c r="H91" s="113"/>
      <c r="I91" s="113"/>
      <c r="J91" s="113"/>
      <c r="K91" s="113"/>
      <c r="L91" s="114"/>
      <c r="M91" s="9"/>
    </row>
    <row r="92" spans="1:16" x14ac:dyDescent="0.25">
      <c r="B92" s="624" t="str">
        <f>D$28</f>
        <v>valeur d'achat nette rendue (CAD)</v>
      </c>
      <c r="C92" s="625"/>
      <c r="D92" s="625"/>
      <c r="E92" s="113"/>
      <c r="F92" s="113"/>
      <c r="G92" s="113"/>
      <c r="H92" s="113"/>
      <c r="I92" s="113"/>
      <c r="J92" s="113"/>
      <c r="K92" s="113"/>
      <c r="L92" s="114"/>
      <c r="M92" s="9"/>
    </row>
    <row r="93" spans="1:16" x14ac:dyDescent="0.25">
      <c r="B93" s="624" t="str">
        <f>D$29</f>
        <v>$ / tonne</v>
      </c>
      <c r="C93" s="625"/>
      <c r="D93" s="625"/>
      <c r="E93" s="123" t="str">
        <f t="shared" ref="E93:L93" si="12">IF(E91=0,"-",E92/E91)</f>
        <v>-</v>
      </c>
      <c r="F93" s="123" t="str">
        <f t="shared" si="12"/>
        <v>-</v>
      </c>
      <c r="G93" s="123" t="str">
        <f t="shared" si="12"/>
        <v>-</v>
      </c>
      <c r="H93" s="123" t="str">
        <f t="shared" si="12"/>
        <v>-</v>
      </c>
      <c r="I93" s="123" t="str">
        <f t="shared" si="12"/>
        <v>-</v>
      </c>
      <c r="J93" s="123" t="str">
        <f t="shared" si="12"/>
        <v>-</v>
      </c>
      <c r="K93" s="123" t="str">
        <f t="shared" si="12"/>
        <v>-</v>
      </c>
      <c r="L93" s="124" t="str">
        <f t="shared" si="12"/>
        <v>-</v>
      </c>
      <c r="M93" s="9"/>
    </row>
    <row r="94" spans="1:16" x14ac:dyDescent="0.25">
      <c r="B94" s="659" t="str">
        <f>IF(Intro!$G$21="English",Variables!B31,Variables!C31)</f>
        <v>Poutre caisson formée à froid  en acier de calibre 12 à 16, de toute longueur, incluant le connecteur/support de poutre, quels que soient le profil ou le type de raccord.</v>
      </c>
      <c r="C94" s="504"/>
      <c r="D94" s="504"/>
      <c r="E94" s="504"/>
      <c r="F94" s="504"/>
      <c r="G94" s="504"/>
      <c r="H94" s="504"/>
      <c r="I94" s="504"/>
      <c r="J94" s="504"/>
      <c r="K94" s="504"/>
      <c r="L94" s="660"/>
      <c r="M94" s="9"/>
    </row>
    <row r="95" spans="1:16" x14ac:dyDescent="0.25">
      <c r="B95" s="661"/>
      <c r="C95" s="510"/>
      <c r="D95" s="510"/>
      <c r="E95" s="510"/>
      <c r="F95" s="510"/>
      <c r="G95" s="510"/>
      <c r="H95" s="510"/>
      <c r="I95" s="510"/>
      <c r="J95" s="510"/>
      <c r="K95" s="510"/>
      <c r="L95" s="662"/>
      <c r="M95" s="9"/>
    </row>
    <row r="96" spans="1:16" x14ac:dyDescent="0.25">
      <c r="B96" s="624" t="str">
        <f>D$27</f>
        <v>tonnes</v>
      </c>
      <c r="C96" s="625"/>
      <c r="D96" s="625"/>
      <c r="E96" s="113"/>
      <c r="F96" s="113"/>
      <c r="G96" s="113"/>
      <c r="H96" s="113"/>
      <c r="I96" s="113"/>
      <c r="J96" s="113"/>
      <c r="K96" s="113"/>
      <c r="L96" s="114"/>
      <c r="M96" s="9"/>
    </row>
    <row r="97" spans="2:19" x14ac:dyDescent="0.25">
      <c r="B97" s="624" t="str">
        <f>D$28</f>
        <v>valeur d'achat nette rendue (CAD)</v>
      </c>
      <c r="C97" s="625"/>
      <c r="D97" s="625"/>
      <c r="E97" s="113"/>
      <c r="F97" s="113"/>
      <c r="G97" s="113"/>
      <c r="H97" s="113"/>
      <c r="I97" s="113"/>
      <c r="J97" s="113"/>
      <c r="K97" s="113"/>
      <c r="L97" s="114"/>
      <c r="M97" s="9"/>
    </row>
    <row r="98" spans="2:19" x14ac:dyDescent="0.25">
      <c r="B98" s="624" t="str">
        <f>D$29</f>
        <v>$ / tonne</v>
      </c>
      <c r="C98" s="625"/>
      <c r="D98" s="625"/>
      <c r="E98" s="123" t="str">
        <f t="shared" ref="E98:L98" si="13">IF(E96=0,"-",E97/E96)</f>
        <v>-</v>
      </c>
      <c r="F98" s="123" t="str">
        <f t="shared" si="13"/>
        <v>-</v>
      </c>
      <c r="G98" s="123" t="str">
        <f t="shared" si="13"/>
        <v>-</v>
      </c>
      <c r="H98" s="123" t="str">
        <f t="shared" si="13"/>
        <v>-</v>
      </c>
      <c r="I98" s="123" t="str">
        <f t="shared" si="13"/>
        <v>-</v>
      </c>
      <c r="J98" s="123" t="str">
        <f t="shared" si="13"/>
        <v>-</v>
      </c>
      <c r="K98" s="123" t="str">
        <f t="shared" si="13"/>
        <v>-</v>
      </c>
      <c r="L98" s="124" t="str">
        <f t="shared" si="13"/>
        <v>-</v>
      </c>
      <c r="M98" s="9"/>
    </row>
    <row r="99" spans="2:19" x14ac:dyDescent="0.25">
      <c r="B99" s="659" t="str">
        <f>IF(Intro!$G$21="English",Variables!B32,Variables!C32)</f>
        <v>Barre de sécurité formée à froid , quels que soient le type ou le modèle (universelle, à clipser, à encliqueter, à poser par-dessus, soudée ou autre), les dimensions ou la configuration.</v>
      </c>
      <c r="C99" s="504"/>
      <c r="D99" s="504"/>
      <c r="E99" s="504"/>
      <c r="F99" s="504"/>
      <c r="G99" s="504"/>
      <c r="H99" s="504"/>
      <c r="I99" s="504"/>
      <c r="J99" s="504"/>
      <c r="K99" s="504"/>
      <c r="L99" s="660"/>
      <c r="M99" s="9"/>
    </row>
    <row r="100" spans="2:19" x14ac:dyDescent="0.25">
      <c r="B100" s="661"/>
      <c r="C100" s="510"/>
      <c r="D100" s="510"/>
      <c r="E100" s="510"/>
      <c r="F100" s="510"/>
      <c r="G100" s="510"/>
      <c r="H100" s="510"/>
      <c r="I100" s="510"/>
      <c r="J100" s="510"/>
      <c r="K100" s="510"/>
      <c r="L100" s="662"/>
      <c r="M100" s="9"/>
    </row>
    <row r="101" spans="2:19" x14ac:dyDescent="0.25">
      <c r="B101" s="624" t="str">
        <f>D$27</f>
        <v>tonnes</v>
      </c>
      <c r="C101" s="625"/>
      <c r="D101" s="625"/>
      <c r="E101" s="113"/>
      <c r="F101" s="113"/>
      <c r="G101" s="113"/>
      <c r="H101" s="113"/>
      <c r="I101" s="113"/>
      <c r="J101" s="113"/>
      <c r="K101" s="113"/>
      <c r="L101" s="114"/>
      <c r="M101" s="9"/>
    </row>
    <row r="102" spans="2:19" x14ac:dyDescent="0.25">
      <c r="B102" s="624" t="str">
        <f>D$28</f>
        <v>valeur d'achat nette rendue (CAD)</v>
      </c>
      <c r="C102" s="625"/>
      <c r="D102" s="625"/>
      <c r="E102" s="113"/>
      <c r="F102" s="113"/>
      <c r="G102" s="113"/>
      <c r="H102" s="113"/>
      <c r="I102" s="113"/>
      <c r="J102" s="113"/>
      <c r="K102" s="113"/>
      <c r="L102" s="114"/>
      <c r="M102" s="9"/>
    </row>
    <row r="103" spans="2:19" x14ac:dyDescent="0.25">
      <c r="B103" s="624" t="str">
        <f>D$29</f>
        <v>$ / tonne</v>
      </c>
      <c r="C103" s="625"/>
      <c r="D103" s="625"/>
      <c r="E103" s="123" t="str">
        <f t="shared" ref="E103:L103" si="14">IF(E101=0,"-",E102/E101)</f>
        <v>-</v>
      </c>
      <c r="F103" s="123" t="str">
        <f t="shared" si="14"/>
        <v>-</v>
      </c>
      <c r="G103" s="123" t="str">
        <f t="shared" si="14"/>
        <v>-</v>
      </c>
      <c r="H103" s="123" t="str">
        <f t="shared" si="14"/>
        <v>-</v>
      </c>
      <c r="I103" s="123" t="str">
        <f t="shared" si="14"/>
        <v>-</v>
      </c>
      <c r="J103" s="123" t="str">
        <f t="shared" si="14"/>
        <v>-</v>
      </c>
      <c r="K103" s="123" t="str">
        <f t="shared" si="14"/>
        <v>-</v>
      </c>
      <c r="L103" s="124" t="str">
        <f t="shared" si="14"/>
        <v>-</v>
      </c>
      <c r="M103" s="9"/>
    </row>
    <row r="104" spans="2:19" x14ac:dyDescent="0.25">
      <c r="B104" s="55"/>
      <c r="C104" s="56"/>
      <c r="D104" s="56"/>
      <c r="E104" s="28"/>
      <c r="F104" s="28"/>
      <c r="G104" s="28"/>
      <c r="H104" s="28"/>
      <c r="I104" s="28"/>
      <c r="J104" s="28"/>
      <c r="K104" s="28"/>
      <c r="L104" s="29"/>
      <c r="M104" s="9"/>
    </row>
    <row r="105" spans="2:19" x14ac:dyDescent="0.25">
      <c r="B105" s="444" t="str">
        <f>IF(Intro!$G$21="English",O105,P105)</f>
        <v>Dans le tableau ci-dessous, « Erreur » signifie que les importations totales des produits de référence de votre entreprise dépassent les importations totales de votre entreprise pour cette période. Par conséquent, veuillez modifier les données ci-dessus si nécessaire.</v>
      </c>
      <c r="C105" s="445"/>
      <c r="D105" s="445"/>
      <c r="E105" s="445"/>
      <c r="F105" s="445"/>
      <c r="G105" s="445"/>
      <c r="H105" s="445"/>
      <c r="I105" s="445"/>
      <c r="J105" s="445"/>
      <c r="K105" s="445"/>
      <c r="L105" s="446"/>
      <c r="M105" s="9"/>
      <c r="O105" s="9" t="s">
        <v>350</v>
      </c>
      <c r="P105" s="9" t="s">
        <v>351</v>
      </c>
      <c r="S105" s="34"/>
    </row>
    <row r="106" spans="2:19" x14ac:dyDescent="0.25">
      <c r="B106" s="444"/>
      <c r="C106" s="445"/>
      <c r="D106" s="445"/>
      <c r="E106" s="445"/>
      <c r="F106" s="445"/>
      <c r="G106" s="445"/>
      <c r="H106" s="445"/>
      <c r="I106" s="445"/>
      <c r="J106" s="445"/>
      <c r="K106" s="445"/>
      <c r="L106" s="446"/>
      <c r="M106" s="9"/>
      <c r="S106" s="34"/>
    </row>
    <row r="107" spans="2:19" x14ac:dyDescent="0.25">
      <c r="B107" s="55"/>
      <c r="C107" s="56"/>
      <c r="D107" s="56"/>
      <c r="E107" s="28"/>
      <c r="F107" s="28"/>
      <c r="G107" s="28"/>
      <c r="H107" s="28"/>
      <c r="I107" s="28"/>
      <c r="J107" s="28"/>
      <c r="K107" s="28"/>
      <c r="L107" s="29"/>
      <c r="M107" s="9"/>
      <c r="S107" s="34"/>
    </row>
    <row r="108" spans="2:19" ht="39" customHeight="1" x14ac:dyDescent="0.25">
      <c r="B108" s="635" t="str">
        <f>Variables!D64</f>
        <v>Vérification - volume</v>
      </c>
      <c r="C108" s="636"/>
      <c r="D108" s="636"/>
      <c r="E108" s="636"/>
      <c r="F108" s="637"/>
      <c r="G108" s="101">
        <f>G73</f>
        <v>2024</v>
      </c>
      <c r="H108" s="101">
        <f>H73</f>
        <v>2025</v>
      </c>
      <c r="I108" s="101" t="str">
        <f>I73</f>
        <v>janv.-mars 2026</v>
      </c>
      <c r="J108" s="34"/>
      <c r="K108" s="34"/>
      <c r="L108" s="64"/>
      <c r="M108" s="9"/>
    </row>
    <row r="109" spans="2:19" ht="14.1" customHeight="1" x14ac:dyDescent="0.25">
      <c r="B109" s="638" t="str">
        <f>B91</f>
        <v>tonnes</v>
      </c>
      <c r="C109" s="639"/>
      <c r="D109" s="639"/>
      <c r="E109" s="639"/>
      <c r="F109" s="640"/>
      <c r="G109" s="153" t="str">
        <f>IF(SUM(E91:G91,E96:G96,E101:G101)&gt;H27,Variables!$D$65,Variables!$D$66)</f>
        <v>Correct</v>
      </c>
      <c r="H109" s="153" t="str">
        <f>IF(SUM(H91:K91,H96:K96,H101:K101)&gt;I27,Variables!$D$65,Variables!$D$66)</f>
        <v>Correct</v>
      </c>
      <c r="I109" s="153" t="str">
        <f>IF(SUM(L91,L96,L101)&gt;K27,Variables!$D$65,Variables!$D$66)</f>
        <v>Correct</v>
      </c>
      <c r="J109" s="34"/>
      <c r="K109" s="34"/>
      <c r="L109" s="64"/>
      <c r="M109" s="9"/>
    </row>
    <row r="110" spans="2:19" ht="14.1" customHeight="1" x14ac:dyDescent="0.25">
      <c r="B110" s="632" t="str">
        <f>IF(Intro!$G$21="English",O110,P110)</f>
        <v>volume - total des importations des produits de référence (Question 3)</v>
      </c>
      <c r="C110" s="633"/>
      <c r="D110" s="633"/>
      <c r="E110" s="633"/>
      <c r="F110" s="634"/>
      <c r="G110" s="153">
        <f>SUM(E91:G91,E96:G96,E101:G101)</f>
        <v>0</v>
      </c>
      <c r="H110" s="153">
        <f>SUM(H91:K91,H96:K96,H101:K101)</f>
        <v>0</v>
      </c>
      <c r="I110" s="153">
        <f>SUM(L91,L96,L101)</f>
        <v>0</v>
      </c>
      <c r="J110" s="34"/>
      <c r="K110" s="34"/>
      <c r="L110" s="64"/>
      <c r="M110" s="9"/>
      <c r="O110" s="9" t="s">
        <v>455</v>
      </c>
      <c r="P110" s="9" t="s">
        <v>456</v>
      </c>
    </row>
    <row r="111" spans="2:19" ht="14.1" customHeight="1" x14ac:dyDescent="0.25">
      <c r="B111" s="632" t="str">
        <f>IF(Intro!$G$21="English",O111,P111)</f>
        <v>volume - total des importations (Question 1)</v>
      </c>
      <c r="C111" s="633"/>
      <c r="D111" s="633"/>
      <c r="E111" s="633"/>
      <c r="F111" s="634"/>
      <c r="G111" s="153">
        <f>H27</f>
        <v>0</v>
      </c>
      <c r="H111" s="153">
        <f>I27</f>
        <v>0</v>
      </c>
      <c r="I111" s="153">
        <f>K27</f>
        <v>0</v>
      </c>
      <c r="J111" s="34"/>
      <c r="K111" s="34"/>
      <c r="L111" s="64"/>
      <c r="M111" s="9"/>
      <c r="O111" s="9" t="s">
        <v>457</v>
      </c>
      <c r="P111" s="9" t="s">
        <v>458</v>
      </c>
    </row>
    <row r="112" spans="2:19" x14ac:dyDescent="0.25">
      <c r="B112" s="635" t="str">
        <f>Variables!D68</f>
        <v>Vérification - valeur</v>
      </c>
      <c r="C112" s="636"/>
      <c r="D112" s="636"/>
      <c r="E112" s="636"/>
      <c r="F112" s="637"/>
      <c r="G112" s="101">
        <f>G108</f>
        <v>2024</v>
      </c>
      <c r="H112" s="101">
        <f>H108</f>
        <v>2025</v>
      </c>
      <c r="I112" s="101" t="str">
        <f>I108</f>
        <v>janv.-mars 2026</v>
      </c>
      <c r="J112" s="34"/>
      <c r="K112" s="34"/>
      <c r="L112" s="64"/>
      <c r="M112" s="9"/>
    </row>
    <row r="113" spans="1:16" ht="14.1" customHeight="1" x14ac:dyDescent="0.25">
      <c r="B113" s="638"/>
      <c r="C113" s="639"/>
      <c r="D113" s="639"/>
      <c r="E113" s="639"/>
      <c r="F113" s="640"/>
      <c r="G113" s="153" t="str">
        <f>IF(SUM(E92:G92,E97:G97,E102:G102)&gt;H28,Variables!$D$65,Variables!$D$66)</f>
        <v>Correct</v>
      </c>
      <c r="H113" s="153" t="str">
        <f>IF(SUM(H92:K92,H97:K97,H102:K102)&gt;I28,Variables!$D$65,Variables!$D$66)</f>
        <v>Correct</v>
      </c>
      <c r="I113" s="153" t="str">
        <f>IF(SUM(L92,L97,L102)&gt;K28,Variables!$D$65,Variables!$D$66)</f>
        <v>Correct</v>
      </c>
      <c r="J113" s="34"/>
      <c r="K113" s="34"/>
      <c r="L113" s="64"/>
      <c r="M113" s="9"/>
    </row>
    <row r="114" spans="1:16" ht="14.1" customHeight="1" x14ac:dyDescent="0.25">
      <c r="B114" s="632" t="str">
        <f>IF(Intro!$G$21="English",O114,P114)</f>
        <v>valeur - total des importations des produits de référence (Question 3)</v>
      </c>
      <c r="C114" s="633"/>
      <c r="D114" s="633"/>
      <c r="E114" s="633"/>
      <c r="F114" s="634"/>
      <c r="G114" s="153">
        <f>SUM(E92:G92,E97:G97,E102:G102)</f>
        <v>0</v>
      </c>
      <c r="H114" s="153">
        <f>SUM(H92:K92,H97:K97,H102:K102)</f>
        <v>0</v>
      </c>
      <c r="I114" s="153">
        <f>SUM(L92,L97,L102)</f>
        <v>0</v>
      </c>
      <c r="J114" s="34"/>
      <c r="K114" s="34"/>
      <c r="L114" s="64"/>
      <c r="M114" s="9"/>
      <c r="O114" s="9" t="s">
        <v>459</v>
      </c>
      <c r="P114" s="9" t="s">
        <v>460</v>
      </c>
    </row>
    <row r="115" spans="1:16" ht="14.1" customHeight="1" x14ac:dyDescent="0.25">
      <c r="B115" s="632" t="str">
        <f>IF(Intro!$G$21="English",O115,P115)</f>
        <v>valeur - total des importations (Question 1)</v>
      </c>
      <c r="C115" s="633"/>
      <c r="D115" s="633"/>
      <c r="E115" s="633"/>
      <c r="F115" s="634"/>
      <c r="G115" s="153">
        <f>H28</f>
        <v>0</v>
      </c>
      <c r="H115" s="153">
        <f>I28</f>
        <v>0</v>
      </c>
      <c r="I115" s="153">
        <f>K28</f>
        <v>0</v>
      </c>
      <c r="J115" s="34"/>
      <c r="K115" s="34"/>
      <c r="L115" s="64"/>
      <c r="M115" s="9"/>
      <c r="O115" s="9" t="s">
        <v>461</v>
      </c>
      <c r="P115" s="9" t="s">
        <v>462</v>
      </c>
    </row>
    <row r="116" spans="1:16" x14ac:dyDescent="0.25">
      <c r="B116" s="65"/>
      <c r="C116" s="62"/>
      <c r="D116" s="62"/>
      <c r="E116" s="62"/>
      <c r="F116" s="62"/>
      <c r="G116" s="62"/>
      <c r="H116" s="62"/>
      <c r="I116" s="62"/>
      <c r="J116" s="62"/>
      <c r="K116" s="62"/>
      <c r="L116" s="63"/>
      <c r="M116" s="9"/>
    </row>
    <row r="117" spans="1:16" s="10" customFormat="1" x14ac:dyDescent="0.25">
      <c r="A117" s="7"/>
      <c r="B117" s="77"/>
      <c r="C117" s="77"/>
      <c r="D117" s="75"/>
      <c r="E117" s="76"/>
      <c r="F117" s="76"/>
      <c r="G117" s="76"/>
      <c r="H117" s="76"/>
      <c r="I117" s="76"/>
      <c r="J117" s="76"/>
      <c r="K117" s="76"/>
      <c r="L117" s="76"/>
      <c r="M117" s="66"/>
    </row>
    <row r="118" spans="1:16" x14ac:dyDescent="0.25">
      <c r="B118" s="416" t="str">
        <f>IF(Intro!$G$21="English",O118,P118)</f>
        <v>VENTES D'IMPORTATIONS AU CANADA DE PRODUITS DE RÉFÉRENCE</v>
      </c>
      <c r="C118" s="417"/>
      <c r="D118" s="417"/>
      <c r="E118" s="417"/>
      <c r="F118" s="417"/>
      <c r="G118" s="417"/>
      <c r="H118" s="417"/>
      <c r="I118" s="417"/>
      <c r="J118" s="417"/>
      <c r="K118" s="417"/>
      <c r="L118" s="418"/>
      <c r="M118" s="9"/>
      <c r="O118" s="87" t="s">
        <v>520</v>
      </c>
      <c r="P118" s="87" t="s">
        <v>521</v>
      </c>
    </row>
    <row r="119" spans="1:16" x14ac:dyDescent="0.25">
      <c r="B119" s="545" t="s">
        <v>17</v>
      </c>
      <c r="C119" s="546"/>
      <c r="D119" s="546"/>
      <c r="E119" s="546"/>
      <c r="F119" s="546"/>
      <c r="G119" s="546"/>
      <c r="H119" s="546"/>
      <c r="I119" s="546"/>
      <c r="J119" s="546"/>
      <c r="K119" s="546"/>
      <c r="L119" s="547"/>
      <c r="M119" s="9"/>
    </row>
    <row r="120" spans="1:16" x14ac:dyDescent="0.25">
      <c r="B120" s="15"/>
      <c r="C120" s="32"/>
      <c r="D120" s="32"/>
      <c r="E120" s="33"/>
      <c r="F120" s="33"/>
      <c r="G120" s="33"/>
      <c r="H120" s="33"/>
      <c r="I120" s="33"/>
      <c r="J120" s="33"/>
      <c r="K120" s="33"/>
      <c r="L120" s="16"/>
      <c r="M120" s="9"/>
    </row>
    <row r="121" spans="1:16" x14ac:dyDescent="0.25">
      <c r="B121" s="444" t="str">
        <f>IF(Intro!$G$21="English",O121,P121)</f>
        <v>Indiquez le volume et la valeur des ventes d'importations au Canada pour chaque produit de référence :</v>
      </c>
      <c r="C121" s="445"/>
      <c r="D121" s="445"/>
      <c r="E121" s="445"/>
      <c r="F121" s="445"/>
      <c r="G121" s="445"/>
      <c r="H121" s="445"/>
      <c r="I121" s="445"/>
      <c r="J121" s="445"/>
      <c r="K121" s="445"/>
      <c r="L121" s="446"/>
      <c r="M121" s="9"/>
      <c r="O121" s="17" t="s">
        <v>168</v>
      </c>
      <c r="P121" s="9" t="s">
        <v>418</v>
      </c>
    </row>
    <row r="122" spans="1:16" x14ac:dyDescent="0.25">
      <c r="B122" s="444" t="str">
        <f>Pro!B35</f>
        <v>Note - Ne répondez à cette question que si votre entreprise a vendu les marchandises du 1er janvier 2023 au 31 mars 2026.</v>
      </c>
      <c r="C122" s="445"/>
      <c r="D122" s="445"/>
      <c r="E122" s="445"/>
      <c r="F122" s="445"/>
      <c r="G122" s="445"/>
      <c r="H122" s="445"/>
      <c r="I122" s="445"/>
      <c r="J122" s="445"/>
      <c r="K122" s="445"/>
      <c r="L122" s="446"/>
      <c r="M122" s="9"/>
      <c r="O122" s="17"/>
    </row>
    <row r="123" spans="1:16" x14ac:dyDescent="0.25">
      <c r="B123" s="55"/>
      <c r="C123" s="56"/>
      <c r="D123" s="32"/>
      <c r="E123" s="33"/>
      <c r="F123" s="33"/>
      <c r="G123" s="33"/>
      <c r="H123" s="33"/>
      <c r="I123" s="33"/>
      <c r="J123" s="33"/>
      <c r="K123" s="33"/>
      <c r="L123" s="16"/>
      <c r="M123" s="9"/>
      <c r="O123" s="17"/>
    </row>
    <row r="124" spans="1:16" x14ac:dyDescent="0.25">
      <c r="B124" s="663"/>
      <c r="C124" s="664"/>
      <c r="D124" s="665"/>
      <c r="E124" s="101" t="str">
        <f t="shared" ref="E124:L124" si="15">E88</f>
        <v>T2 - 2024</v>
      </c>
      <c r="F124" s="101" t="str">
        <f t="shared" si="15"/>
        <v>T3 - 2024</v>
      </c>
      <c r="G124" s="101" t="str">
        <f t="shared" si="15"/>
        <v>T4 - 2024</v>
      </c>
      <c r="H124" s="101" t="str">
        <f t="shared" si="15"/>
        <v>T1 - 2025</v>
      </c>
      <c r="I124" s="101" t="str">
        <f t="shared" si="15"/>
        <v>T2 - 2025</v>
      </c>
      <c r="J124" s="101" t="str">
        <f t="shared" si="15"/>
        <v>T3 - 2025</v>
      </c>
      <c r="K124" s="101" t="str">
        <f t="shared" si="15"/>
        <v>T4 - 2025</v>
      </c>
      <c r="L124" s="112" t="str">
        <f t="shared" si="15"/>
        <v>T1 - 2026</v>
      </c>
      <c r="M124" s="9"/>
      <c r="O124" s="17"/>
    </row>
    <row r="125" spans="1:16" x14ac:dyDescent="0.25">
      <c r="B125" s="659" t="str">
        <f>B89</f>
        <v>Poutre à gradin formée à froid  en acier de calibre 12 à 16, de toute longueur, incluant le connecteur/support de poutre, quels que soient le profil ou le type de raccord.</v>
      </c>
      <c r="C125" s="504"/>
      <c r="D125" s="504"/>
      <c r="E125" s="504"/>
      <c r="F125" s="504"/>
      <c r="G125" s="504"/>
      <c r="H125" s="504"/>
      <c r="I125" s="504"/>
      <c r="J125" s="504"/>
      <c r="K125" s="504"/>
      <c r="L125" s="660"/>
      <c r="M125" s="9"/>
    </row>
    <row r="126" spans="1:16" x14ac:dyDescent="0.25">
      <c r="B126" s="661"/>
      <c r="C126" s="510"/>
      <c r="D126" s="510"/>
      <c r="E126" s="510"/>
      <c r="F126" s="510"/>
      <c r="G126" s="510"/>
      <c r="H126" s="510"/>
      <c r="I126" s="510"/>
      <c r="J126" s="510"/>
      <c r="K126" s="510"/>
      <c r="L126" s="662"/>
      <c r="M126" s="9"/>
    </row>
    <row r="127" spans="1:16" x14ac:dyDescent="0.25">
      <c r="B127" s="624" t="str">
        <f>D$31</f>
        <v>tonnes</v>
      </c>
      <c r="C127" s="625"/>
      <c r="D127" s="625"/>
      <c r="E127" s="113"/>
      <c r="F127" s="113"/>
      <c r="G127" s="113"/>
      <c r="H127" s="113"/>
      <c r="I127" s="113"/>
      <c r="J127" s="113"/>
      <c r="K127" s="113"/>
      <c r="L127" s="114"/>
      <c r="M127" s="9"/>
    </row>
    <row r="128" spans="1:16" x14ac:dyDescent="0.25">
      <c r="B128" s="624" t="str">
        <f>D$32</f>
        <v>valeur de vente nette rendue (CAD)</v>
      </c>
      <c r="C128" s="625"/>
      <c r="D128" s="625"/>
      <c r="E128" s="113"/>
      <c r="F128" s="113"/>
      <c r="G128" s="113"/>
      <c r="H128" s="113"/>
      <c r="I128" s="113"/>
      <c r="J128" s="113"/>
      <c r="K128" s="113"/>
      <c r="L128" s="114"/>
      <c r="M128" s="9"/>
    </row>
    <row r="129" spans="2:19" x14ac:dyDescent="0.25">
      <c r="B129" s="624" t="str">
        <f>D$33</f>
        <v>$ / tonne</v>
      </c>
      <c r="C129" s="625"/>
      <c r="D129" s="625"/>
      <c r="E129" s="123" t="str">
        <f t="shared" ref="E129:L129" si="16">IF(E127=0,"-",E128/E127)</f>
        <v>-</v>
      </c>
      <c r="F129" s="123" t="str">
        <f t="shared" si="16"/>
        <v>-</v>
      </c>
      <c r="G129" s="123" t="str">
        <f t="shared" si="16"/>
        <v>-</v>
      </c>
      <c r="H129" s="123" t="str">
        <f t="shared" si="16"/>
        <v>-</v>
      </c>
      <c r="I129" s="123" t="str">
        <f t="shared" si="16"/>
        <v>-</v>
      </c>
      <c r="J129" s="123" t="str">
        <f t="shared" si="16"/>
        <v>-</v>
      </c>
      <c r="K129" s="123" t="str">
        <f t="shared" si="16"/>
        <v>-</v>
      </c>
      <c r="L129" s="124" t="str">
        <f t="shared" si="16"/>
        <v>-</v>
      </c>
      <c r="M129" s="9"/>
    </row>
    <row r="130" spans="2:19" x14ac:dyDescent="0.25">
      <c r="B130" s="659" t="str">
        <f>B94</f>
        <v>Poutre caisson formée à froid  en acier de calibre 12 à 16, de toute longueur, incluant le connecteur/support de poutre, quels que soient le profil ou le type de raccord.</v>
      </c>
      <c r="C130" s="504"/>
      <c r="D130" s="504"/>
      <c r="E130" s="504"/>
      <c r="F130" s="504"/>
      <c r="G130" s="504"/>
      <c r="H130" s="504"/>
      <c r="I130" s="504"/>
      <c r="J130" s="504"/>
      <c r="K130" s="504"/>
      <c r="L130" s="660"/>
      <c r="M130" s="9"/>
    </row>
    <row r="131" spans="2:19" x14ac:dyDescent="0.25">
      <c r="B131" s="661"/>
      <c r="C131" s="510"/>
      <c r="D131" s="510"/>
      <c r="E131" s="510"/>
      <c r="F131" s="510"/>
      <c r="G131" s="510"/>
      <c r="H131" s="510"/>
      <c r="I131" s="510"/>
      <c r="J131" s="510"/>
      <c r="K131" s="510"/>
      <c r="L131" s="662"/>
      <c r="M131" s="9"/>
    </row>
    <row r="132" spans="2:19" x14ac:dyDescent="0.25">
      <c r="B132" s="624" t="str">
        <f>D$31</f>
        <v>tonnes</v>
      </c>
      <c r="C132" s="625"/>
      <c r="D132" s="625"/>
      <c r="E132" s="113"/>
      <c r="F132" s="113"/>
      <c r="G132" s="113"/>
      <c r="H132" s="113"/>
      <c r="I132" s="113"/>
      <c r="J132" s="113"/>
      <c r="K132" s="113"/>
      <c r="L132" s="114"/>
      <c r="M132" s="9"/>
    </row>
    <row r="133" spans="2:19" x14ac:dyDescent="0.25">
      <c r="B133" s="624" t="str">
        <f>D$32</f>
        <v>valeur de vente nette rendue (CAD)</v>
      </c>
      <c r="C133" s="625"/>
      <c r="D133" s="625"/>
      <c r="E133" s="113"/>
      <c r="F133" s="113"/>
      <c r="G133" s="113"/>
      <c r="H133" s="113"/>
      <c r="I133" s="113"/>
      <c r="J133" s="113"/>
      <c r="K133" s="113"/>
      <c r="L133" s="114"/>
      <c r="M133" s="9"/>
    </row>
    <row r="134" spans="2:19" x14ac:dyDescent="0.25">
      <c r="B134" s="624" t="str">
        <f>D$33</f>
        <v>$ / tonne</v>
      </c>
      <c r="C134" s="625"/>
      <c r="D134" s="625"/>
      <c r="E134" s="123" t="str">
        <f>IF(E132=0,"-",E133/E132)</f>
        <v>-</v>
      </c>
      <c r="F134" s="123" t="str">
        <f t="shared" ref="F134:L134" si="17">IF(F132=0,"-",F133/F132)</f>
        <v>-</v>
      </c>
      <c r="G134" s="123" t="str">
        <f t="shared" si="17"/>
        <v>-</v>
      </c>
      <c r="H134" s="123" t="str">
        <f t="shared" si="17"/>
        <v>-</v>
      </c>
      <c r="I134" s="123" t="str">
        <f t="shared" si="17"/>
        <v>-</v>
      </c>
      <c r="J134" s="123" t="str">
        <f t="shared" si="17"/>
        <v>-</v>
      </c>
      <c r="K134" s="123" t="str">
        <f t="shared" si="17"/>
        <v>-</v>
      </c>
      <c r="L134" s="124" t="str">
        <f t="shared" si="17"/>
        <v>-</v>
      </c>
      <c r="M134" s="9"/>
    </row>
    <row r="135" spans="2:19" x14ac:dyDescent="0.25">
      <c r="B135" s="659" t="str">
        <f>B99</f>
        <v>Barre de sécurité formée à froid , quels que soient le type ou le modèle (universelle, à clipser, à encliqueter, à poser par-dessus, soudée ou autre), les dimensions ou la configuration.</v>
      </c>
      <c r="C135" s="504"/>
      <c r="D135" s="504"/>
      <c r="E135" s="504"/>
      <c r="F135" s="504"/>
      <c r="G135" s="504"/>
      <c r="H135" s="504"/>
      <c r="I135" s="504"/>
      <c r="J135" s="504"/>
      <c r="K135" s="504"/>
      <c r="L135" s="660"/>
      <c r="M135" s="9"/>
    </row>
    <row r="136" spans="2:19" x14ac:dyDescent="0.25">
      <c r="B136" s="661"/>
      <c r="C136" s="510"/>
      <c r="D136" s="510"/>
      <c r="E136" s="510"/>
      <c r="F136" s="510"/>
      <c r="G136" s="510"/>
      <c r="H136" s="510"/>
      <c r="I136" s="510"/>
      <c r="J136" s="510"/>
      <c r="K136" s="510"/>
      <c r="L136" s="662"/>
      <c r="M136" s="9"/>
    </row>
    <row r="137" spans="2:19" x14ac:dyDescent="0.25">
      <c r="B137" s="624" t="str">
        <f>D$31</f>
        <v>tonnes</v>
      </c>
      <c r="C137" s="625"/>
      <c r="D137" s="625"/>
      <c r="E137" s="113"/>
      <c r="F137" s="113"/>
      <c r="G137" s="113"/>
      <c r="H137" s="113"/>
      <c r="I137" s="113"/>
      <c r="J137" s="113"/>
      <c r="K137" s="113"/>
      <c r="L137" s="114"/>
      <c r="M137" s="9"/>
    </row>
    <row r="138" spans="2:19" x14ac:dyDescent="0.25">
      <c r="B138" s="624" t="str">
        <f>D$32</f>
        <v>valeur de vente nette rendue (CAD)</v>
      </c>
      <c r="C138" s="625"/>
      <c r="D138" s="625"/>
      <c r="E138" s="113"/>
      <c r="F138" s="113"/>
      <c r="G138" s="113"/>
      <c r="H138" s="113"/>
      <c r="I138" s="113"/>
      <c r="J138" s="113"/>
      <c r="K138" s="113"/>
      <c r="L138" s="114"/>
      <c r="M138" s="9"/>
    </row>
    <row r="139" spans="2:19" x14ac:dyDescent="0.25">
      <c r="B139" s="624" t="str">
        <f>D$33</f>
        <v>$ / tonne</v>
      </c>
      <c r="C139" s="625"/>
      <c r="D139" s="625"/>
      <c r="E139" s="123" t="str">
        <f>IF(E137=0,"-",E138/E137)</f>
        <v>-</v>
      </c>
      <c r="F139" s="123" t="str">
        <f t="shared" ref="F139:L139" si="18">IF(F137=0,"-",F138/F137)</f>
        <v>-</v>
      </c>
      <c r="G139" s="123" t="str">
        <f t="shared" si="18"/>
        <v>-</v>
      </c>
      <c r="H139" s="123" t="str">
        <f t="shared" si="18"/>
        <v>-</v>
      </c>
      <c r="I139" s="123" t="str">
        <f t="shared" si="18"/>
        <v>-</v>
      </c>
      <c r="J139" s="123" t="str">
        <f t="shared" si="18"/>
        <v>-</v>
      </c>
      <c r="K139" s="123" t="str">
        <f t="shared" si="18"/>
        <v>-</v>
      </c>
      <c r="L139" s="124" t="str">
        <f t="shared" si="18"/>
        <v>-</v>
      </c>
      <c r="M139" s="9"/>
    </row>
    <row r="140" spans="2:19" x14ac:dyDescent="0.25">
      <c r="B140" s="55"/>
      <c r="C140" s="56"/>
      <c r="D140" s="56"/>
      <c r="E140" s="28"/>
      <c r="F140" s="28"/>
      <c r="G140" s="28"/>
      <c r="H140" s="28"/>
      <c r="I140" s="28"/>
      <c r="J140" s="28"/>
      <c r="K140" s="28"/>
      <c r="L140" s="29"/>
      <c r="M140" s="9"/>
    </row>
    <row r="141" spans="2:19" x14ac:dyDescent="0.25">
      <c r="B141" s="404" t="str">
        <f>IF(Intro!$G$21="English",O141,P141)</f>
        <v>Dans le tableau ci-dessous, « Erreur » signifie que les ventes totales des produits de référence de votre entreprise dépassent les ventes totales d'importations de votre entreprise pour cette période. Par conséquent, veuillez modifier les données ci-dessus si nécessaire.</v>
      </c>
      <c r="C141" s="405"/>
      <c r="D141" s="405"/>
      <c r="E141" s="405"/>
      <c r="F141" s="405"/>
      <c r="G141" s="405"/>
      <c r="H141" s="405"/>
      <c r="I141" s="405"/>
      <c r="J141" s="405"/>
      <c r="K141" s="405"/>
      <c r="L141" s="406"/>
      <c r="M141" s="9"/>
      <c r="O141" s="9" t="s">
        <v>352</v>
      </c>
      <c r="P141" s="9" t="s">
        <v>419</v>
      </c>
      <c r="S141" s="34"/>
    </row>
    <row r="142" spans="2:19" x14ac:dyDescent="0.25">
      <c r="B142" s="404"/>
      <c r="C142" s="405"/>
      <c r="D142" s="405"/>
      <c r="E142" s="405"/>
      <c r="F142" s="405"/>
      <c r="G142" s="405"/>
      <c r="H142" s="405"/>
      <c r="I142" s="405"/>
      <c r="J142" s="405"/>
      <c r="K142" s="405"/>
      <c r="L142" s="406"/>
      <c r="M142" s="9"/>
      <c r="S142" s="34"/>
    </row>
    <row r="143" spans="2:19" x14ac:dyDescent="0.25">
      <c r="B143" s="55"/>
      <c r="C143" s="56"/>
      <c r="D143" s="56"/>
      <c r="E143" s="28"/>
      <c r="F143" s="28"/>
      <c r="G143" s="28"/>
      <c r="H143" s="28"/>
      <c r="I143" s="28"/>
      <c r="J143" s="28"/>
      <c r="K143" s="28"/>
      <c r="L143" s="29"/>
      <c r="M143" s="9"/>
      <c r="S143" s="34"/>
    </row>
    <row r="144" spans="2:19" ht="14.1" customHeight="1" x14ac:dyDescent="0.25">
      <c r="B144" s="635" t="str">
        <f>Variables!D64</f>
        <v>Vérification - volume</v>
      </c>
      <c r="C144" s="636"/>
      <c r="D144" s="636"/>
      <c r="E144" s="636"/>
      <c r="F144" s="637"/>
      <c r="G144" s="101">
        <f>G108</f>
        <v>2024</v>
      </c>
      <c r="H144" s="101">
        <f>H108</f>
        <v>2025</v>
      </c>
      <c r="I144" s="101" t="str">
        <f>I108</f>
        <v>janv.-mars 2026</v>
      </c>
      <c r="J144" s="34"/>
      <c r="K144" s="34"/>
      <c r="L144" s="64"/>
      <c r="M144" s="9"/>
      <c r="O144" s="17"/>
    </row>
    <row r="145" spans="1:16" ht="14.1" customHeight="1" x14ac:dyDescent="0.25">
      <c r="B145" s="654" t="str">
        <f>B127</f>
        <v>tonnes</v>
      </c>
      <c r="C145" s="655"/>
      <c r="D145" s="655"/>
      <c r="E145" s="655"/>
      <c r="F145" s="656"/>
      <c r="G145" s="153" t="str">
        <f>IF(SUM(E127:G127,E132:G132,E137:G137)&gt;H37,Variables!$D$65,Variables!$D$66)</f>
        <v>Correct</v>
      </c>
      <c r="H145" s="153" t="str">
        <f>IF(SUM(H127:K127,H132:K132,H137:K137)&gt;I37,Variables!$D$65,Variables!$D$66)</f>
        <v>Correct</v>
      </c>
      <c r="I145" s="153" t="str">
        <f>IF(SUM(L127,L132,L137)&gt;K37,Variables!$D$65,Variables!$D$66)</f>
        <v>Correct</v>
      </c>
      <c r="J145" s="34"/>
      <c r="K145" s="34"/>
      <c r="L145" s="64"/>
      <c r="M145" s="9"/>
    </row>
    <row r="146" spans="1:16" ht="14.1" customHeight="1" x14ac:dyDescent="0.25">
      <c r="B146" s="632" t="str">
        <f>IF(Intro!$G$21="English",O146,P146)</f>
        <v>volume - total des ventes au Canada d'importations des produits de référence (Question 4)</v>
      </c>
      <c r="C146" s="633"/>
      <c r="D146" s="633"/>
      <c r="E146" s="633"/>
      <c r="F146" s="634"/>
      <c r="G146" s="157">
        <f>(SUM(E127:G127,E132:G132,E137:G137))</f>
        <v>0</v>
      </c>
      <c r="H146" s="157">
        <f>SUM(H127:K127,H132:K132,H137:K137)</f>
        <v>0</v>
      </c>
      <c r="I146" s="157">
        <f>SUM(L127,L132,L137)</f>
        <v>0</v>
      </c>
      <c r="J146" s="34"/>
      <c r="K146" s="34"/>
      <c r="L146" s="64"/>
      <c r="M146" s="9"/>
      <c r="O146" s="9" t="s">
        <v>471</v>
      </c>
      <c r="P146" s="9" t="s">
        <v>473</v>
      </c>
    </row>
    <row r="147" spans="1:16" ht="14.1" customHeight="1" x14ac:dyDescent="0.25">
      <c r="B147" s="632" t="str">
        <f>IF(Intro!$G$21="English",O147,P147)</f>
        <v>volume - total des ventes au Canada d'importations (Question 1)</v>
      </c>
      <c r="C147" s="633"/>
      <c r="D147" s="633"/>
      <c r="E147" s="633"/>
      <c r="F147" s="634"/>
      <c r="G147" s="153">
        <f>H37</f>
        <v>0</v>
      </c>
      <c r="H147" s="153">
        <f>I37</f>
        <v>0</v>
      </c>
      <c r="I147" s="153">
        <f>K37</f>
        <v>0</v>
      </c>
      <c r="J147" s="34"/>
      <c r="K147" s="34"/>
      <c r="L147" s="64"/>
      <c r="M147" s="9"/>
      <c r="O147" s="9" t="s">
        <v>464</v>
      </c>
      <c r="P147" s="9" t="s">
        <v>466</v>
      </c>
    </row>
    <row r="148" spans="1:16" x14ac:dyDescent="0.25">
      <c r="B148" s="635" t="str">
        <f>Variables!D68</f>
        <v>Vérification - valeur</v>
      </c>
      <c r="C148" s="636"/>
      <c r="D148" s="636"/>
      <c r="E148" s="636"/>
      <c r="F148" s="637"/>
      <c r="G148" s="101">
        <f>G144</f>
        <v>2024</v>
      </c>
      <c r="H148" s="101">
        <f t="shared" ref="H148:I148" si="19">H144</f>
        <v>2025</v>
      </c>
      <c r="I148" s="101" t="str">
        <f t="shared" si="19"/>
        <v>janv.-mars 2026</v>
      </c>
      <c r="J148" s="34"/>
      <c r="K148" s="34"/>
      <c r="L148" s="64"/>
      <c r="M148" s="9"/>
    </row>
    <row r="149" spans="1:16" ht="14.1" customHeight="1" x14ac:dyDescent="0.25">
      <c r="B149" s="654" t="str">
        <f>B128</f>
        <v>valeur de vente nette rendue (CAD)</v>
      </c>
      <c r="C149" s="655"/>
      <c r="D149" s="655"/>
      <c r="E149" s="655"/>
      <c r="F149" s="656"/>
      <c r="G149" s="153" t="str">
        <f>IF(SUM(E128:G128,E133:G133,E138:G138)&gt;H38,Variables!$D$65,Variables!$D$66)</f>
        <v>Correct</v>
      </c>
      <c r="H149" s="153" t="str">
        <f>IF(SUM(H128:K128,H133:K133,H138:K138)&gt;I38,Variables!$D$65,Variables!$D$66)</f>
        <v>Correct</v>
      </c>
      <c r="I149" s="153" t="str">
        <f>IF(SUM(L128,L133,L138)&gt;K38,Variables!$D$65,Variables!$D$66)</f>
        <v>Correct</v>
      </c>
      <c r="J149" s="34"/>
      <c r="K149" s="34"/>
      <c r="L149" s="64"/>
      <c r="M149" s="9"/>
    </row>
    <row r="150" spans="1:16" ht="14.1" customHeight="1" x14ac:dyDescent="0.25">
      <c r="B150" s="632" t="str">
        <f>IF(Intro!$G$21="English",O150,P150)</f>
        <v>valeur - total des ventes au Canada d'importations des produits de référence (Question 4)</v>
      </c>
      <c r="C150" s="633"/>
      <c r="D150" s="633"/>
      <c r="E150" s="633"/>
      <c r="F150" s="634"/>
      <c r="G150" s="157">
        <f>SUM(E128:G128,E133:G133,E138:G138)</f>
        <v>0</v>
      </c>
      <c r="H150" s="157">
        <f>SUM(H128:K128,H133:K133,H138:K138)</f>
        <v>0</v>
      </c>
      <c r="I150" s="157">
        <f>SUM(L128,L133,L138)</f>
        <v>0</v>
      </c>
      <c r="J150" s="34"/>
      <c r="K150" s="34"/>
      <c r="L150" s="64"/>
      <c r="M150" s="9"/>
      <c r="O150" s="9" t="s">
        <v>472</v>
      </c>
      <c r="P150" s="9" t="s">
        <v>474</v>
      </c>
    </row>
    <row r="151" spans="1:16" ht="14.1" customHeight="1" x14ac:dyDescent="0.25">
      <c r="B151" s="632" t="str">
        <f>IF(Intro!$G$21="English",O151,P151)</f>
        <v>valeur - total des ventes au Canada d'importations (Question 1)</v>
      </c>
      <c r="C151" s="633"/>
      <c r="D151" s="633"/>
      <c r="E151" s="633"/>
      <c r="F151" s="634"/>
      <c r="G151" s="153">
        <f>H38</f>
        <v>0</v>
      </c>
      <c r="H151" s="153">
        <f>I38</f>
        <v>0</v>
      </c>
      <c r="I151" s="153">
        <f>K38</f>
        <v>0</v>
      </c>
      <c r="J151" s="34"/>
      <c r="K151" s="34"/>
      <c r="L151" s="64"/>
      <c r="M151" s="9"/>
      <c r="O151" s="9" t="s">
        <v>470</v>
      </c>
      <c r="P151" s="9" t="s">
        <v>468</v>
      </c>
    </row>
    <row r="152" spans="1:16" x14ac:dyDescent="0.25">
      <c r="B152" s="65"/>
      <c r="C152" s="62"/>
      <c r="D152" s="62"/>
      <c r="E152" s="62"/>
      <c r="F152" s="62"/>
      <c r="G152" s="62"/>
      <c r="H152" s="62"/>
      <c r="I152" s="62"/>
      <c r="J152" s="62"/>
      <c r="K152" s="62"/>
      <c r="L152" s="63"/>
      <c r="M152" s="9"/>
    </row>
    <row r="153" spans="1:16" s="40" customFormat="1" x14ac:dyDescent="0.25">
      <c r="A153" s="68"/>
      <c r="B153" s="4"/>
      <c r="C153" s="4"/>
      <c r="D153" s="69"/>
      <c r="E153" s="69"/>
      <c r="F153" s="69"/>
      <c r="G153" s="69"/>
      <c r="H153" s="69"/>
      <c r="I153" s="69"/>
      <c r="J153" s="69"/>
      <c r="K153" s="69"/>
      <c r="L153" s="69"/>
      <c r="N153" s="70"/>
    </row>
    <row r="154" spans="1:16" x14ac:dyDescent="0.25">
      <c r="B154" s="416" t="str">
        <f>UPPER(IF(Intro!$G$21="English",O154,P154))</f>
        <v>DONNÉES SUR LES IMPORTATIONS POUR L'ANALYSE DES IMPORTATIONS MASSIVES</v>
      </c>
      <c r="C154" s="417"/>
      <c r="D154" s="417"/>
      <c r="E154" s="417"/>
      <c r="F154" s="417"/>
      <c r="G154" s="417"/>
      <c r="H154" s="417"/>
      <c r="I154" s="417"/>
      <c r="J154" s="417"/>
      <c r="K154" s="417"/>
      <c r="L154" s="418"/>
      <c r="M154" s="9"/>
      <c r="O154" s="87" t="s">
        <v>325</v>
      </c>
      <c r="P154" s="87" t="s">
        <v>420</v>
      </c>
    </row>
    <row r="155" spans="1:16" s="10" customFormat="1" x14ac:dyDescent="0.25">
      <c r="A155" s="7"/>
      <c r="B155" s="545" t="s">
        <v>18</v>
      </c>
      <c r="C155" s="546"/>
      <c r="D155" s="546"/>
      <c r="E155" s="546"/>
      <c r="F155" s="546"/>
      <c r="G155" s="546"/>
      <c r="H155" s="546"/>
      <c r="I155" s="546"/>
      <c r="J155" s="546"/>
      <c r="K155" s="546"/>
      <c r="L155" s="547"/>
      <c r="M155" s="66"/>
      <c r="O155" s="9"/>
    </row>
    <row r="156" spans="1:16" x14ac:dyDescent="0.25">
      <c r="B156" s="15"/>
      <c r="C156" s="32"/>
      <c r="D156" s="32"/>
      <c r="E156" s="33"/>
      <c r="F156" s="33"/>
      <c r="G156" s="33"/>
      <c r="H156" s="33"/>
      <c r="I156" s="33"/>
      <c r="J156" s="33"/>
      <c r="K156" s="33"/>
      <c r="L156" s="16"/>
      <c r="M156" s="9"/>
    </row>
    <row r="157" spans="1:16" x14ac:dyDescent="0.25">
      <c r="B157" s="444" t="str">
        <f>IF(Intro!$G$21="English",O157,P157)</f>
        <v>Indiquez le volume des importations et le stock de clôture au Canada des marchandises provenant de l'exportateur décrit ci-dessus :</v>
      </c>
      <c r="C157" s="445"/>
      <c r="D157" s="445"/>
      <c r="E157" s="445"/>
      <c r="F157" s="445"/>
      <c r="G157" s="445"/>
      <c r="H157" s="445"/>
      <c r="I157" s="445"/>
      <c r="J157" s="445"/>
      <c r="K157" s="445"/>
      <c r="L157" s="446"/>
      <c r="M157" s="9"/>
      <c r="O157" s="17" t="s">
        <v>191</v>
      </c>
      <c r="P157" s="9" t="s">
        <v>422</v>
      </c>
    </row>
    <row r="158" spans="1:16" x14ac:dyDescent="0.25">
      <c r="B158" s="55"/>
      <c r="C158" s="56"/>
      <c r="D158" s="32"/>
      <c r="E158" s="33"/>
      <c r="F158" s="33"/>
      <c r="G158" s="33"/>
      <c r="H158" s="33"/>
      <c r="I158" s="33"/>
      <c r="J158" s="33"/>
      <c r="K158" s="33"/>
      <c r="L158" s="16"/>
      <c r="M158" s="9"/>
      <c r="O158" s="17"/>
    </row>
    <row r="159" spans="1:16" x14ac:dyDescent="0.25">
      <c r="B159" s="55"/>
      <c r="C159" s="56"/>
      <c r="D159" s="32"/>
      <c r="E159" s="144" t="str">
        <f>IF(Intro!$G$21="English","Q","T")&amp;IF(MID(F159,2,1)&lt;&gt;"1",MID(F159,2,1)-1&amp;" - "&amp;MID(F159,6,4),"4 - "&amp;MID(F159,6,4)-1)</f>
        <v>T1 - 2025</v>
      </c>
      <c r="F159" s="144" t="str">
        <f>IF(Intro!$G$21="English","Q","T")&amp;IF(MID(G159,2,1)&lt;&gt;"1",MID(G159,2,1)-1&amp;" - "&amp;MID(G159,6,4),"4 - "&amp;MID(G159,6,4)-1)</f>
        <v>T2 - 2025</v>
      </c>
      <c r="G159" s="144" t="str">
        <f>IF(Intro!$G$21="English","Q","T")&amp;IF(MID(H159,2,1)&lt;&gt;"1",MID(H159,2,1)-1&amp;" - "&amp;MID(H159,6,4),"4 - "&amp;MID(H159,6,4)-1)</f>
        <v>T3 - 2025</v>
      </c>
      <c r="H159" s="144" t="str">
        <f>IF(Intro!$G$21="English","Q","T")&amp;IF(MID(I159,2,1)&lt;&gt;"1",MID(I159,2,1)-1&amp;" - "&amp;MID(I159,6,4),"4 - "&amp;MID(I159,6,4)-1)</f>
        <v>T4 - 2025</v>
      </c>
      <c r="I159" s="144" t="str">
        <f>L124</f>
        <v>T1 - 2026</v>
      </c>
      <c r="J159" s="145" t="str">
        <f>IF(Intro!$G$21="English",Variables!$B$44,Variables!$C$44)</f>
        <v>T2 - 2026</v>
      </c>
      <c r="K159" s="34"/>
      <c r="L159" s="16"/>
      <c r="M159" s="9"/>
      <c r="O159" s="17"/>
    </row>
    <row r="160" spans="1:16" x14ac:dyDescent="0.25">
      <c r="B160" s="652" t="str">
        <f>B27</f>
        <v>Importations</v>
      </c>
      <c r="C160" s="653"/>
      <c r="D160" s="100" t="str">
        <f>B137</f>
        <v>tonnes</v>
      </c>
      <c r="E160" s="147"/>
      <c r="F160" s="147"/>
      <c r="G160" s="147"/>
      <c r="H160" s="147"/>
      <c r="I160" s="147"/>
      <c r="J160" s="147"/>
      <c r="K160" s="34"/>
      <c r="L160" s="64"/>
      <c r="M160" s="9"/>
    </row>
    <row r="161" spans="1:19" x14ac:dyDescent="0.25">
      <c r="B161" s="652" t="str">
        <f>IF(Intro!$G$21="English",O161,P161)</f>
        <v>Stock de clôture</v>
      </c>
      <c r="C161" s="653"/>
      <c r="D161" s="100" t="str">
        <f>D160</f>
        <v>tonnes</v>
      </c>
      <c r="E161" s="147"/>
      <c r="F161" s="147"/>
      <c r="G161" s="147"/>
      <c r="H161" s="147"/>
      <c r="I161" s="147"/>
      <c r="J161" s="147"/>
      <c r="K161" s="34"/>
      <c r="L161" s="64"/>
      <c r="M161" s="9"/>
      <c r="O161" s="9" t="s">
        <v>192</v>
      </c>
      <c r="P161" s="9" t="s">
        <v>421</v>
      </c>
    </row>
    <row r="162" spans="1:19" x14ac:dyDescent="0.25">
      <c r="B162" s="55"/>
      <c r="C162" s="56"/>
      <c r="D162" s="56"/>
      <c r="E162" s="28"/>
      <c r="F162" s="28"/>
      <c r="G162" s="28"/>
      <c r="H162" s="28"/>
      <c r="I162" s="28"/>
      <c r="J162" s="28"/>
      <c r="K162" s="28"/>
      <c r="L162" s="29"/>
      <c r="M162" s="9"/>
    </row>
    <row r="163" spans="1:19" x14ac:dyDescent="0.25">
      <c r="B163" s="404" t="str">
        <f>IF(Intro!$G$21="English",O163,P163)</f>
        <v>Dans le tableau ci-dessous, « Erreur » signifie que la somme des importations trimestrielles déclarées ci-dessus dépasse les importations annuelles déclarées à la question 1. Par conséquent, veuillez modifier les données si nécessaire.</v>
      </c>
      <c r="C163" s="405"/>
      <c r="D163" s="405"/>
      <c r="E163" s="405"/>
      <c r="F163" s="405"/>
      <c r="G163" s="405"/>
      <c r="H163" s="405"/>
      <c r="I163" s="405"/>
      <c r="J163" s="405"/>
      <c r="K163" s="405"/>
      <c r="L163" s="406"/>
      <c r="M163" s="9"/>
      <c r="O163" s="9" t="s">
        <v>481</v>
      </c>
      <c r="P163" s="9" t="s">
        <v>482</v>
      </c>
      <c r="S163" s="34"/>
    </row>
    <row r="164" spans="1:19" x14ac:dyDescent="0.25">
      <c r="B164" s="404"/>
      <c r="C164" s="405"/>
      <c r="D164" s="405"/>
      <c r="E164" s="405"/>
      <c r="F164" s="405"/>
      <c r="G164" s="405"/>
      <c r="H164" s="405"/>
      <c r="I164" s="405"/>
      <c r="J164" s="405"/>
      <c r="K164" s="405"/>
      <c r="L164" s="406"/>
      <c r="M164" s="9"/>
      <c r="S164" s="34"/>
    </row>
    <row r="165" spans="1:19" x14ac:dyDescent="0.25">
      <c r="B165" s="141"/>
      <c r="C165" s="94"/>
      <c r="D165" s="94"/>
      <c r="E165" s="94"/>
      <c r="F165" s="94"/>
      <c r="G165" s="94"/>
      <c r="H165" s="94"/>
      <c r="I165" s="94"/>
      <c r="J165" s="94"/>
      <c r="K165" s="94"/>
      <c r="L165" s="142"/>
      <c r="M165" s="9"/>
      <c r="S165" s="34"/>
    </row>
    <row r="166" spans="1:19" x14ac:dyDescent="0.25">
      <c r="B166" s="158"/>
      <c r="C166" s="17"/>
      <c r="D166" s="159"/>
      <c r="E166" s="9"/>
      <c r="F166" s="101">
        <f>G166-1</f>
        <v>2025</v>
      </c>
      <c r="G166" s="101">
        <f>Variables!B8</f>
        <v>2026</v>
      </c>
      <c r="I166" s="34"/>
      <c r="J166" s="34"/>
      <c r="K166" s="34"/>
      <c r="L166" s="133"/>
      <c r="M166" s="9"/>
      <c r="O166" s="17"/>
    </row>
    <row r="167" spans="1:19" ht="14.45" customHeight="1" x14ac:dyDescent="0.25">
      <c r="B167" s="158"/>
      <c r="C167" s="26"/>
      <c r="D167" s="657" t="str">
        <f>B144</f>
        <v>Vérification - volume</v>
      </c>
      <c r="E167" s="658"/>
      <c r="F167" s="153" t="str">
        <f>IF(SUM(E160:H160)&gt;I27,Variables!$D$65,Variables!$D$66)</f>
        <v>Correct</v>
      </c>
      <c r="G167" s="153" t="str">
        <f>IF(SUM(I160)&gt;K27,Variables!$D$65,Variables!$D$66)</f>
        <v>Correct</v>
      </c>
      <c r="I167" s="34"/>
      <c r="J167" s="34"/>
      <c r="K167" s="34"/>
      <c r="L167" s="133"/>
      <c r="M167" s="9"/>
    </row>
    <row r="168" spans="1:19" s="40" customFormat="1" x14ac:dyDescent="0.25">
      <c r="A168" s="68"/>
      <c r="B168" s="160"/>
      <c r="C168" s="4"/>
      <c r="D168" s="69"/>
      <c r="E168" s="69"/>
      <c r="F168" s="69"/>
      <c r="G168" s="69"/>
      <c r="H168" s="69"/>
      <c r="I168" s="69"/>
      <c r="J168" s="69"/>
      <c r="K168" s="69"/>
      <c r="L168" s="161"/>
      <c r="N168" s="70"/>
    </row>
    <row r="169" spans="1:19" s="10" customFormat="1" x14ac:dyDescent="0.25">
      <c r="A169" s="7"/>
      <c r="B169" s="20" t="s">
        <v>19</v>
      </c>
      <c r="C169" s="21"/>
      <c r="D169" s="21"/>
      <c r="E169" s="22"/>
      <c r="F169" s="22"/>
      <c r="G169" s="22"/>
      <c r="H169" s="22"/>
      <c r="I169" s="22"/>
      <c r="J169" s="22"/>
      <c r="K169" s="22"/>
      <c r="L169" s="23"/>
      <c r="M169" s="66"/>
    </row>
    <row r="170" spans="1:19" s="34" customFormat="1" x14ac:dyDescent="0.25">
      <c r="A170" s="43"/>
      <c r="B170" s="47"/>
      <c r="C170" s="78"/>
      <c r="D170" s="78"/>
      <c r="E170" s="78"/>
      <c r="F170" s="78"/>
      <c r="G170" s="78"/>
      <c r="H170" s="78"/>
      <c r="I170" s="78"/>
      <c r="J170" s="78"/>
      <c r="K170" s="78"/>
      <c r="L170" s="48"/>
      <c r="O170" s="9"/>
      <c r="P170" s="9"/>
      <c r="Q170" s="9"/>
      <c r="R170" s="9"/>
    </row>
    <row r="171" spans="1:19" s="34" customFormat="1" x14ac:dyDescent="0.25">
      <c r="A171" s="43"/>
      <c r="B171" s="404" t="str">
        <f>IF(Intro!$G$21="English",O171,P171)</f>
        <v>Décrivez tous les facteurs (par exemple, les retards d’expédition, la saisonnalité, etc.) qui pourraient expliquer la tendance générale des volumes d’importation trimestriels et des stocks finals de votre entreprise, comme indiqué dans la question 6.</v>
      </c>
      <c r="C171" s="405"/>
      <c r="D171" s="405"/>
      <c r="E171" s="405"/>
      <c r="F171" s="405"/>
      <c r="G171" s="405"/>
      <c r="H171" s="405"/>
      <c r="I171" s="405"/>
      <c r="J171" s="405"/>
      <c r="K171" s="405"/>
      <c r="L171" s="406"/>
      <c r="O171" s="9" t="s">
        <v>364</v>
      </c>
      <c r="P171" s="9" t="s">
        <v>365</v>
      </c>
      <c r="Q171" s="9"/>
      <c r="R171" s="9"/>
    </row>
    <row r="172" spans="1:19" s="34" customFormat="1" x14ac:dyDescent="0.25">
      <c r="A172" s="43"/>
      <c r="B172" s="404"/>
      <c r="C172" s="405"/>
      <c r="D172" s="405"/>
      <c r="E172" s="405"/>
      <c r="F172" s="405"/>
      <c r="G172" s="405"/>
      <c r="H172" s="405"/>
      <c r="I172" s="405"/>
      <c r="J172" s="405"/>
      <c r="K172" s="405"/>
      <c r="L172" s="406"/>
      <c r="O172" s="9"/>
      <c r="P172" s="9"/>
      <c r="Q172" s="9"/>
      <c r="R172" s="9"/>
    </row>
    <row r="173" spans="1:19" s="34" customFormat="1" x14ac:dyDescent="0.25">
      <c r="A173" s="43"/>
      <c r="B173" s="47"/>
      <c r="C173" s="78"/>
      <c r="D173" s="78"/>
      <c r="E173" s="78"/>
      <c r="F173" s="78"/>
      <c r="G173" s="78"/>
      <c r="H173" s="78"/>
      <c r="I173" s="78"/>
      <c r="J173" s="78"/>
      <c r="K173" s="78"/>
      <c r="L173" s="48"/>
      <c r="O173" s="9"/>
      <c r="P173" s="9"/>
      <c r="Q173" s="9"/>
      <c r="R173" s="9"/>
    </row>
    <row r="174" spans="1:19" s="10" customFormat="1" x14ac:dyDescent="0.25">
      <c r="A174" s="7"/>
      <c r="B174" s="550"/>
      <c r="C174" s="551"/>
      <c r="D174" s="551"/>
      <c r="E174" s="551"/>
      <c r="F174" s="551"/>
      <c r="G174" s="551"/>
      <c r="H174" s="551"/>
      <c r="I174" s="551"/>
      <c r="J174" s="551"/>
      <c r="K174" s="551"/>
      <c r="L174" s="552"/>
      <c r="M174" s="34"/>
    </row>
    <row r="175" spans="1:19" s="10" customFormat="1" x14ac:dyDescent="0.25">
      <c r="A175" s="7"/>
      <c r="B175" s="550"/>
      <c r="C175" s="551"/>
      <c r="D175" s="551"/>
      <c r="E175" s="551"/>
      <c r="F175" s="551"/>
      <c r="G175" s="551"/>
      <c r="H175" s="551"/>
      <c r="I175" s="551"/>
      <c r="J175" s="551"/>
      <c r="K175" s="551"/>
      <c r="L175" s="552"/>
      <c r="M175" s="34"/>
    </row>
    <row r="176" spans="1:19" s="10" customFormat="1" x14ac:dyDescent="0.25">
      <c r="A176" s="7"/>
      <c r="B176" s="550"/>
      <c r="C176" s="551"/>
      <c r="D176" s="551"/>
      <c r="E176" s="551"/>
      <c r="F176" s="551"/>
      <c r="G176" s="551"/>
      <c r="H176" s="551"/>
      <c r="I176" s="551"/>
      <c r="J176" s="551"/>
      <c r="K176" s="551"/>
      <c r="L176" s="552"/>
      <c r="M176" s="34"/>
    </row>
    <row r="177" spans="1:18" s="10" customFormat="1" x14ac:dyDescent="0.25">
      <c r="A177" s="7"/>
      <c r="B177" s="550"/>
      <c r="C177" s="551"/>
      <c r="D177" s="551"/>
      <c r="E177" s="551"/>
      <c r="F177" s="551"/>
      <c r="G177" s="551"/>
      <c r="H177" s="551"/>
      <c r="I177" s="551"/>
      <c r="J177" s="551"/>
      <c r="K177" s="551"/>
      <c r="L177" s="552"/>
      <c r="M177" s="34"/>
    </row>
    <row r="178" spans="1:18" s="10" customFormat="1" x14ac:dyDescent="0.25">
      <c r="A178" s="7"/>
      <c r="B178" s="550"/>
      <c r="C178" s="551"/>
      <c r="D178" s="551"/>
      <c r="E178" s="551"/>
      <c r="F178" s="551"/>
      <c r="G178" s="551"/>
      <c r="H178" s="551"/>
      <c r="I178" s="551"/>
      <c r="J178" s="551"/>
      <c r="K178" s="551"/>
      <c r="L178" s="552"/>
      <c r="M178" s="34"/>
    </row>
    <row r="179" spans="1:18" s="10" customFormat="1" x14ac:dyDescent="0.25">
      <c r="A179" s="7"/>
      <c r="B179" s="550"/>
      <c r="C179" s="551"/>
      <c r="D179" s="551"/>
      <c r="E179" s="551"/>
      <c r="F179" s="551"/>
      <c r="G179" s="551"/>
      <c r="H179" s="551"/>
      <c r="I179" s="551"/>
      <c r="J179" s="551"/>
      <c r="K179" s="551"/>
      <c r="L179" s="552"/>
      <c r="M179" s="34"/>
    </row>
    <row r="180" spans="1:18" s="10" customFormat="1" x14ac:dyDescent="0.25">
      <c r="A180" s="7"/>
      <c r="B180" s="550"/>
      <c r="C180" s="551"/>
      <c r="D180" s="551"/>
      <c r="E180" s="551"/>
      <c r="F180" s="551"/>
      <c r="G180" s="551"/>
      <c r="H180" s="551"/>
      <c r="I180" s="551"/>
      <c r="J180" s="551"/>
      <c r="K180" s="551"/>
      <c r="L180" s="552"/>
      <c r="M180" s="34"/>
    </row>
    <row r="181" spans="1:18" s="10" customFormat="1" x14ac:dyDescent="0.25">
      <c r="A181" s="7"/>
      <c r="B181" s="550"/>
      <c r="C181" s="551"/>
      <c r="D181" s="551"/>
      <c r="E181" s="551"/>
      <c r="F181" s="551"/>
      <c r="G181" s="551"/>
      <c r="H181" s="551"/>
      <c r="I181" s="551"/>
      <c r="J181" s="551"/>
      <c r="K181" s="551"/>
      <c r="L181" s="552"/>
      <c r="M181" s="34"/>
    </row>
    <row r="182" spans="1:18" s="34" customFormat="1" x14ac:dyDescent="0.25">
      <c r="A182" s="43"/>
      <c r="B182" s="44"/>
      <c r="C182" s="45"/>
      <c r="D182" s="45"/>
      <c r="E182" s="45"/>
      <c r="F182" s="45"/>
      <c r="G182" s="45"/>
      <c r="H182" s="45"/>
      <c r="I182" s="45"/>
      <c r="J182" s="45"/>
      <c r="K182" s="45"/>
      <c r="L182" s="46"/>
      <c r="O182" s="9"/>
      <c r="P182" s="9"/>
      <c r="Q182" s="9"/>
      <c r="R182" s="9"/>
    </row>
  </sheetData>
  <sheetProtection algorithmName="SHA-512" hashValue="5EAQRCliFOcjYD4pcr6Cm7TiaBZX29On+nltQ/r7cYb0/n+ghIxmZeU9oT91a70w6zeVied5UZ/Wj6GWJg2uHw==" saltValue="NWJzmNgw3gaLSO0zE6+Azw==" spinCount="100000" sheet="1" objects="1" scenarios="1" selectLockedCells="1"/>
  <mergeCells count="130">
    <mergeCell ref="D167:E167"/>
    <mergeCell ref="B171:L172"/>
    <mergeCell ref="B174:L181"/>
    <mergeCell ref="B154:L154"/>
    <mergeCell ref="B155:L155"/>
    <mergeCell ref="B157:L157"/>
    <mergeCell ref="B160:C160"/>
    <mergeCell ref="B161:C161"/>
    <mergeCell ref="B163:L164"/>
    <mergeCell ref="B147:F147"/>
    <mergeCell ref="B148:F148"/>
    <mergeCell ref="B149:F149"/>
    <mergeCell ref="B150:F150"/>
    <mergeCell ref="B151:F151"/>
    <mergeCell ref="B138:D138"/>
    <mergeCell ref="B139:D139"/>
    <mergeCell ref="B141:L142"/>
    <mergeCell ref="B144:F144"/>
    <mergeCell ref="B145:F145"/>
    <mergeCell ref="B146:F146"/>
    <mergeCell ref="B130:L131"/>
    <mergeCell ref="B132:D132"/>
    <mergeCell ref="B133:D133"/>
    <mergeCell ref="B134:D134"/>
    <mergeCell ref="B135:L136"/>
    <mergeCell ref="B137:D137"/>
    <mergeCell ref="B122:L122"/>
    <mergeCell ref="B124:D124"/>
    <mergeCell ref="B125:L126"/>
    <mergeCell ref="B127:D127"/>
    <mergeCell ref="B128:D128"/>
    <mergeCell ref="B129:D129"/>
    <mergeCell ref="B113:F113"/>
    <mergeCell ref="B114:F114"/>
    <mergeCell ref="B115:F115"/>
    <mergeCell ref="B118:L118"/>
    <mergeCell ref="B119:L119"/>
    <mergeCell ref="B121:L121"/>
    <mergeCell ref="B105:L106"/>
    <mergeCell ref="B108:F108"/>
    <mergeCell ref="B109:F109"/>
    <mergeCell ref="B110:F110"/>
    <mergeCell ref="B111:F111"/>
    <mergeCell ref="B112:F112"/>
    <mergeCell ref="B97:D97"/>
    <mergeCell ref="B98:D98"/>
    <mergeCell ref="B99:L100"/>
    <mergeCell ref="B101:D101"/>
    <mergeCell ref="B102:D102"/>
    <mergeCell ref="B103:D103"/>
    <mergeCell ref="B89:L90"/>
    <mergeCell ref="B91:D91"/>
    <mergeCell ref="B92:D92"/>
    <mergeCell ref="B93:D93"/>
    <mergeCell ref="B94:L95"/>
    <mergeCell ref="B96:D96"/>
    <mergeCell ref="B79:F79"/>
    <mergeCell ref="B80:F80"/>
    <mergeCell ref="B83:L83"/>
    <mergeCell ref="B84:L84"/>
    <mergeCell ref="B86:L86"/>
    <mergeCell ref="B88:D88"/>
    <mergeCell ref="B73:F73"/>
    <mergeCell ref="B74:F74"/>
    <mergeCell ref="B75:F75"/>
    <mergeCell ref="B76:F76"/>
    <mergeCell ref="B77:F77"/>
    <mergeCell ref="B78:F78"/>
    <mergeCell ref="B64:D64"/>
    <mergeCell ref="B65:L65"/>
    <mergeCell ref="B66:D66"/>
    <mergeCell ref="B67:D67"/>
    <mergeCell ref="B68:D68"/>
    <mergeCell ref="B70:L71"/>
    <mergeCell ref="B58:D58"/>
    <mergeCell ref="B59:D59"/>
    <mergeCell ref="B60:D60"/>
    <mergeCell ref="B61:L61"/>
    <mergeCell ref="B62:D62"/>
    <mergeCell ref="B63:D63"/>
    <mergeCell ref="B52:D52"/>
    <mergeCell ref="B53:L53"/>
    <mergeCell ref="B54:D54"/>
    <mergeCell ref="B55:D55"/>
    <mergeCell ref="B56:D56"/>
    <mergeCell ref="B57:L57"/>
    <mergeCell ref="B45:L45"/>
    <mergeCell ref="B46:L46"/>
    <mergeCell ref="B48:D48"/>
    <mergeCell ref="B49:L49"/>
    <mergeCell ref="B50:D50"/>
    <mergeCell ref="B51:D51"/>
    <mergeCell ref="B37:C39"/>
    <mergeCell ref="D37:F37"/>
    <mergeCell ref="D38:F38"/>
    <mergeCell ref="D39:F39"/>
    <mergeCell ref="B42:L42"/>
    <mergeCell ref="B43:L43"/>
    <mergeCell ref="B31:C33"/>
    <mergeCell ref="D31:F31"/>
    <mergeCell ref="D32:F32"/>
    <mergeCell ref="D33:F33"/>
    <mergeCell ref="B34:C36"/>
    <mergeCell ref="D34:F34"/>
    <mergeCell ref="D35:F35"/>
    <mergeCell ref="D36:F36"/>
    <mergeCell ref="B26:K26"/>
    <mergeCell ref="B27:C29"/>
    <mergeCell ref="D27:F27"/>
    <mergeCell ref="D28:F28"/>
    <mergeCell ref="D29:F29"/>
    <mergeCell ref="B30:K30"/>
    <mergeCell ref="B19:L19"/>
    <mergeCell ref="B20:L20"/>
    <mergeCell ref="B22:F22"/>
    <mergeCell ref="G22:K22"/>
    <mergeCell ref="B23:F23"/>
    <mergeCell ref="G23:K23"/>
    <mergeCell ref="B12:L12"/>
    <mergeCell ref="B13:L13"/>
    <mergeCell ref="B14:L14"/>
    <mergeCell ref="B15:L15"/>
    <mergeCell ref="B16:L16"/>
    <mergeCell ref="B17:L17"/>
    <mergeCell ref="B4:L4"/>
    <mergeCell ref="B5:L5"/>
    <mergeCell ref="B6:L6"/>
    <mergeCell ref="B8:L8"/>
    <mergeCell ref="B9:L9"/>
    <mergeCell ref="B10:L11"/>
  </mergeCells>
  <conditionalFormatting sqref="F167:G167">
    <cfRule type="cellIs" dxfId="29" priority="1" operator="equal">
      <formula>"Error"</formula>
    </cfRule>
  </conditionalFormatting>
  <conditionalFormatting sqref="G74:I76 G78:I80 G109:I111 G113:I115 G149:I151">
    <cfRule type="cellIs" dxfId="28" priority="3" operator="equal">
      <formula>"Error"</formula>
    </cfRule>
  </conditionalFormatting>
  <conditionalFormatting sqref="G145:I147">
    <cfRule type="cellIs" dxfId="27" priority="2" operator="equal">
      <formula>"Error"</formula>
    </cfRule>
  </conditionalFormatting>
  <dataValidations count="4">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160:J161 E137:L138 E132:L133 E127:L128 E101:L102 E96:L97 E91:L92 E66:L67 E62:L63 E58:L59 E54:L55 E50:L51 G34:K35 G31:K32 G27:K28" xr:uid="{141F954D-C642-4318-8F70-EE45FEDC1A09}">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18 E60:L60 E64:L64 G36:K39 E56:L56 E52:L52 E68:L68 E93:L93 E98:L98 E103:L103 F167:G167 E129:L129 E134:L134 E139:L139 G149:I151 G29:K29 G33:K33 G109:I111 G74:I76 G78:I80 G145:I147 G113:I115" xr:uid="{81A0EC20-548D-48D5-9173-F7E37AC22F01}">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174:B176" xr:uid="{16E5502F-6430-47D1-8097-C107CE8140B4}">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4F7A575C-7F89-42F9-9BC3-ED32BC21713D}">
      <formula1>1000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16" min="1" max="11" man="1"/>
    <brk id="152" min="1" max="11"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F5411-0855-48FC-9E94-67527C35F8D4}">
  <sheetPr codeName="Sheet22">
    <tabColor rgb="FF92D050"/>
    <pageSetUpPr fitToPage="1"/>
  </sheetPr>
  <dimension ref="A1:S182"/>
  <sheetViews>
    <sheetView showGridLines="0" zoomScaleNormal="100" zoomScaleSheetLayoutView="5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445</v>
      </c>
      <c r="P1" s="9" t="s">
        <v>445</v>
      </c>
    </row>
    <row r="2" spans="1:16" x14ac:dyDescent="0.25">
      <c r="B2" s="11" t="str">
        <f>Pro!B2</f>
        <v>PROTÉGÉ</v>
      </c>
      <c r="C2" s="11"/>
      <c r="D2" s="11"/>
      <c r="O2" s="10" t="s">
        <v>93</v>
      </c>
      <c r="P2" s="10" t="s">
        <v>109</v>
      </c>
    </row>
    <row r="3" spans="1:16" x14ac:dyDescent="0.25">
      <c r="B3" s="12"/>
      <c r="C3" s="12"/>
      <c r="D3" s="12"/>
      <c r="O3" s="2"/>
      <c r="P3" s="2"/>
    </row>
    <row r="4" spans="1:16" s="2" customFormat="1" x14ac:dyDescent="0.25">
      <c r="A4" s="4"/>
      <c r="B4" s="419" t="str">
        <f>Info!B4</f>
        <v>QUESTIONNAIRE À L'INTENTION DES IMPORTATEURS</v>
      </c>
      <c r="C4" s="420"/>
      <c r="D4" s="420"/>
      <c r="E4" s="420"/>
      <c r="F4" s="420"/>
      <c r="G4" s="420"/>
      <c r="H4" s="420"/>
      <c r="I4" s="420"/>
      <c r="J4" s="420"/>
      <c r="K4" s="420"/>
      <c r="L4" s="421"/>
      <c r="M4" s="24"/>
      <c r="N4" s="24"/>
      <c r="O4" s="18"/>
      <c r="P4" s="18"/>
    </row>
    <row r="5" spans="1:16" s="2" customFormat="1" x14ac:dyDescent="0.25">
      <c r="A5" s="4"/>
      <c r="B5" s="575" t="str">
        <f>Info!B5</f>
        <v>NQ-2026-005</v>
      </c>
      <c r="C5" s="576"/>
      <c r="D5" s="576"/>
      <c r="E5" s="576"/>
      <c r="F5" s="576"/>
      <c r="G5" s="576"/>
      <c r="H5" s="576"/>
      <c r="I5" s="576"/>
      <c r="J5" s="576"/>
      <c r="K5" s="576"/>
      <c r="L5" s="577"/>
      <c r="M5" s="24"/>
      <c r="N5" s="24"/>
      <c r="O5" s="18"/>
      <c r="P5" s="18"/>
    </row>
    <row r="6" spans="1:16" s="6" customFormat="1" x14ac:dyDescent="0.25">
      <c r="A6" s="4"/>
      <c r="B6" s="575" t="str">
        <f>Info!B6</f>
        <v>CERTAINS RAYONNAGES EN ACIER</v>
      </c>
      <c r="C6" s="576"/>
      <c r="D6" s="576"/>
      <c r="E6" s="576"/>
      <c r="F6" s="576"/>
      <c r="G6" s="576"/>
      <c r="H6" s="576"/>
      <c r="I6" s="576"/>
      <c r="J6" s="576"/>
      <c r="K6" s="576"/>
      <c r="L6" s="577"/>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78" t="str">
        <f>Public!B8</f>
        <v>Les marchandises dans les questions suivantes font référence aux marchandises comme définies dans la description du produit de l'onglet Intro.</v>
      </c>
      <c r="C8" s="579"/>
      <c r="D8" s="579"/>
      <c r="E8" s="579"/>
      <c r="F8" s="579"/>
      <c r="G8" s="579"/>
      <c r="H8" s="579"/>
      <c r="I8" s="579"/>
      <c r="J8" s="579"/>
      <c r="K8" s="579"/>
      <c r="L8" s="580"/>
      <c r="M8" s="18"/>
      <c r="N8" s="18"/>
      <c r="O8" s="14"/>
      <c r="P8" s="14"/>
    </row>
    <row r="9" spans="1:16" s="6" customFormat="1" x14ac:dyDescent="0.25">
      <c r="A9" s="4"/>
      <c r="B9" s="578" t="str">
        <f>Public!B9</f>
        <v>Des informations sur le produit et un glossaire de termes sont disponibles dans l'onglet Info.</v>
      </c>
      <c r="C9" s="579"/>
      <c r="D9" s="579"/>
      <c r="E9" s="579"/>
      <c r="F9" s="579"/>
      <c r="G9" s="579"/>
      <c r="H9" s="579"/>
      <c r="I9" s="579"/>
      <c r="J9" s="579"/>
      <c r="K9" s="579"/>
      <c r="L9" s="580"/>
      <c r="M9" s="18"/>
      <c r="N9" s="18"/>
      <c r="O9" s="14"/>
    </row>
    <row r="10" spans="1:16" s="6" customFormat="1" x14ac:dyDescent="0.25">
      <c r="A10" s="4"/>
      <c r="B10" s="578" t="str">
        <f>IF(Intro!$G$21="English",O10,P10)</f>
        <v>Utilisez un onglet numéroté « Imp-Exp » pour chaque exportateur à partir duquel votre entreprise a importé. Pour obtenir des onglets « Imp-Exp » supplémentaires, contactez un analyste de cas identifié dans l'onglet « Intro ».</v>
      </c>
      <c r="C10" s="579"/>
      <c r="D10" s="579"/>
      <c r="E10" s="579"/>
      <c r="F10" s="579"/>
      <c r="G10" s="579"/>
      <c r="H10" s="579"/>
      <c r="I10" s="579"/>
      <c r="J10" s="579"/>
      <c r="K10" s="579"/>
      <c r="L10" s="580"/>
      <c r="M10" s="18"/>
      <c r="N10" s="18"/>
      <c r="O10" s="9" t="s">
        <v>327</v>
      </c>
      <c r="P10" s="9" t="s">
        <v>326</v>
      </c>
    </row>
    <row r="11" spans="1:16" s="6" customFormat="1" x14ac:dyDescent="0.25">
      <c r="A11" s="4"/>
      <c r="B11" s="578"/>
      <c r="C11" s="579"/>
      <c r="D11" s="579"/>
      <c r="E11" s="579"/>
      <c r="F11" s="579"/>
      <c r="G11" s="579"/>
      <c r="H11" s="579"/>
      <c r="I11" s="579"/>
      <c r="J11" s="579"/>
      <c r="K11" s="579"/>
      <c r="L11" s="580"/>
      <c r="M11" s="18"/>
      <c r="N11" s="18"/>
      <c r="O11" s="14"/>
      <c r="P11" s="14"/>
    </row>
    <row r="12" spans="1:16" s="6" customFormat="1" x14ac:dyDescent="0.25">
      <c r="A12" s="4"/>
      <c r="B12" s="578" t="str">
        <f>Pro!B12</f>
        <v>Pour les questions de cet onglet, notez ce qui suit :</v>
      </c>
      <c r="C12" s="579"/>
      <c r="D12" s="579"/>
      <c r="E12" s="579"/>
      <c r="F12" s="579"/>
      <c r="G12" s="579"/>
      <c r="H12" s="579"/>
      <c r="I12" s="579"/>
      <c r="J12" s="579"/>
      <c r="K12" s="579"/>
      <c r="L12" s="580"/>
      <c r="M12" s="18"/>
      <c r="N12" s="18"/>
      <c r="O12" s="14"/>
      <c r="P12" s="14"/>
    </row>
    <row r="13" spans="1:16" s="6" customFormat="1" x14ac:dyDescent="0.25">
      <c r="A13" s="4"/>
      <c r="B13" s="616" t="str">
        <f>Pro!B13</f>
        <v xml:space="preserve">• Veuillez indiquer seulement les ventes effectuées à partir des importations de votre entreprise. Les ventes de marchandises achetées auprès de producteurs canadiens doivent être exclues. </v>
      </c>
      <c r="C13" s="617"/>
      <c r="D13" s="617"/>
      <c r="E13" s="617"/>
      <c r="F13" s="617"/>
      <c r="G13" s="617"/>
      <c r="H13" s="617"/>
      <c r="I13" s="617"/>
      <c r="J13" s="617"/>
      <c r="K13" s="617"/>
      <c r="L13" s="618"/>
      <c r="M13" s="18"/>
      <c r="N13" s="18"/>
      <c r="O13" s="14"/>
      <c r="P13" s="14"/>
    </row>
    <row r="14" spans="1:16" s="6" customFormat="1" x14ac:dyDescent="0.25">
      <c r="A14" s="4"/>
      <c r="B14" s="578" t="str">
        <f>Pro!B14</f>
        <v>• Déclarez toutes les ventes aux entreprises associées canadiennes et étrangères.</v>
      </c>
      <c r="C14" s="579"/>
      <c r="D14" s="579"/>
      <c r="E14" s="579"/>
      <c r="F14" s="579"/>
      <c r="G14" s="579"/>
      <c r="H14" s="579"/>
      <c r="I14" s="579"/>
      <c r="J14" s="579"/>
      <c r="K14" s="579"/>
      <c r="L14" s="580"/>
      <c r="M14" s="18"/>
      <c r="N14" s="18"/>
      <c r="O14" s="14"/>
      <c r="P14" s="14"/>
    </row>
    <row r="15" spans="1:16" s="6" customFormat="1" x14ac:dyDescent="0.25">
      <c r="A15" s="4"/>
      <c r="B15" s="578" t="str">
        <f>Pro!B15</f>
        <v>• Déclarez toutes les ventes à compter de la date de l’expédition au client ou à son entrepôt.</v>
      </c>
      <c r="C15" s="579"/>
      <c r="D15" s="579"/>
      <c r="E15" s="579"/>
      <c r="F15" s="579"/>
      <c r="G15" s="579"/>
      <c r="H15" s="579"/>
      <c r="I15" s="579"/>
      <c r="J15" s="579"/>
      <c r="K15" s="579"/>
      <c r="L15" s="580"/>
      <c r="M15" s="18"/>
      <c r="N15" s="18"/>
      <c r="O15" s="14"/>
      <c r="P15" s="14"/>
    </row>
    <row r="16" spans="1:16" s="6" customFormat="1" x14ac:dyDescent="0.25">
      <c r="A16" s="4"/>
      <c r="B16" s="578" t="str">
        <f>Pro!B16</f>
        <v>• Déclarez toutes les valeurs en dollars canadiens.</v>
      </c>
      <c r="C16" s="579"/>
      <c r="D16" s="579"/>
      <c r="E16" s="579"/>
      <c r="F16" s="579"/>
      <c r="G16" s="579"/>
      <c r="H16" s="579"/>
      <c r="I16" s="579"/>
      <c r="J16" s="579"/>
      <c r="K16" s="579"/>
      <c r="L16" s="580"/>
      <c r="M16" s="18"/>
      <c r="N16" s="18"/>
      <c r="O16" s="14"/>
      <c r="P16" s="14"/>
    </row>
    <row r="17" spans="1:16" s="6" customFormat="1" x14ac:dyDescent="0.25">
      <c r="A17" s="4"/>
      <c r="B17" s="581" t="str">
        <f>IF(Intro!$G$21="English",O17,P17)</f>
        <v>• Si votre entreprise est un utilisateur final ou un détaillant, elle n’a pas besoin de déclarer ses ventes d’importations ou ses stocks d’importations.</v>
      </c>
      <c r="C17" s="582"/>
      <c r="D17" s="582"/>
      <c r="E17" s="582"/>
      <c r="F17" s="582"/>
      <c r="G17" s="582"/>
      <c r="H17" s="582"/>
      <c r="I17" s="582"/>
      <c r="J17" s="582"/>
      <c r="K17" s="582"/>
      <c r="L17" s="583"/>
      <c r="M17" s="18"/>
      <c r="N17" s="18"/>
      <c r="O17" s="14" t="s">
        <v>261</v>
      </c>
      <c r="P17" s="14" t="s">
        <v>262</v>
      </c>
    </row>
    <row r="18" spans="1:16" s="6" customFormat="1" x14ac:dyDescent="0.25">
      <c r="A18" s="4"/>
      <c r="B18" s="13"/>
      <c r="C18" s="13"/>
      <c r="D18" s="13"/>
      <c r="E18" s="3"/>
      <c r="F18" s="3"/>
      <c r="G18" s="3"/>
      <c r="H18" s="3"/>
      <c r="I18" s="3"/>
      <c r="J18" s="3"/>
      <c r="K18" s="3"/>
      <c r="L18" s="3"/>
      <c r="O18" s="14"/>
      <c r="P18" s="14"/>
    </row>
    <row r="19" spans="1:16" x14ac:dyDescent="0.25">
      <c r="B19" s="416" t="str">
        <f>IF(Intro!$G$21="English",O19,P19)</f>
        <v>IMPORTATIONS ET VENTES</v>
      </c>
      <c r="C19" s="417"/>
      <c r="D19" s="417"/>
      <c r="E19" s="417"/>
      <c r="F19" s="417"/>
      <c r="G19" s="417"/>
      <c r="H19" s="417"/>
      <c r="I19" s="417"/>
      <c r="J19" s="417"/>
      <c r="K19" s="417"/>
      <c r="L19" s="418"/>
      <c r="M19" s="9"/>
      <c r="O19" s="87" t="s">
        <v>323</v>
      </c>
      <c r="P19" s="87" t="s">
        <v>324</v>
      </c>
    </row>
    <row r="20" spans="1:16" x14ac:dyDescent="0.25">
      <c r="B20" s="545" t="s">
        <v>12</v>
      </c>
      <c r="C20" s="546"/>
      <c r="D20" s="546"/>
      <c r="E20" s="546"/>
      <c r="F20" s="546"/>
      <c r="G20" s="546"/>
      <c r="H20" s="546"/>
      <c r="I20" s="546"/>
      <c r="J20" s="546"/>
      <c r="K20" s="546"/>
      <c r="L20" s="547"/>
      <c r="M20" s="9"/>
    </row>
    <row r="21" spans="1:16" x14ac:dyDescent="0.25">
      <c r="B21" s="15"/>
      <c r="C21" s="32"/>
      <c r="D21" s="32"/>
      <c r="E21" s="33"/>
      <c r="F21" s="33"/>
      <c r="G21" s="33"/>
      <c r="H21" s="33"/>
      <c r="I21" s="33"/>
      <c r="J21" s="33"/>
      <c r="K21" s="33"/>
      <c r="L21" s="16"/>
      <c r="M21" s="9"/>
    </row>
    <row r="22" spans="1:16" ht="15.75" x14ac:dyDescent="0.25">
      <c r="B22" s="619" t="str">
        <f>IF(Intro!$G$21="English",O22,P22)</f>
        <v xml:space="preserve">Indiquez les importations et les ventes de marchandises de votre entreprise originaires de : </v>
      </c>
      <c r="C22" s="621"/>
      <c r="D22" s="621"/>
      <c r="E22" s="621"/>
      <c r="F22" s="621"/>
      <c r="G22" s="675" t="str">
        <f>Variables!D47</f>
        <v>Chine</v>
      </c>
      <c r="H22" s="675"/>
      <c r="I22" s="675"/>
      <c r="J22" s="675"/>
      <c r="K22" s="675"/>
      <c r="L22" s="61"/>
      <c r="M22" s="9"/>
      <c r="O22" s="9" t="s">
        <v>506</v>
      </c>
      <c r="P22" s="9" t="s">
        <v>507</v>
      </c>
    </row>
    <row r="23" spans="1:16" ht="15.75" x14ac:dyDescent="0.25">
      <c r="B23" s="679" t="str">
        <f>IF(Intro!$G$21="English",O23,P23)</f>
        <v>Nom de l'exportateur :</v>
      </c>
      <c r="C23" s="680"/>
      <c r="D23" s="680"/>
      <c r="E23" s="680"/>
      <c r="F23" s="680"/>
      <c r="G23" s="678"/>
      <c r="H23" s="678"/>
      <c r="I23" s="678"/>
      <c r="J23" s="678"/>
      <c r="K23" s="678"/>
      <c r="L23" s="61"/>
      <c r="M23" s="9"/>
      <c r="O23" s="9" t="s">
        <v>165</v>
      </c>
      <c r="P23" s="9" t="s">
        <v>166</v>
      </c>
    </row>
    <row r="24" spans="1:16" x14ac:dyDescent="0.25">
      <c r="B24" s="107"/>
      <c r="C24" s="108"/>
      <c r="D24" s="108"/>
      <c r="E24" s="108"/>
      <c r="F24" s="108"/>
      <c r="G24" s="33"/>
      <c r="H24" s="33"/>
      <c r="I24" s="33"/>
      <c r="J24" s="33"/>
      <c r="K24" s="33"/>
      <c r="L24" s="16"/>
      <c r="M24" s="9"/>
    </row>
    <row r="25" spans="1:16" x14ac:dyDescent="0.25">
      <c r="B25" s="107"/>
      <c r="C25" s="108"/>
      <c r="D25" s="108"/>
      <c r="E25" s="108"/>
      <c r="F25" s="108"/>
      <c r="G25" s="143">
        <f>Variables!$B$6</f>
        <v>2023</v>
      </c>
      <c r="H25" s="143">
        <f>G25+1</f>
        <v>2024</v>
      </c>
      <c r="I25" s="143">
        <f>H25+1</f>
        <v>2025</v>
      </c>
      <c r="J25" s="143" t="str">
        <f>IF(Intro!$G$21="English",Variables!B9,Variables!C9)</f>
        <v>janv.-mars 2025</v>
      </c>
      <c r="K25" s="143" t="str">
        <f>IF(Intro!$G$21="English",Variables!B10,Variables!C10)</f>
        <v>janv.-mars 2026</v>
      </c>
      <c r="L25" s="64"/>
      <c r="M25" s="9"/>
      <c r="O25" s="17"/>
    </row>
    <row r="26" spans="1:16" s="10" customFormat="1" x14ac:dyDescent="0.25">
      <c r="A26" s="31"/>
      <c r="B26" s="667" t="str">
        <f>IF(Intro!$G$21="English",O26,P26)</f>
        <v>Importations au Canada</v>
      </c>
      <c r="C26" s="668"/>
      <c r="D26" s="668"/>
      <c r="E26" s="668"/>
      <c r="F26" s="668"/>
      <c r="G26" s="668"/>
      <c r="H26" s="668"/>
      <c r="I26" s="668"/>
      <c r="J26" s="668"/>
      <c r="K26" s="668"/>
      <c r="L26" s="64"/>
      <c r="O26" s="25" t="s">
        <v>229</v>
      </c>
      <c r="P26" s="10" t="s">
        <v>230</v>
      </c>
    </row>
    <row r="27" spans="1:16" x14ac:dyDescent="0.25">
      <c r="B27" s="673" t="str">
        <f>IF(Intro!$G$21="English",O27,P27)</f>
        <v>Importations</v>
      </c>
      <c r="C27" s="674"/>
      <c r="D27" s="666" t="str">
        <f>IF(Intro!$G$21="English",Variables!$B$23,Variables!$C$23)</f>
        <v>tonnes</v>
      </c>
      <c r="E27" s="666"/>
      <c r="F27" s="666"/>
      <c r="G27" s="109"/>
      <c r="H27" s="109"/>
      <c r="I27" s="109"/>
      <c r="J27" s="109"/>
      <c r="K27" s="103"/>
      <c r="L27" s="64"/>
      <c r="M27" s="9"/>
      <c r="O27" s="9" t="s">
        <v>91</v>
      </c>
      <c r="P27" s="9" t="s">
        <v>167</v>
      </c>
    </row>
    <row r="28" spans="1:16" x14ac:dyDescent="0.25">
      <c r="B28" s="673"/>
      <c r="C28" s="674"/>
      <c r="D28" s="666" t="str">
        <f>IF(Intro!$G$21="English",O28,P28)</f>
        <v>valeur d'achat nette rendue (CAD)</v>
      </c>
      <c r="E28" s="666"/>
      <c r="F28" s="666"/>
      <c r="G28" s="109"/>
      <c r="H28" s="109"/>
      <c r="I28" s="109"/>
      <c r="J28" s="109"/>
      <c r="K28" s="103"/>
      <c r="L28" s="64"/>
      <c r="M28" s="9"/>
      <c r="O28" s="9" t="s">
        <v>329</v>
      </c>
      <c r="P28" s="9" t="s">
        <v>328</v>
      </c>
    </row>
    <row r="29" spans="1:16" x14ac:dyDescent="0.25">
      <c r="B29" s="673"/>
      <c r="C29" s="674"/>
      <c r="D29" s="666" t="str">
        <f>"$ / "&amp;IF(Intro!$G$21="English",Variables!$B$24,Variables!$C$24)</f>
        <v>$ / tonne</v>
      </c>
      <c r="E29" s="666"/>
      <c r="F29" s="666"/>
      <c r="G29" s="122" t="str">
        <f>IF(G27=0,"-",G28/G27)</f>
        <v>-</v>
      </c>
      <c r="H29" s="122" t="str">
        <f>IF(H27=0,"-",H28/H27)</f>
        <v>-</v>
      </c>
      <c r="I29" s="122" t="str">
        <f t="shared" ref="I29:K29" si="0">IF(I27=0,"-",I28/I27)</f>
        <v>-</v>
      </c>
      <c r="J29" s="122" t="str">
        <f t="shared" si="0"/>
        <v>-</v>
      </c>
      <c r="K29" s="122" t="str">
        <f t="shared" si="0"/>
        <v>-</v>
      </c>
      <c r="L29" s="64"/>
      <c r="M29" s="9"/>
    </row>
    <row r="30" spans="1:16" s="10" customFormat="1" x14ac:dyDescent="0.25">
      <c r="A30" s="31"/>
      <c r="B30" s="671" t="str">
        <f>IF(Intro!$G$21="English",O30,P30)</f>
        <v>Ventes d'importations au Canada</v>
      </c>
      <c r="C30" s="672"/>
      <c r="D30" s="672"/>
      <c r="E30" s="672"/>
      <c r="F30" s="672"/>
      <c r="G30" s="672"/>
      <c r="H30" s="672"/>
      <c r="I30" s="672"/>
      <c r="J30" s="672"/>
      <c r="K30" s="672"/>
      <c r="L30" s="64"/>
      <c r="O30" s="25" t="s">
        <v>515</v>
      </c>
      <c r="P30" s="10" t="s">
        <v>516</v>
      </c>
    </row>
    <row r="31" spans="1:16" x14ac:dyDescent="0.25">
      <c r="B31" s="396" t="str">
        <f>IF(Intro!$G$21="English",O31,P31)</f>
        <v>Ventes aux revendeurs / distributeurs au Canada</v>
      </c>
      <c r="C31" s="468"/>
      <c r="D31" s="666" t="str">
        <f>D27</f>
        <v>tonnes</v>
      </c>
      <c r="E31" s="666"/>
      <c r="F31" s="666"/>
      <c r="G31" s="109"/>
      <c r="H31" s="109"/>
      <c r="I31" s="109"/>
      <c r="J31" s="109"/>
      <c r="K31" s="103"/>
      <c r="L31" s="64"/>
      <c r="M31" s="9"/>
      <c r="O31" s="9" t="str">
        <f>"Sales to "&amp;Variables!$B$26&amp;" in Canada"</f>
        <v>Sales to dealers / distributors in Canada</v>
      </c>
      <c r="P31" s="9" t="str">
        <f>"Ventes aux "&amp;Variables!$C$26&amp;" au Canada"</f>
        <v>Ventes aux revendeurs / distributeurs au Canada</v>
      </c>
    </row>
    <row r="32" spans="1:16" x14ac:dyDescent="0.25">
      <c r="B32" s="396"/>
      <c r="C32" s="468"/>
      <c r="D32" s="666" t="str">
        <f>IF(Intro!$G$21="English",O32,P32)</f>
        <v>valeur de vente nette rendue (CAD)</v>
      </c>
      <c r="E32" s="666"/>
      <c r="F32" s="666"/>
      <c r="G32" s="109"/>
      <c r="H32" s="109"/>
      <c r="I32" s="109"/>
      <c r="J32" s="109"/>
      <c r="K32" s="103"/>
      <c r="L32" s="64"/>
      <c r="M32" s="9"/>
      <c r="O32" s="9" t="s">
        <v>331</v>
      </c>
      <c r="P32" s="9" t="s">
        <v>330</v>
      </c>
    </row>
    <row r="33" spans="1:16" ht="15" thickBot="1" x14ac:dyDescent="0.3">
      <c r="B33" s="641"/>
      <c r="C33" s="642"/>
      <c r="D33" s="676" t="str">
        <f>D29</f>
        <v>$ / tonne</v>
      </c>
      <c r="E33" s="676"/>
      <c r="F33" s="676"/>
      <c r="G33" s="122" t="str">
        <f>IF(G31=0,"-",G32/G31)</f>
        <v>-</v>
      </c>
      <c r="H33" s="122" t="str">
        <f>IF(H31=0,"-",H32/H31)</f>
        <v>-</v>
      </c>
      <c r="I33" s="122" t="str">
        <f t="shared" ref="I33:K33" si="1">IF(I31=0,"-",I32/I31)</f>
        <v>-</v>
      </c>
      <c r="J33" s="122" t="str">
        <f t="shared" si="1"/>
        <v>-</v>
      </c>
      <c r="K33" s="122" t="str">
        <f t="shared" si="1"/>
        <v>-</v>
      </c>
      <c r="L33" s="64"/>
      <c r="M33" s="9"/>
    </row>
    <row r="34" spans="1:16" x14ac:dyDescent="0.25">
      <c r="B34" s="643" t="str">
        <f>IF(Intro!$G$21="English",O34,P34)</f>
        <v>Ventes aux utilisateurs finals au Canada</v>
      </c>
      <c r="C34" s="644"/>
      <c r="D34" s="677" t="str">
        <f t="shared" ref="D34:D36" si="2">D31</f>
        <v>tonnes</v>
      </c>
      <c r="E34" s="677"/>
      <c r="F34" s="677"/>
      <c r="G34" s="109"/>
      <c r="H34" s="109"/>
      <c r="I34" s="109"/>
      <c r="J34" s="109"/>
      <c r="K34" s="103"/>
      <c r="L34" s="64"/>
      <c r="M34" s="9"/>
      <c r="O34" s="9" t="str">
        <f>"Sales to "&amp;Variables!$B$27&amp;" in Canada"</f>
        <v>Sales to end users in Canada</v>
      </c>
      <c r="P34" s="9" t="str">
        <f>"Ventes aux "&amp;Variables!$C$27&amp;" au Canada"</f>
        <v>Ventes aux utilisateurs finals au Canada</v>
      </c>
    </row>
    <row r="35" spans="1:16" x14ac:dyDescent="0.25">
      <c r="B35" s="396"/>
      <c r="C35" s="468"/>
      <c r="D35" s="666" t="str">
        <f t="shared" si="2"/>
        <v>valeur de vente nette rendue (CAD)</v>
      </c>
      <c r="E35" s="666"/>
      <c r="F35" s="666"/>
      <c r="G35" s="109"/>
      <c r="H35" s="109"/>
      <c r="I35" s="109"/>
      <c r="J35" s="109"/>
      <c r="K35" s="103"/>
      <c r="L35" s="64"/>
      <c r="M35" s="9"/>
    </row>
    <row r="36" spans="1:16" ht="15" thickBot="1" x14ac:dyDescent="0.3">
      <c r="B36" s="641"/>
      <c r="C36" s="642"/>
      <c r="D36" s="676" t="str">
        <f t="shared" si="2"/>
        <v>$ / tonne</v>
      </c>
      <c r="E36" s="676"/>
      <c r="F36" s="676"/>
      <c r="G36" s="122" t="str">
        <f>IF(G34=0,"-",G35/G34)</f>
        <v>-</v>
      </c>
      <c r="H36" s="122" t="str">
        <f>IF(H34=0,"-",H35/H34)</f>
        <v>-</v>
      </c>
      <c r="I36" s="122" t="str">
        <f t="shared" ref="I36:K36" si="3">IF(I34=0,"-",I35/I34)</f>
        <v>-</v>
      </c>
      <c r="J36" s="122" t="str">
        <f t="shared" si="3"/>
        <v>-</v>
      </c>
      <c r="K36" s="122" t="str">
        <f t="shared" si="3"/>
        <v>-</v>
      </c>
      <c r="L36" s="64"/>
      <c r="M36" s="9"/>
    </row>
    <row r="37" spans="1:16" x14ac:dyDescent="0.25">
      <c r="B37" s="522" t="str">
        <f>IF(Intro!$G$21="English",O37,P37)</f>
        <v>Ventes totales d'importations au Canada</v>
      </c>
      <c r="C37" s="523"/>
      <c r="D37" s="669" t="str">
        <f>D34</f>
        <v>tonnes</v>
      </c>
      <c r="E37" s="669"/>
      <c r="F37" s="669"/>
      <c r="G37" s="111">
        <f t="shared" ref="G37:K38" si="4">G31+G34</f>
        <v>0</v>
      </c>
      <c r="H37" s="111">
        <f t="shared" si="4"/>
        <v>0</v>
      </c>
      <c r="I37" s="111">
        <f t="shared" si="4"/>
        <v>0</v>
      </c>
      <c r="J37" s="111">
        <f t="shared" si="4"/>
        <v>0</v>
      </c>
      <c r="K37" s="111">
        <f t="shared" si="4"/>
        <v>0</v>
      </c>
      <c r="L37" s="64"/>
      <c r="M37" s="9"/>
      <c r="O37" s="9" t="s">
        <v>517</v>
      </c>
      <c r="P37" s="9" t="s">
        <v>518</v>
      </c>
    </row>
    <row r="38" spans="1:16" x14ac:dyDescent="0.25">
      <c r="B38" s="518"/>
      <c r="C38" s="519"/>
      <c r="D38" s="670" t="str">
        <f>D35</f>
        <v>valeur de vente nette rendue (CAD)</v>
      </c>
      <c r="E38" s="670"/>
      <c r="F38" s="670"/>
      <c r="G38" s="110">
        <f t="shared" si="4"/>
        <v>0</v>
      </c>
      <c r="H38" s="110">
        <f t="shared" si="4"/>
        <v>0</v>
      </c>
      <c r="I38" s="110">
        <f t="shared" si="4"/>
        <v>0</v>
      </c>
      <c r="J38" s="110">
        <f t="shared" si="4"/>
        <v>0</v>
      </c>
      <c r="K38" s="110">
        <f t="shared" si="4"/>
        <v>0</v>
      </c>
      <c r="L38" s="64"/>
      <c r="M38" s="9"/>
    </row>
    <row r="39" spans="1:16" x14ac:dyDescent="0.25">
      <c r="B39" s="518"/>
      <c r="C39" s="519"/>
      <c r="D39" s="670" t="str">
        <f>D36</f>
        <v>$ / tonne</v>
      </c>
      <c r="E39" s="670"/>
      <c r="F39" s="670"/>
      <c r="G39" s="122" t="str">
        <f>IF(G37=0,"-",G38/G37)</f>
        <v>-</v>
      </c>
      <c r="H39" s="122" t="str">
        <f>IF(H37=0,"-",H38/H37)</f>
        <v>-</v>
      </c>
      <c r="I39" s="122" t="str">
        <f>IF(I37=0,"-",I38/I37)</f>
        <v>-</v>
      </c>
      <c r="J39" s="122" t="str">
        <f t="shared" ref="J39:K39" si="5">IF(J37=0,"-",J38/J37)</f>
        <v>-</v>
      </c>
      <c r="K39" s="122" t="str">
        <f t="shared" si="5"/>
        <v>-</v>
      </c>
      <c r="L39" s="64"/>
      <c r="M39" s="9"/>
    </row>
    <row r="40" spans="1:16" x14ac:dyDescent="0.25">
      <c r="B40" s="65"/>
      <c r="C40" s="62"/>
      <c r="D40" s="62"/>
      <c r="E40" s="62"/>
      <c r="F40" s="62"/>
      <c r="G40" s="62"/>
      <c r="H40" s="62"/>
      <c r="I40" s="62"/>
      <c r="J40" s="62"/>
      <c r="K40" s="62"/>
      <c r="L40" s="63"/>
      <c r="M40" s="9"/>
    </row>
    <row r="41" spans="1:16" s="10" customFormat="1" x14ac:dyDescent="0.25">
      <c r="A41" s="7"/>
      <c r="B41" s="30"/>
      <c r="C41" s="30"/>
      <c r="D41" s="75"/>
      <c r="E41" s="76"/>
      <c r="F41" s="76"/>
      <c r="G41" s="76"/>
      <c r="H41" s="76"/>
      <c r="I41" s="76"/>
      <c r="J41" s="76"/>
      <c r="K41" s="76"/>
      <c r="L41" s="76"/>
      <c r="M41" s="66"/>
    </row>
    <row r="42" spans="1:16" x14ac:dyDescent="0.25">
      <c r="B42" s="416" t="str">
        <f>IF(Intro!$G$21="English",O42,P42)</f>
        <v>VENTES D'IMPORTATIONS AU CANADA À VOS CINQ PLUS IMPORTANTS CLIENTS</v>
      </c>
      <c r="C42" s="417"/>
      <c r="D42" s="417"/>
      <c r="E42" s="417"/>
      <c r="F42" s="417"/>
      <c r="G42" s="417"/>
      <c r="H42" s="417"/>
      <c r="I42" s="417"/>
      <c r="J42" s="417"/>
      <c r="K42" s="417"/>
      <c r="L42" s="418"/>
      <c r="M42" s="9"/>
      <c r="O42" s="87" t="s">
        <v>519</v>
      </c>
      <c r="P42" s="87" t="s">
        <v>202</v>
      </c>
    </row>
    <row r="43" spans="1:16" s="10" customFormat="1" x14ac:dyDescent="0.25">
      <c r="A43" s="7"/>
      <c r="B43" s="545" t="s">
        <v>15</v>
      </c>
      <c r="C43" s="546"/>
      <c r="D43" s="546"/>
      <c r="E43" s="546"/>
      <c r="F43" s="546"/>
      <c r="G43" s="546"/>
      <c r="H43" s="546"/>
      <c r="I43" s="546"/>
      <c r="J43" s="546"/>
      <c r="K43" s="546"/>
      <c r="L43" s="547"/>
      <c r="M43" s="66"/>
      <c r="O43" s="9"/>
    </row>
    <row r="44" spans="1:16" x14ac:dyDescent="0.25">
      <c r="B44" s="15"/>
      <c r="C44" s="32"/>
      <c r="D44" s="32"/>
      <c r="E44" s="33"/>
      <c r="F44" s="33"/>
      <c r="G44" s="33"/>
      <c r="H44" s="33"/>
      <c r="I44" s="33"/>
      <c r="J44" s="33"/>
      <c r="K44" s="33"/>
      <c r="L44" s="16"/>
      <c r="M44" s="9"/>
    </row>
    <row r="45" spans="1:16" x14ac:dyDescent="0.25">
      <c r="B45" s="444" t="str">
        <f>IF(Intro!$G$21="English",O45,P45)</f>
        <v>Déclarez le volume et la valeur des ventes d'importations au Canada pour chaque compte indiqué ci-dessous :</v>
      </c>
      <c r="C45" s="445"/>
      <c r="D45" s="445"/>
      <c r="E45" s="445"/>
      <c r="F45" s="445"/>
      <c r="G45" s="445"/>
      <c r="H45" s="445"/>
      <c r="I45" s="445"/>
      <c r="J45" s="445"/>
      <c r="K45" s="445"/>
      <c r="L45" s="446"/>
      <c r="M45" s="9"/>
      <c r="O45" s="17" t="s">
        <v>169</v>
      </c>
      <c r="P45" s="9" t="s">
        <v>170</v>
      </c>
    </row>
    <row r="46" spans="1:16" x14ac:dyDescent="0.25">
      <c r="B46" s="444" t="str">
        <f>Pro!B35</f>
        <v>Note - Ne répondez à cette question que si votre entreprise a vendu les marchandises du 1er janvier 2023 au 31 mars 2026.</v>
      </c>
      <c r="C46" s="445"/>
      <c r="D46" s="445"/>
      <c r="E46" s="445"/>
      <c r="F46" s="445"/>
      <c r="G46" s="445"/>
      <c r="H46" s="445"/>
      <c r="I46" s="445"/>
      <c r="J46" s="445"/>
      <c r="K46" s="445"/>
      <c r="L46" s="446"/>
      <c r="M46" s="9"/>
      <c r="O46" s="17"/>
    </row>
    <row r="47" spans="1:16" x14ac:dyDescent="0.25">
      <c r="B47" s="55"/>
      <c r="C47" s="56"/>
      <c r="D47" s="32"/>
      <c r="E47" s="33"/>
      <c r="F47" s="33"/>
      <c r="G47" s="33"/>
      <c r="H47" s="33"/>
      <c r="I47" s="33"/>
      <c r="J47" s="33"/>
      <c r="K47" s="33"/>
      <c r="L47" s="16"/>
      <c r="M47" s="9"/>
      <c r="O47" s="17"/>
    </row>
    <row r="48" spans="1:16" x14ac:dyDescent="0.25">
      <c r="B48" s="663"/>
      <c r="C48" s="664"/>
      <c r="D48" s="665"/>
      <c r="E48" s="101" t="str">
        <f>IF(Intro!$G$21="English","Q","T")&amp;IF(MID(F48,2,1)&lt;&gt;"1",MID(F48,2,1)-1&amp;" - "&amp;MID(F48,6,4),"4 - "&amp;MID(F48,6,4)-1)</f>
        <v>T2 - 2024</v>
      </c>
      <c r="F48" s="101" t="str">
        <f>IF(Intro!$G$21="English","Q","T")&amp;IF(MID(G48,2,1)&lt;&gt;"1",MID(G48,2,1)-1&amp;" - "&amp;MID(G48,6,4),"4 - "&amp;MID(G48,6,4)-1)</f>
        <v>T3 - 2024</v>
      </c>
      <c r="G48" s="101" t="str">
        <f>IF(Intro!$G$21="English","Q","T")&amp;IF(MID(H48,2,1)&lt;&gt;"1",MID(H48,2,1)-1&amp;" - "&amp;MID(H48,6,4),"4 - "&amp;MID(H48,6,4)-1)</f>
        <v>T4 - 2024</v>
      </c>
      <c r="H48" s="101" t="str">
        <f>IF(Intro!$G$21="English","Q","T")&amp;IF(MID(I48,2,1)&lt;&gt;"1",MID(I48,2,1)-1&amp;" - "&amp;MID(I48,6,4),"4 - "&amp;MID(I48,6,4)-1)</f>
        <v>T1 - 2025</v>
      </c>
      <c r="I48" s="101" t="str">
        <f>IF(Intro!$G$21="English","Q","T")&amp;IF(MID(J48,2,1)&lt;&gt;"1",MID(J48,2,1)-1&amp;" - "&amp;MID(J48,6,4),"4 - "&amp;MID(J48,6,4)-1)</f>
        <v>T2 - 2025</v>
      </c>
      <c r="J48" s="101" t="str">
        <f>IF(Intro!$G$21="English","Q","T")&amp;IF(MID(K48,2,1)&lt;&gt;"1",MID(K48,2,1)-1&amp;" - "&amp;MID(K48,6,4),"4 - "&amp;MID(K48,6,4)-1)</f>
        <v>T3 - 2025</v>
      </c>
      <c r="K48" s="101" t="str">
        <f>IF(Intro!$G$21="English","Q","T")&amp;IF(MID(L48,2,1)&lt;&gt;"1",MID(L48,2,1)-1&amp;" - "&amp;MID(L48,6,4),"4 - "&amp;MID(L48,6,4)-1)</f>
        <v>T4 - 2025</v>
      </c>
      <c r="L48" s="112" t="str">
        <f>IF(Intro!$G$21="English",Variables!B29&amp;" - ",Variables!C29&amp;" - ")&amp;Variables!B8</f>
        <v>T1 - 2026</v>
      </c>
      <c r="M48" s="9"/>
      <c r="O48" s="17"/>
    </row>
    <row r="49" spans="2:16" x14ac:dyDescent="0.25">
      <c r="B49" s="649" t="str">
        <f>IF(Intro!$G$21="English",O50,P50)</f>
        <v xml:space="preserve">Client 1 - </v>
      </c>
      <c r="C49" s="650"/>
      <c r="D49" s="650"/>
      <c r="E49" s="650"/>
      <c r="F49" s="650"/>
      <c r="G49" s="650"/>
      <c r="H49" s="650"/>
      <c r="I49" s="650"/>
      <c r="J49" s="650"/>
      <c r="K49" s="650"/>
      <c r="L49" s="651"/>
      <c r="M49" s="9"/>
      <c r="O49" s="17"/>
    </row>
    <row r="50" spans="2:16" x14ac:dyDescent="0.25">
      <c r="B50" s="624" t="str">
        <f>D$31</f>
        <v>tonnes</v>
      </c>
      <c r="C50" s="625"/>
      <c r="D50" s="625"/>
      <c r="E50" s="113"/>
      <c r="F50" s="113"/>
      <c r="G50" s="113"/>
      <c r="H50" s="113"/>
      <c r="I50" s="113"/>
      <c r="J50" s="113"/>
      <c r="K50" s="113"/>
      <c r="L50" s="114"/>
      <c r="M50" s="9"/>
      <c r="O50" s="9" t="str">
        <f>"Account 1 - "&amp;Pro!C105</f>
        <v xml:space="preserve">Account 1 - </v>
      </c>
      <c r="P50" s="9" t="str">
        <f>"Client 1 - "&amp;Pro!C105</f>
        <v xml:space="preserve">Client 1 - </v>
      </c>
    </row>
    <row r="51" spans="2:16" x14ac:dyDescent="0.25">
      <c r="B51" s="624" t="str">
        <f>D$32</f>
        <v>valeur de vente nette rendue (CAD)</v>
      </c>
      <c r="C51" s="625"/>
      <c r="D51" s="625"/>
      <c r="E51" s="113"/>
      <c r="F51" s="113"/>
      <c r="G51" s="113"/>
      <c r="H51" s="113"/>
      <c r="I51" s="113"/>
      <c r="J51" s="113"/>
      <c r="K51" s="113"/>
      <c r="L51" s="114"/>
      <c r="M51" s="9"/>
    </row>
    <row r="52" spans="2:16" x14ac:dyDescent="0.25">
      <c r="B52" s="624" t="str">
        <f>D$33</f>
        <v>$ / tonne</v>
      </c>
      <c r="C52" s="625"/>
      <c r="D52" s="625"/>
      <c r="E52" s="123" t="str">
        <f>IF(E50=0,"-",E51/E50)</f>
        <v>-</v>
      </c>
      <c r="F52" s="123" t="str">
        <f t="shared" ref="F52:L52" si="6">IF(F50=0,"-",F51/F50)</f>
        <v>-</v>
      </c>
      <c r="G52" s="123" t="str">
        <f t="shared" si="6"/>
        <v>-</v>
      </c>
      <c r="H52" s="123" t="str">
        <f t="shared" si="6"/>
        <v>-</v>
      </c>
      <c r="I52" s="123" t="str">
        <f t="shared" si="6"/>
        <v>-</v>
      </c>
      <c r="J52" s="123" t="str">
        <f t="shared" si="6"/>
        <v>-</v>
      </c>
      <c r="K52" s="123" t="str">
        <f t="shared" si="6"/>
        <v>-</v>
      </c>
      <c r="L52" s="124" t="str">
        <f t="shared" si="6"/>
        <v>-</v>
      </c>
      <c r="M52" s="9"/>
    </row>
    <row r="53" spans="2:16" x14ac:dyDescent="0.25">
      <c r="B53" s="649" t="str">
        <f>IF(Intro!$G$21="English",O54,P54)</f>
        <v xml:space="preserve">Client 2 - </v>
      </c>
      <c r="C53" s="650"/>
      <c r="D53" s="650"/>
      <c r="E53" s="650"/>
      <c r="F53" s="650"/>
      <c r="G53" s="650"/>
      <c r="H53" s="650"/>
      <c r="I53" s="650"/>
      <c r="J53" s="650"/>
      <c r="K53" s="650"/>
      <c r="L53" s="651"/>
      <c r="M53" s="9"/>
    </row>
    <row r="54" spans="2:16" x14ac:dyDescent="0.25">
      <c r="B54" s="624" t="str">
        <f>D$31</f>
        <v>tonnes</v>
      </c>
      <c r="C54" s="625"/>
      <c r="D54" s="625"/>
      <c r="E54" s="113"/>
      <c r="F54" s="113"/>
      <c r="G54" s="113"/>
      <c r="H54" s="113"/>
      <c r="I54" s="113"/>
      <c r="J54" s="113"/>
      <c r="K54" s="113"/>
      <c r="L54" s="114"/>
      <c r="M54" s="9"/>
      <c r="O54" s="9" t="str">
        <f>"Account 2 - "&amp;Pro!C106</f>
        <v xml:space="preserve">Account 2 - </v>
      </c>
      <c r="P54" s="9" t="str">
        <f>"Client 2 - "&amp;Pro!C106</f>
        <v xml:space="preserve">Client 2 - </v>
      </c>
    </row>
    <row r="55" spans="2:16" x14ac:dyDescent="0.25">
      <c r="B55" s="624" t="str">
        <f>D$32</f>
        <v>valeur de vente nette rendue (CAD)</v>
      </c>
      <c r="C55" s="625"/>
      <c r="D55" s="625"/>
      <c r="E55" s="113"/>
      <c r="F55" s="113"/>
      <c r="G55" s="113"/>
      <c r="H55" s="113"/>
      <c r="I55" s="113"/>
      <c r="J55" s="113"/>
      <c r="K55" s="113"/>
      <c r="L55" s="114"/>
      <c r="M55" s="9"/>
    </row>
    <row r="56" spans="2:16" x14ac:dyDescent="0.25">
      <c r="B56" s="624" t="str">
        <f>D$33</f>
        <v>$ / tonne</v>
      </c>
      <c r="C56" s="625"/>
      <c r="D56" s="625"/>
      <c r="E56" s="123" t="str">
        <f>IF(E54=0,"-",E55/E54)</f>
        <v>-</v>
      </c>
      <c r="F56" s="123" t="str">
        <f t="shared" ref="F56:L56" si="7">IF(F54=0,"-",F55/F54)</f>
        <v>-</v>
      </c>
      <c r="G56" s="123" t="str">
        <f t="shared" si="7"/>
        <v>-</v>
      </c>
      <c r="H56" s="123" t="str">
        <f t="shared" si="7"/>
        <v>-</v>
      </c>
      <c r="I56" s="123" t="str">
        <f t="shared" si="7"/>
        <v>-</v>
      </c>
      <c r="J56" s="123" t="str">
        <f t="shared" si="7"/>
        <v>-</v>
      </c>
      <c r="K56" s="123" t="str">
        <f t="shared" si="7"/>
        <v>-</v>
      </c>
      <c r="L56" s="124" t="str">
        <f t="shared" si="7"/>
        <v>-</v>
      </c>
      <c r="M56" s="9"/>
    </row>
    <row r="57" spans="2:16" x14ac:dyDescent="0.25">
      <c r="B57" s="649" t="str">
        <f>IF(Intro!$G$21="English",O58,P58)</f>
        <v xml:space="preserve">Client 3 - </v>
      </c>
      <c r="C57" s="650"/>
      <c r="D57" s="650"/>
      <c r="E57" s="650"/>
      <c r="F57" s="650"/>
      <c r="G57" s="650"/>
      <c r="H57" s="650"/>
      <c r="I57" s="650"/>
      <c r="J57" s="650"/>
      <c r="K57" s="650"/>
      <c r="L57" s="651"/>
      <c r="M57" s="9"/>
    </row>
    <row r="58" spans="2:16" x14ac:dyDescent="0.25">
      <c r="B58" s="624" t="str">
        <f>D$31</f>
        <v>tonnes</v>
      </c>
      <c r="C58" s="625"/>
      <c r="D58" s="625"/>
      <c r="E58" s="113"/>
      <c r="F58" s="113"/>
      <c r="G58" s="113"/>
      <c r="H58" s="113"/>
      <c r="I58" s="113"/>
      <c r="J58" s="113"/>
      <c r="K58" s="113"/>
      <c r="L58" s="114"/>
      <c r="M58" s="9"/>
      <c r="O58" s="9" t="str">
        <f>"Account 3 - "&amp;Pro!C107</f>
        <v xml:space="preserve">Account 3 - </v>
      </c>
      <c r="P58" s="9" t="str">
        <f>"Client 3 - "&amp;Pro!C107</f>
        <v xml:space="preserve">Client 3 - </v>
      </c>
    </row>
    <row r="59" spans="2:16" x14ac:dyDescent="0.25">
      <c r="B59" s="624" t="str">
        <f>D$32</f>
        <v>valeur de vente nette rendue (CAD)</v>
      </c>
      <c r="C59" s="625"/>
      <c r="D59" s="625"/>
      <c r="E59" s="113"/>
      <c r="F59" s="113"/>
      <c r="G59" s="113"/>
      <c r="H59" s="113"/>
      <c r="I59" s="113"/>
      <c r="J59" s="113"/>
      <c r="K59" s="113"/>
      <c r="L59" s="114"/>
      <c r="M59" s="9"/>
    </row>
    <row r="60" spans="2:16" x14ac:dyDescent="0.25">
      <c r="B60" s="624" t="str">
        <f>D$33</f>
        <v>$ / tonne</v>
      </c>
      <c r="C60" s="625"/>
      <c r="D60" s="625"/>
      <c r="E60" s="123" t="str">
        <f>IF(E58=0,"-",E59/E58)</f>
        <v>-</v>
      </c>
      <c r="F60" s="123" t="str">
        <f t="shared" ref="F60:L60" si="8">IF(F58=0,"-",F59/F58)</f>
        <v>-</v>
      </c>
      <c r="G60" s="123" t="str">
        <f t="shared" si="8"/>
        <v>-</v>
      </c>
      <c r="H60" s="123" t="str">
        <f t="shared" si="8"/>
        <v>-</v>
      </c>
      <c r="I60" s="123" t="str">
        <f t="shared" si="8"/>
        <v>-</v>
      </c>
      <c r="J60" s="123" t="str">
        <f t="shared" si="8"/>
        <v>-</v>
      </c>
      <c r="K60" s="123" t="str">
        <f t="shared" si="8"/>
        <v>-</v>
      </c>
      <c r="L60" s="124" t="str">
        <f t="shared" si="8"/>
        <v>-</v>
      </c>
      <c r="M60" s="9"/>
    </row>
    <row r="61" spans="2:16" x14ac:dyDescent="0.25">
      <c r="B61" s="649" t="str">
        <f>IF(Intro!$G$21="English",O62,P62)</f>
        <v xml:space="preserve">Client 4 - </v>
      </c>
      <c r="C61" s="650"/>
      <c r="D61" s="650"/>
      <c r="E61" s="650"/>
      <c r="F61" s="650"/>
      <c r="G61" s="650"/>
      <c r="H61" s="650"/>
      <c r="I61" s="650"/>
      <c r="J61" s="650"/>
      <c r="K61" s="650"/>
      <c r="L61" s="651"/>
      <c r="M61" s="9"/>
    </row>
    <row r="62" spans="2:16" x14ac:dyDescent="0.25">
      <c r="B62" s="624" t="str">
        <f>D$31</f>
        <v>tonnes</v>
      </c>
      <c r="C62" s="625"/>
      <c r="D62" s="625"/>
      <c r="E62" s="113"/>
      <c r="F62" s="113"/>
      <c r="G62" s="113"/>
      <c r="H62" s="113"/>
      <c r="I62" s="113"/>
      <c r="J62" s="113"/>
      <c r="K62" s="113"/>
      <c r="L62" s="114"/>
      <c r="M62" s="9"/>
      <c r="O62" s="9" t="str">
        <f>"Account 4 - "&amp;Pro!C108</f>
        <v xml:space="preserve">Account 4 - </v>
      </c>
      <c r="P62" s="9" t="str">
        <f>"Client 4 - "&amp;Pro!C108</f>
        <v xml:space="preserve">Client 4 - </v>
      </c>
    </row>
    <row r="63" spans="2:16" x14ac:dyDescent="0.25">
      <c r="B63" s="624" t="str">
        <f>D$32</f>
        <v>valeur de vente nette rendue (CAD)</v>
      </c>
      <c r="C63" s="625"/>
      <c r="D63" s="625"/>
      <c r="E63" s="113"/>
      <c r="F63" s="113"/>
      <c r="G63" s="113"/>
      <c r="H63" s="113"/>
      <c r="I63" s="113"/>
      <c r="J63" s="113"/>
      <c r="K63" s="113"/>
      <c r="L63" s="114"/>
      <c r="M63" s="9"/>
    </row>
    <row r="64" spans="2:16" x14ac:dyDescent="0.25">
      <c r="B64" s="624" t="str">
        <f>D$33</f>
        <v>$ / tonne</v>
      </c>
      <c r="C64" s="625"/>
      <c r="D64" s="625"/>
      <c r="E64" s="123" t="str">
        <f>IF(E62=0,"-",E63/E62)</f>
        <v>-</v>
      </c>
      <c r="F64" s="123" t="str">
        <f t="shared" ref="F64:L64" si="9">IF(F62=0,"-",F63/F62)</f>
        <v>-</v>
      </c>
      <c r="G64" s="123" t="str">
        <f t="shared" si="9"/>
        <v>-</v>
      </c>
      <c r="H64" s="123" t="str">
        <f t="shared" si="9"/>
        <v>-</v>
      </c>
      <c r="I64" s="123" t="str">
        <f t="shared" si="9"/>
        <v>-</v>
      </c>
      <c r="J64" s="123" t="str">
        <f t="shared" si="9"/>
        <v>-</v>
      </c>
      <c r="K64" s="123" t="str">
        <f t="shared" si="9"/>
        <v>-</v>
      </c>
      <c r="L64" s="124" t="str">
        <f t="shared" si="9"/>
        <v>-</v>
      </c>
      <c r="M64" s="9"/>
    </row>
    <row r="65" spans="2:19" x14ac:dyDescent="0.25">
      <c r="B65" s="649" t="str">
        <f>IF(Intro!$G$21="English",O66,P66)</f>
        <v xml:space="preserve">Client 5 - </v>
      </c>
      <c r="C65" s="650"/>
      <c r="D65" s="650"/>
      <c r="E65" s="650"/>
      <c r="F65" s="650"/>
      <c r="G65" s="650"/>
      <c r="H65" s="650"/>
      <c r="I65" s="650"/>
      <c r="J65" s="650"/>
      <c r="K65" s="650"/>
      <c r="L65" s="651"/>
      <c r="M65" s="9"/>
    </row>
    <row r="66" spans="2:19" x14ac:dyDescent="0.25">
      <c r="B66" s="624" t="str">
        <f>D$31</f>
        <v>tonnes</v>
      </c>
      <c r="C66" s="625"/>
      <c r="D66" s="625"/>
      <c r="E66" s="113"/>
      <c r="F66" s="113"/>
      <c r="G66" s="113"/>
      <c r="H66" s="113"/>
      <c r="I66" s="113"/>
      <c r="J66" s="113"/>
      <c r="K66" s="113"/>
      <c r="L66" s="114"/>
      <c r="M66" s="9"/>
      <c r="O66" s="9" t="str">
        <f>"Account 5 - "&amp;Pro!C109</f>
        <v xml:space="preserve">Account 5 - </v>
      </c>
      <c r="P66" s="9" t="str">
        <f>"Client 5 - "&amp;Pro!C109</f>
        <v xml:space="preserve">Client 5 - </v>
      </c>
    </row>
    <row r="67" spans="2:19" x14ac:dyDescent="0.25">
      <c r="B67" s="624" t="str">
        <f>D$32</f>
        <v>valeur de vente nette rendue (CAD)</v>
      </c>
      <c r="C67" s="625"/>
      <c r="D67" s="625"/>
      <c r="E67" s="113"/>
      <c r="F67" s="113"/>
      <c r="G67" s="113"/>
      <c r="H67" s="113"/>
      <c r="I67" s="113"/>
      <c r="J67" s="113"/>
      <c r="K67" s="113"/>
      <c r="L67" s="114"/>
      <c r="M67" s="9"/>
    </row>
    <row r="68" spans="2:19" x14ac:dyDescent="0.25">
      <c r="B68" s="624" t="str">
        <f>D$33</f>
        <v>$ / tonne</v>
      </c>
      <c r="C68" s="625"/>
      <c r="D68" s="625"/>
      <c r="E68" s="123" t="str">
        <f>IF(E66=0,"-",E67/E66)</f>
        <v>-</v>
      </c>
      <c r="F68" s="123" t="str">
        <f t="shared" ref="F68:L68" si="10">IF(F66=0,"-",F67/F66)</f>
        <v>-</v>
      </c>
      <c r="G68" s="123" t="str">
        <f t="shared" si="10"/>
        <v>-</v>
      </c>
      <c r="H68" s="123" t="str">
        <f t="shared" si="10"/>
        <v>-</v>
      </c>
      <c r="I68" s="123" t="str">
        <f t="shared" si="10"/>
        <v>-</v>
      </c>
      <c r="J68" s="123" t="str">
        <f t="shared" si="10"/>
        <v>-</v>
      </c>
      <c r="K68" s="123" t="str">
        <f t="shared" si="10"/>
        <v>-</v>
      </c>
      <c r="L68" s="124" t="str">
        <f t="shared" si="10"/>
        <v>-</v>
      </c>
      <c r="M68" s="9"/>
    </row>
    <row r="69" spans="2:19" x14ac:dyDescent="0.25">
      <c r="B69" s="55"/>
      <c r="C69" s="56"/>
      <c r="D69" s="56"/>
      <c r="E69" s="28"/>
      <c r="F69" s="28"/>
      <c r="G69" s="28"/>
      <c r="H69" s="28"/>
      <c r="I69" s="28"/>
      <c r="J69" s="28"/>
      <c r="K69" s="28"/>
      <c r="L69" s="29"/>
      <c r="M69" s="9"/>
    </row>
    <row r="70" spans="2:19" x14ac:dyDescent="0.25">
      <c r="B70" s="444" t="str">
        <f>IF(Intro!$G$21="English",O70,P70)</f>
        <v>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v>
      </c>
      <c r="C70" s="445"/>
      <c r="D70" s="445"/>
      <c r="E70" s="445"/>
      <c r="F70" s="445"/>
      <c r="G70" s="445"/>
      <c r="H70" s="445"/>
      <c r="I70" s="445"/>
      <c r="J70" s="445"/>
      <c r="K70" s="445"/>
      <c r="L70" s="446"/>
      <c r="M70" s="9"/>
      <c r="O70" s="9" t="s">
        <v>348</v>
      </c>
      <c r="P70" s="9" t="s">
        <v>349</v>
      </c>
      <c r="S70" s="34"/>
    </row>
    <row r="71" spans="2:19" x14ac:dyDescent="0.25">
      <c r="B71" s="444"/>
      <c r="C71" s="445"/>
      <c r="D71" s="445"/>
      <c r="E71" s="445"/>
      <c r="F71" s="445"/>
      <c r="G71" s="445"/>
      <c r="H71" s="445"/>
      <c r="I71" s="445"/>
      <c r="J71" s="445"/>
      <c r="K71" s="445"/>
      <c r="L71" s="446"/>
      <c r="M71" s="9"/>
      <c r="S71" s="34"/>
    </row>
    <row r="72" spans="2:19" x14ac:dyDescent="0.25">
      <c r="B72" s="55"/>
      <c r="C72" s="56"/>
      <c r="D72" s="56"/>
      <c r="E72" s="28"/>
      <c r="F72" s="28"/>
      <c r="G72" s="28"/>
      <c r="H72" s="28"/>
      <c r="I72" s="28"/>
      <c r="J72" s="28"/>
      <c r="K72" s="28"/>
      <c r="L72" s="29"/>
      <c r="M72" s="9"/>
      <c r="S72" s="34"/>
    </row>
    <row r="73" spans="2:19" ht="14.1" customHeight="1" x14ac:dyDescent="0.25">
      <c r="B73" s="645" t="str">
        <f>Variables!D64</f>
        <v>Vérification - volume</v>
      </c>
      <c r="C73" s="507"/>
      <c r="D73" s="507"/>
      <c r="E73" s="507"/>
      <c r="F73" s="508"/>
      <c r="G73" s="101">
        <f>H73-1</f>
        <v>2024</v>
      </c>
      <c r="H73" s="101">
        <f>Variables!B8-1</f>
        <v>2025</v>
      </c>
      <c r="I73" s="101" t="str">
        <f>K25</f>
        <v>janv.-mars 2026</v>
      </c>
      <c r="J73" s="34"/>
      <c r="K73" s="34"/>
      <c r="L73" s="64"/>
      <c r="M73" s="9"/>
      <c r="O73" s="9" t="s">
        <v>370</v>
      </c>
      <c r="P73" s="9" t="s">
        <v>371</v>
      </c>
    </row>
    <row r="74" spans="2:19" ht="14.1" customHeight="1" x14ac:dyDescent="0.25">
      <c r="B74" s="654" t="str">
        <f>D31</f>
        <v>tonnes</v>
      </c>
      <c r="C74" s="655"/>
      <c r="D74" s="655"/>
      <c r="E74" s="655"/>
      <c r="F74" s="656"/>
      <c r="G74" s="153" t="str">
        <f>IF(SUM(E50:G50,E54:G54,E58:G58,E62:G62,E66:G66)&gt;H37,Variables!$D$65,Variables!$D$66)</f>
        <v>Correct</v>
      </c>
      <c r="H74" s="153" t="str">
        <f>IF(SUM(H50:K50,H54:K54,H58:K58,H62:K62,H66:K66)&gt;I37,Variables!$D$65,Variables!$D$66)</f>
        <v>Correct</v>
      </c>
      <c r="I74" s="153" t="str">
        <f>IF(SUM(L50,L54,L58,L62,L66)&gt;K37,Variables!$D$65,Variables!$D$66)</f>
        <v>Correct</v>
      </c>
      <c r="J74" s="34"/>
      <c r="K74" s="34"/>
      <c r="L74" s="64"/>
      <c r="M74" s="9"/>
    </row>
    <row r="75" spans="2:19" ht="14.1" customHeight="1" x14ac:dyDescent="0.25">
      <c r="B75" s="646" t="str">
        <f>IF(Intro!$G$21="English",O75,P75)</f>
        <v>volume - total des ventes au Canada d'importations aux cinq principaux clients (Question 2)</v>
      </c>
      <c r="C75" s="647"/>
      <c r="D75" s="647"/>
      <c r="E75" s="647"/>
      <c r="F75" s="648"/>
      <c r="G75" s="153">
        <f>SUM(E50:G50,E54:G54,E58:G58,E62:G62,E66:G66)</f>
        <v>0</v>
      </c>
      <c r="H75" s="153">
        <f>SUM(H50:K50,H54:K54,H58:K58,H62:K62,H66:K66)</f>
        <v>0</v>
      </c>
      <c r="I75" s="153">
        <f>SUM(L50,L54,L58,L62,L66)</f>
        <v>0</v>
      </c>
      <c r="J75" s="34"/>
      <c r="K75" s="34"/>
      <c r="L75" s="64"/>
      <c r="M75" s="9"/>
      <c r="O75" s="66" t="s">
        <v>463</v>
      </c>
      <c r="P75" s="9" t="s">
        <v>465</v>
      </c>
    </row>
    <row r="76" spans="2:19" ht="14.1" customHeight="1" x14ac:dyDescent="0.25">
      <c r="B76" s="646" t="str">
        <f>IF(Intro!$G$21="English",O76,P76)</f>
        <v>volume - total des ventes au Canada d'importations (Question 1)</v>
      </c>
      <c r="C76" s="647"/>
      <c r="D76" s="647"/>
      <c r="E76" s="647"/>
      <c r="F76" s="648"/>
      <c r="G76" s="153">
        <f>H37</f>
        <v>0</v>
      </c>
      <c r="H76" s="153">
        <f>I37</f>
        <v>0</v>
      </c>
      <c r="I76" s="153">
        <f>K37</f>
        <v>0</v>
      </c>
      <c r="J76" s="34"/>
      <c r="K76" s="34"/>
      <c r="L76" s="64"/>
      <c r="M76" s="9"/>
      <c r="O76" s="9" t="s">
        <v>464</v>
      </c>
      <c r="P76" s="9" t="s">
        <v>466</v>
      </c>
    </row>
    <row r="77" spans="2:19" ht="14.1" customHeight="1" x14ac:dyDescent="0.25">
      <c r="B77" s="635" t="str">
        <f>Variables!D68</f>
        <v>Vérification - valeur</v>
      </c>
      <c r="C77" s="636"/>
      <c r="D77" s="636"/>
      <c r="E77" s="636"/>
      <c r="F77" s="637"/>
      <c r="G77" s="101">
        <f>G73</f>
        <v>2024</v>
      </c>
      <c r="H77" s="101">
        <f>H73</f>
        <v>2025</v>
      </c>
      <c r="I77" s="101" t="str">
        <f>I73</f>
        <v>janv.-mars 2026</v>
      </c>
      <c r="J77" s="34"/>
      <c r="K77" s="34"/>
      <c r="L77" s="64"/>
      <c r="M77" s="9"/>
    </row>
    <row r="78" spans="2:19" ht="14.1" customHeight="1" x14ac:dyDescent="0.25">
      <c r="B78" s="626" t="str">
        <f>D32</f>
        <v>valeur de vente nette rendue (CAD)</v>
      </c>
      <c r="C78" s="627"/>
      <c r="D78" s="627"/>
      <c r="E78" s="627"/>
      <c r="F78" s="628"/>
      <c r="G78" s="153" t="str">
        <f>IF(SUM(E51:G51,E55:G55,E59:G59,E63:G63,E67:G67)&gt;H38,Variables!$D$65,Variables!$D$66)</f>
        <v>Correct</v>
      </c>
      <c r="H78" s="153" t="str">
        <f>IF(SUM(H51:K51,H55:K55,H59:K59,H63:K63,H67:K67)&gt;I38,Variables!$D$65,Variables!$D$66)</f>
        <v>Correct</v>
      </c>
      <c r="I78" s="153" t="str">
        <f>IF(SUM(L51,L55,L59,L63,L67)&gt;K38,Variables!$D$65,Variables!$D$66)</f>
        <v>Correct</v>
      </c>
      <c r="J78" s="34"/>
      <c r="K78" s="34"/>
      <c r="L78" s="64"/>
      <c r="M78" s="9"/>
    </row>
    <row r="79" spans="2:19" ht="14.1" customHeight="1" x14ac:dyDescent="0.25">
      <c r="B79" s="629" t="str">
        <f>IF(Intro!$G$21="English",O79,P79)</f>
        <v>valeur - total des ventes au Canada d'importations aux cinq principaux clients (Question 2)</v>
      </c>
      <c r="C79" s="630"/>
      <c r="D79" s="630"/>
      <c r="E79" s="630"/>
      <c r="F79" s="631"/>
      <c r="G79" s="153">
        <f>SUM(E51:G51,E55:G55,E59:G59,E63:G63,E67:G67)</f>
        <v>0</v>
      </c>
      <c r="H79" s="153">
        <f>SUM(H51:K51,H55:K55,H59:K59,H63:K63,H67:K67)</f>
        <v>0</v>
      </c>
      <c r="I79" s="153">
        <f>SUM(L51,L55,L59,L63,L67)</f>
        <v>0</v>
      </c>
      <c r="J79" s="34"/>
      <c r="K79" s="34"/>
      <c r="L79" s="64"/>
      <c r="M79" s="9"/>
      <c r="O79" s="66" t="s">
        <v>469</v>
      </c>
      <c r="P79" s="9" t="s">
        <v>467</v>
      </c>
    </row>
    <row r="80" spans="2:19" ht="14.1" customHeight="1" x14ac:dyDescent="0.25">
      <c r="B80" s="629" t="str">
        <f>IF(Intro!$G$21="English",O80,P80)</f>
        <v>valeur - total des ventes au Canada d'importations (Question 1)</v>
      </c>
      <c r="C80" s="630"/>
      <c r="D80" s="630"/>
      <c r="E80" s="630"/>
      <c r="F80" s="631"/>
      <c r="G80" s="153">
        <f>H38</f>
        <v>0</v>
      </c>
      <c r="H80" s="153">
        <f>I38</f>
        <v>0</v>
      </c>
      <c r="I80" s="153">
        <f>K38</f>
        <v>0</v>
      </c>
      <c r="J80" s="34"/>
      <c r="K80" s="34"/>
      <c r="L80" s="64"/>
      <c r="M80" s="9"/>
      <c r="O80" s="9" t="s">
        <v>470</v>
      </c>
      <c r="P80" s="9" t="s">
        <v>468</v>
      </c>
    </row>
    <row r="81" spans="1:16" x14ac:dyDescent="0.25">
      <c r="B81" s="65"/>
      <c r="C81" s="62"/>
      <c r="D81" s="62"/>
      <c r="E81" s="62"/>
      <c r="F81" s="62"/>
      <c r="G81" s="62"/>
      <c r="H81" s="62"/>
      <c r="I81" s="62"/>
      <c r="J81" s="134"/>
      <c r="K81" s="134"/>
      <c r="L81" s="135"/>
      <c r="M81" s="9"/>
    </row>
    <row r="82" spans="1:16" s="10" customFormat="1" x14ac:dyDescent="0.25">
      <c r="A82" s="7"/>
      <c r="B82" s="30"/>
      <c r="C82" s="30"/>
      <c r="D82" s="75"/>
      <c r="E82" s="76"/>
      <c r="F82" s="76"/>
      <c r="G82" s="76"/>
      <c r="H82" s="76"/>
      <c r="I82" s="76"/>
      <c r="J82" s="76"/>
      <c r="K82" s="76"/>
      <c r="L82" s="76"/>
      <c r="M82" s="66"/>
    </row>
    <row r="83" spans="1:16" x14ac:dyDescent="0.25">
      <c r="B83" s="416" t="str">
        <f>IF(Intro!$G$21="English",O83,P83)</f>
        <v>IMPORTATIONS DE PRODUITS DE RÉFÉRENCE</v>
      </c>
      <c r="C83" s="417"/>
      <c r="D83" s="417"/>
      <c r="E83" s="417"/>
      <c r="F83" s="417"/>
      <c r="G83" s="417"/>
      <c r="H83" s="417"/>
      <c r="I83" s="417"/>
      <c r="J83" s="417"/>
      <c r="K83" s="417"/>
      <c r="L83" s="418"/>
      <c r="M83" s="9"/>
      <c r="O83" s="87" t="s">
        <v>322</v>
      </c>
      <c r="P83" s="87" t="s">
        <v>417</v>
      </c>
    </row>
    <row r="84" spans="1:16" x14ac:dyDescent="0.25">
      <c r="B84" s="545" t="s">
        <v>16</v>
      </c>
      <c r="C84" s="546"/>
      <c r="D84" s="546"/>
      <c r="E84" s="546"/>
      <c r="F84" s="546"/>
      <c r="G84" s="546"/>
      <c r="H84" s="546"/>
      <c r="I84" s="546"/>
      <c r="J84" s="546"/>
      <c r="K84" s="546"/>
      <c r="L84" s="547"/>
      <c r="M84" s="9"/>
    </row>
    <row r="85" spans="1:16" x14ac:dyDescent="0.25">
      <c r="B85" s="15"/>
      <c r="C85" s="32"/>
      <c r="D85" s="32"/>
      <c r="E85" s="33"/>
      <c r="F85" s="33"/>
      <c r="G85" s="33"/>
      <c r="H85" s="33"/>
      <c r="I85" s="33"/>
      <c r="J85" s="33"/>
      <c r="K85" s="33"/>
      <c r="L85" s="16"/>
      <c r="M85" s="9"/>
    </row>
    <row r="86" spans="1:16" x14ac:dyDescent="0.25">
      <c r="B86" s="444" t="str">
        <f>IF(Intro!$G$21="English",O86,P86)</f>
        <v>Indiquez le volume et la valeur des importations pour chaque produit de référence :</v>
      </c>
      <c r="C86" s="445"/>
      <c r="D86" s="445"/>
      <c r="E86" s="445"/>
      <c r="F86" s="445"/>
      <c r="G86" s="445"/>
      <c r="H86" s="445"/>
      <c r="I86" s="445"/>
      <c r="J86" s="445"/>
      <c r="K86" s="445"/>
      <c r="L86" s="446"/>
      <c r="M86" s="9"/>
      <c r="O86" s="17" t="s">
        <v>189</v>
      </c>
      <c r="P86" s="9" t="s">
        <v>190</v>
      </c>
    </row>
    <row r="87" spans="1:16" x14ac:dyDescent="0.25">
      <c r="B87" s="55"/>
      <c r="C87" s="56"/>
      <c r="D87" s="32"/>
      <c r="E87" s="33"/>
      <c r="F87" s="33"/>
      <c r="G87" s="33"/>
      <c r="H87" s="33"/>
      <c r="I87" s="33"/>
      <c r="J87" s="33"/>
      <c r="K87" s="33"/>
      <c r="L87" s="16"/>
      <c r="M87" s="9"/>
      <c r="O87" s="17"/>
    </row>
    <row r="88" spans="1:16" x14ac:dyDescent="0.25">
      <c r="B88" s="663"/>
      <c r="C88" s="664"/>
      <c r="D88" s="665"/>
      <c r="E88" s="101" t="str">
        <f t="shared" ref="E88:L88" si="11">E48</f>
        <v>T2 - 2024</v>
      </c>
      <c r="F88" s="101" t="str">
        <f t="shared" si="11"/>
        <v>T3 - 2024</v>
      </c>
      <c r="G88" s="101" t="str">
        <f t="shared" si="11"/>
        <v>T4 - 2024</v>
      </c>
      <c r="H88" s="101" t="str">
        <f t="shared" si="11"/>
        <v>T1 - 2025</v>
      </c>
      <c r="I88" s="101" t="str">
        <f t="shared" si="11"/>
        <v>T2 - 2025</v>
      </c>
      <c r="J88" s="101" t="str">
        <f t="shared" si="11"/>
        <v>T3 - 2025</v>
      </c>
      <c r="K88" s="101" t="str">
        <f t="shared" si="11"/>
        <v>T4 - 2025</v>
      </c>
      <c r="L88" s="112" t="str">
        <f t="shared" si="11"/>
        <v>T1 - 2026</v>
      </c>
      <c r="M88" s="9"/>
      <c r="O88" s="17"/>
    </row>
    <row r="89" spans="1:16" x14ac:dyDescent="0.25">
      <c r="B89" s="659" t="str">
        <f>IF(Intro!$G$21="English",Variables!B30,Variables!C30)</f>
        <v>Poutre à gradin formée à froid  en acier de calibre 12 à 16, de toute longueur, incluant le connecteur/support de poutre, quels que soient le profil ou le type de raccord.</v>
      </c>
      <c r="C89" s="504"/>
      <c r="D89" s="504"/>
      <c r="E89" s="504"/>
      <c r="F89" s="504"/>
      <c r="G89" s="504"/>
      <c r="H89" s="504"/>
      <c r="I89" s="504"/>
      <c r="J89" s="504"/>
      <c r="K89" s="504"/>
      <c r="L89" s="660"/>
      <c r="M89" s="9"/>
    </row>
    <row r="90" spans="1:16" x14ac:dyDescent="0.25">
      <c r="B90" s="661"/>
      <c r="C90" s="510"/>
      <c r="D90" s="510"/>
      <c r="E90" s="510"/>
      <c r="F90" s="510"/>
      <c r="G90" s="510"/>
      <c r="H90" s="510"/>
      <c r="I90" s="510"/>
      <c r="J90" s="510"/>
      <c r="K90" s="510"/>
      <c r="L90" s="662"/>
      <c r="M90" s="9"/>
    </row>
    <row r="91" spans="1:16" x14ac:dyDescent="0.25">
      <c r="B91" s="624" t="str">
        <f>D$27</f>
        <v>tonnes</v>
      </c>
      <c r="C91" s="625"/>
      <c r="D91" s="625"/>
      <c r="E91" s="113"/>
      <c r="F91" s="113"/>
      <c r="G91" s="113"/>
      <c r="H91" s="113"/>
      <c r="I91" s="113"/>
      <c r="J91" s="113"/>
      <c r="K91" s="113"/>
      <c r="L91" s="114"/>
      <c r="M91" s="9"/>
    </row>
    <row r="92" spans="1:16" x14ac:dyDescent="0.25">
      <c r="B92" s="624" t="str">
        <f>D$28</f>
        <v>valeur d'achat nette rendue (CAD)</v>
      </c>
      <c r="C92" s="625"/>
      <c r="D92" s="625"/>
      <c r="E92" s="113"/>
      <c r="F92" s="113"/>
      <c r="G92" s="113"/>
      <c r="H92" s="113"/>
      <c r="I92" s="113"/>
      <c r="J92" s="113"/>
      <c r="K92" s="113"/>
      <c r="L92" s="114"/>
      <c r="M92" s="9"/>
    </row>
    <row r="93" spans="1:16" x14ac:dyDescent="0.25">
      <c r="B93" s="624" t="str">
        <f>D$29</f>
        <v>$ / tonne</v>
      </c>
      <c r="C93" s="625"/>
      <c r="D93" s="625"/>
      <c r="E93" s="123" t="str">
        <f t="shared" ref="E93:L93" si="12">IF(E91=0,"-",E92/E91)</f>
        <v>-</v>
      </c>
      <c r="F93" s="123" t="str">
        <f t="shared" si="12"/>
        <v>-</v>
      </c>
      <c r="G93" s="123" t="str">
        <f t="shared" si="12"/>
        <v>-</v>
      </c>
      <c r="H93" s="123" t="str">
        <f t="shared" si="12"/>
        <v>-</v>
      </c>
      <c r="I93" s="123" t="str">
        <f t="shared" si="12"/>
        <v>-</v>
      </c>
      <c r="J93" s="123" t="str">
        <f t="shared" si="12"/>
        <v>-</v>
      </c>
      <c r="K93" s="123" t="str">
        <f t="shared" si="12"/>
        <v>-</v>
      </c>
      <c r="L93" s="124" t="str">
        <f t="shared" si="12"/>
        <v>-</v>
      </c>
      <c r="M93" s="9"/>
    </row>
    <row r="94" spans="1:16" x14ac:dyDescent="0.25">
      <c r="B94" s="659" t="str">
        <f>IF(Intro!$G$21="English",Variables!B31,Variables!C31)</f>
        <v>Poutre caisson formée à froid  en acier de calibre 12 à 16, de toute longueur, incluant le connecteur/support de poutre, quels que soient le profil ou le type de raccord.</v>
      </c>
      <c r="C94" s="504"/>
      <c r="D94" s="504"/>
      <c r="E94" s="504"/>
      <c r="F94" s="504"/>
      <c r="G94" s="504"/>
      <c r="H94" s="504"/>
      <c r="I94" s="504"/>
      <c r="J94" s="504"/>
      <c r="K94" s="504"/>
      <c r="L94" s="660"/>
      <c r="M94" s="9"/>
    </row>
    <row r="95" spans="1:16" x14ac:dyDescent="0.25">
      <c r="B95" s="661"/>
      <c r="C95" s="510"/>
      <c r="D95" s="510"/>
      <c r="E95" s="510"/>
      <c r="F95" s="510"/>
      <c r="G95" s="510"/>
      <c r="H95" s="510"/>
      <c r="I95" s="510"/>
      <c r="J95" s="510"/>
      <c r="K95" s="510"/>
      <c r="L95" s="662"/>
      <c r="M95" s="9"/>
    </row>
    <row r="96" spans="1:16" x14ac:dyDescent="0.25">
      <c r="B96" s="624" t="str">
        <f>D$27</f>
        <v>tonnes</v>
      </c>
      <c r="C96" s="625"/>
      <c r="D96" s="625"/>
      <c r="E96" s="113"/>
      <c r="F96" s="113"/>
      <c r="G96" s="113"/>
      <c r="H96" s="113"/>
      <c r="I96" s="113"/>
      <c r="J96" s="113"/>
      <c r="K96" s="113"/>
      <c r="L96" s="114"/>
      <c r="M96" s="9"/>
    </row>
    <row r="97" spans="2:19" x14ac:dyDescent="0.25">
      <c r="B97" s="624" t="str">
        <f>D$28</f>
        <v>valeur d'achat nette rendue (CAD)</v>
      </c>
      <c r="C97" s="625"/>
      <c r="D97" s="625"/>
      <c r="E97" s="113"/>
      <c r="F97" s="113"/>
      <c r="G97" s="113"/>
      <c r="H97" s="113"/>
      <c r="I97" s="113"/>
      <c r="J97" s="113"/>
      <c r="K97" s="113"/>
      <c r="L97" s="114"/>
      <c r="M97" s="9"/>
    </row>
    <row r="98" spans="2:19" x14ac:dyDescent="0.25">
      <c r="B98" s="624" t="str">
        <f>D$29</f>
        <v>$ / tonne</v>
      </c>
      <c r="C98" s="625"/>
      <c r="D98" s="625"/>
      <c r="E98" s="123" t="str">
        <f t="shared" ref="E98:L98" si="13">IF(E96=0,"-",E97/E96)</f>
        <v>-</v>
      </c>
      <c r="F98" s="123" t="str">
        <f t="shared" si="13"/>
        <v>-</v>
      </c>
      <c r="G98" s="123" t="str">
        <f t="shared" si="13"/>
        <v>-</v>
      </c>
      <c r="H98" s="123" t="str">
        <f t="shared" si="13"/>
        <v>-</v>
      </c>
      <c r="I98" s="123" t="str">
        <f t="shared" si="13"/>
        <v>-</v>
      </c>
      <c r="J98" s="123" t="str">
        <f t="shared" si="13"/>
        <v>-</v>
      </c>
      <c r="K98" s="123" t="str">
        <f t="shared" si="13"/>
        <v>-</v>
      </c>
      <c r="L98" s="124" t="str">
        <f t="shared" si="13"/>
        <v>-</v>
      </c>
      <c r="M98" s="9"/>
    </row>
    <row r="99" spans="2:19" x14ac:dyDescent="0.25">
      <c r="B99" s="659" t="str">
        <f>IF(Intro!$G$21="English",Variables!B32,Variables!C32)</f>
        <v>Barre de sécurité formée à froid , quels que soient le type ou le modèle (universelle, à clipser, à encliqueter, à poser par-dessus, soudée ou autre), les dimensions ou la configuration.</v>
      </c>
      <c r="C99" s="504"/>
      <c r="D99" s="504"/>
      <c r="E99" s="504"/>
      <c r="F99" s="504"/>
      <c r="G99" s="504"/>
      <c r="H99" s="504"/>
      <c r="I99" s="504"/>
      <c r="J99" s="504"/>
      <c r="K99" s="504"/>
      <c r="L99" s="660"/>
      <c r="M99" s="9"/>
    </row>
    <row r="100" spans="2:19" x14ac:dyDescent="0.25">
      <c r="B100" s="661"/>
      <c r="C100" s="510"/>
      <c r="D100" s="510"/>
      <c r="E100" s="510"/>
      <c r="F100" s="510"/>
      <c r="G100" s="510"/>
      <c r="H100" s="510"/>
      <c r="I100" s="510"/>
      <c r="J100" s="510"/>
      <c r="K100" s="510"/>
      <c r="L100" s="662"/>
      <c r="M100" s="9"/>
    </row>
    <row r="101" spans="2:19" x14ac:dyDescent="0.25">
      <c r="B101" s="624" t="str">
        <f>D$27</f>
        <v>tonnes</v>
      </c>
      <c r="C101" s="625"/>
      <c r="D101" s="625"/>
      <c r="E101" s="113"/>
      <c r="F101" s="113"/>
      <c r="G101" s="113"/>
      <c r="H101" s="113"/>
      <c r="I101" s="113"/>
      <c r="J101" s="113"/>
      <c r="K101" s="113"/>
      <c r="L101" s="114"/>
      <c r="M101" s="9"/>
    </row>
    <row r="102" spans="2:19" x14ac:dyDescent="0.25">
      <c r="B102" s="624" t="str">
        <f>D$28</f>
        <v>valeur d'achat nette rendue (CAD)</v>
      </c>
      <c r="C102" s="625"/>
      <c r="D102" s="625"/>
      <c r="E102" s="113"/>
      <c r="F102" s="113"/>
      <c r="G102" s="113"/>
      <c r="H102" s="113"/>
      <c r="I102" s="113"/>
      <c r="J102" s="113"/>
      <c r="K102" s="113"/>
      <c r="L102" s="114"/>
      <c r="M102" s="9"/>
    </row>
    <row r="103" spans="2:19" x14ac:dyDescent="0.25">
      <c r="B103" s="624" t="str">
        <f>D$29</f>
        <v>$ / tonne</v>
      </c>
      <c r="C103" s="625"/>
      <c r="D103" s="625"/>
      <c r="E103" s="123" t="str">
        <f t="shared" ref="E103:L103" si="14">IF(E101=0,"-",E102/E101)</f>
        <v>-</v>
      </c>
      <c r="F103" s="123" t="str">
        <f t="shared" si="14"/>
        <v>-</v>
      </c>
      <c r="G103" s="123" t="str">
        <f t="shared" si="14"/>
        <v>-</v>
      </c>
      <c r="H103" s="123" t="str">
        <f t="shared" si="14"/>
        <v>-</v>
      </c>
      <c r="I103" s="123" t="str">
        <f t="shared" si="14"/>
        <v>-</v>
      </c>
      <c r="J103" s="123" t="str">
        <f t="shared" si="14"/>
        <v>-</v>
      </c>
      <c r="K103" s="123" t="str">
        <f t="shared" si="14"/>
        <v>-</v>
      </c>
      <c r="L103" s="124" t="str">
        <f t="shared" si="14"/>
        <v>-</v>
      </c>
      <c r="M103" s="9"/>
    </row>
    <row r="104" spans="2:19" x14ac:dyDescent="0.25">
      <c r="B104" s="55"/>
      <c r="C104" s="56"/>
      <c r="D104" s="56"/>
      <c r="E104" s="28"/>
      <c r="F104" s="28"/>
      <c r="G104" s="28"/>
      <c r="H104" s="28"/>
      <c r="I104" s="28"/>
      <c r="J104" s="28"/>
      <c r="K104" s="28"/>
      <c r="L104" s="29"/>
      <c r="M104" s="9"/>
    </row>
    <row r="105" spans="2:19" x14ac:dyDescent="0.25">
      <c r="B105" s="444" t="str">
        <f>IF(Intro!$G$21="English",O105,P105)</f>
        <v>Dans le tableau ci-dessous, « Erreur » signifie que les importations totales des produits de référence de votre entreprise dépassent les importations totales de votre entreprise pour cette période. Par conséquent, veuillez modifier les données ci-dessus si nécessaire.</v>
      </c>
      <c r="C105" s="445"/>
      <c r="D105" s="445"/>
      <c r="E105" s="445"/>
      <c r="F105" s="445"/>
      <c r="G105" s="445"/>
      <c r="H105" s="445"/>
      <c r="I105" s="445"/>
      <c r="J105" s="445"/>
      <c r="K105" s="445"/>
      <c r="L105" s="446"/>
      <c r="M105" s="9"/>
      <c r="O105" s="9" t="s">
        <v>350</v>
      </c>
      <c r="P105" s="9" t="s">
        <v>351</v>
      </c>
      <c r="S105" s="34"/>
    </row>
    <row r="106" spans="2:19" x14ac:dyDescent="0.25">
      <c r="B106" s="444"/>
      <c r="C106" s="445"/>
      <c r="D106" s="445"/>
      <c r="E106" s="445"/>
      <c r="F106" s="445"/>
      <c r="G106" s="445"/>
      <c r="H106" s="445"/>
      <c r="I106" s="445"/>
      <c r="J106" s="445"/>
      <c r="K106" s="445"/>
      <c r="L106" s="446"/>
      <c r="M106" s="9"/>
      <c r="S106" s="34"/>
    </row>
    <row r="107" spans="2:19" x14ac:dyDescent="0.25">
      <c r="B107" s="55"/>
      <c r="C107" s="56"/>
      <c r="D107" s="56"/>
      <c r="E107" s="28"/>
      <c r="F107" s="28"/>
      <c r="G107" s="28"/>
      <c r="H107" s="28"/>
      <c r="I107" s="28"/>
      <c r="J107" s="28"/>
      <c r="K107" s="28"/>
      <c r="L107" s="29"/>
      <c r="M107" s="9"/>
      <c r="S107" s="34"/>
    </row>
    <row r="108" spans="2:19" ht="39" customHeight="1" x14ac:dyDescent="0.25">
      <c r="B108" s="635" t="str">
        <f>Variables!D64</f>
        <v>Vérification - volume</v>
      </c>
      <c r="C108" s="636"/>
      <c r="D108" s="636"/>
      <c r="E108" s="636"/>
      <c r="F108" s="637"/>
      <c r="G108" s="101">
        <f>G73</f>
        <v>2024</v>
      </c>
      <c r="H108" s="101">
        <f>H73</f>
        <v>2025</v>
      </c>
      <c r="I108" s="101" t="str">
        <f>I73</f>
        <v>janv.-mars 2026</v>
      </c>
      <c r="J108" s="34"/>
      <c r="K108" s="34"/>
      <c r="L108" s="64"/>
      <c r="M108" s="9"/>
    </row>
    <row r="109" spans="2:19" ht="14.1" customHeight="1" x14ac:dyDescent="0.25">
      <c r="B109" s="638" t="str">
        <f>B91</f>
        <v>tonnes</v>
      </c>
      <c r="C109" s="639"/>
      <c r="D109" s="639"/>
      <c r="E109" s="639"/>
      <c r="F109" s="640"/>
      <c r="G109" s="153" t="str">
        <f>IF(SUM(E91:G91,E96:G96,E101:G101)&gt;H27,Variables!$D$65,Variables!$D$66)</f>
        <v>Correct</v>
      </c>
      <c r="H109" s="153" t="str">
        <f>IF(SUM(H91:K91,H96:K96,H101:K101)&gt;I27,Variables!$D$65,Variables!$D$66)</f>
        <v>Correct</v>
      </c>
      <c r="I109" s="153" t="str">
        <f>IF(SUM(L91,L96,L101)&gt;K27,Variables!$D$65,Variables!$D$66)</f>
        <v>Correct</v>
      </c>
      <c r="J109" s="34"/>
      <c r="K109" s="34"/>
      <c r="L109" s="64"/>
      <c r="M109" s="9"/>
    </row>
    <row r="110" spans="2:19" ht="14.1" customHeight="1" x14ac:dyDescent="0.25">
      <c r="B110" s="632" t="str">
        <f>IF(Intro!$G$21="English",O110,P110)</f>
        <v>volume - total des importations des produits de référence (Question 3)</v>
      </c>
      <c r="C110" s="633"/>
      <c r="D110" s="633"/>
      <c r="E110" s="633"/>
      <c r="F110" s="634"/>
      <c r="G110" s="153">
        <f>SUM(E91:G91,E96:G96,E101:G101)</f>
        <v>0</v>
      </c>
      <c r="H110" s="153">
        <f>SUM(H91:K91,H96:K96,H101:K101)</f>
        <v>0</v>
      </c>
      <c r="I110" s="153">
        <f>SUM(L91,L96,L101)</f>
        <v>0</v>
      </c>
      <c r="J110" s="34"/>
      <c r="K110" s="34"/>
      <c r="L110" s="64"/>
      <c r="M110" s="9"/>
      <c r="O110" s="9" t="s">
        <v>455</v>
      </c>
      <c r="P110" s="9" t="s">
        <v>456</v>
      </c>
    </row>
    <row r="111" spans="2:19" ht="14.1" customHeight="1" x14ac:dyDescent="0.25">
      <c r="B111" s="632" t="str">
        <f>IF(Intro!$G$21="English",O111,P111)</f>
        <v>volume - total des importations (Question 1)</v>
      </c>
      <c r="C111" s="633"/>
      <c r="D111" s="633"/>
      <c r="E111" s="633"/>
      <c r="F111" s="634"/>
      <c r="G111" s="153">
        <f>H27</f>
        <v>0</v>
      </c>
      <c r="H111" s="153">
        <f>I27</f>
        <v>0</v>
      </c>
      <c r="I111" s="153">
        <f>K27</f>
        <v>0</v>
      </c>
      <c r="J111" s="34"/>
      <c r="K111" s="34"/>
      <c r="L111" s="64"/>
      <c r="M111" s="9"/>
      <c r="O111" s="9" t="s">
        <v>457</v>
      </c>
      <c r="P111" s="9" t="s">
        <v>458</v>
      </c>
    </row>
    <row r="112" spans="2:19" x14ac:dyDescent="0.25">
      <c r="B112" s="635" t="str">
        <f>Variables!D68</f>
        <v>Vérification - valeur</v>
      </c>
      <c r="C112" s="636"/>
      <c r="D112" s="636"/>
      <c r="E112" s="636"/>
      <c r="F112" s="637"/>
      <c r="G112" s="101">
        <f>G108</f>
        <v>2024</v>
      </c>
      <c r="H112" s="101">
        <f>H108</f>
        <v>2025</v>
      </c>
      <c r="I112" s="101" t="str">
        <f>I108</f>
        <v>janv.-mars 2026</v>
      </c>
      <c r="J112" s="34"/>
      <c r="K112" s="34"/>
      <c r="L112" s="64"/>
      <c r="M112" s="9"/>
    </row>
    <row r="113" spans="1:16" ht="14.1" customHeight="1" x14ac:dyDescent="0.25">
      <c r="B113" s="638"/>
      <c r="C113" s="639"/>
      <c r="D113" s="639"/>
      <c r="E113" s="639"/>
      <c r="F113" s="640"/>
      <c r="G113" s="153" t="str">
        <f>IF(SUM(E92:G92,E97:G97,E102:G102)&gt;H28,Variables!$D$65,Variables!$D$66)</f>
        <v>Correct</v>
      </c>
      <c r="H113" s="153" t="str">
        <f>IF(SUM(H92:K92,H97:K97,H102:K102)&gt;I28,Variables!$D$65,Variables!$D$66)</f>
        <v>Correct</v>
      </c>
      <c r="I113" s="153" t="str">
        <f>IF(SUM(L92,L97,L102)&gt;K28,Variables!$D$65,Variables!$D$66)</f>
        <v>Correct</v>
      </c>
      <c r="J113" s="34"/>
      <c r="K113" s="34"/>
      <c r="L113" s="64"/>
      <c r="M113" s="9"/>
    </row>
    <row r="114" spans="1:16" ht="14.1" customHeight="1" x14ac:dyDescent="0.25">
      <c r="B114" s="632" t="str">
        <f>IF(Intro!$G$21="English",O114,P114)</f>
        <v>valeur - total des importations des produits de référence (Question 3)</v>
      </c>
      <c r="C114" s="633"/>
      <c r="D114" s="633"/>
      <c r="E114" s="633"/>
      <c r="F114" s="634"/>
      <c r="G114" s="153">
        <f>SUM(E92:G92,E97:G97,E102:G102)</f>
        <v>0</v>
      </c>
      <c r="H114" s="153">
        <f>SUM(H92:K92,H97:K97,H102:K102)</f>
        <v>0</v>
      </c>
      <c r="I114" s="153">
        <f>SUM(L92,L97,L102)</f>
        <v>0</v>
      </c>
      <c r="J114" s="34"/>
      <c r="K114" s="34"/>
      <c r="L114" s="64"/>
      <c r="M114" s="9"/>
      <c r="O114" s="9" t="s">
        <v>459</v>
      </c>
      <c r="P114" s="9" t="s">
        <v>460</v>
      </c>
    </row>
    <row r="115" spans="1:16" ht="14.1" customHeight="1" x14ac:dyDescent="0.25">
      <c r="B115" s="632" t="str">
        <f>IF(Intro!$G$21="English",O115,P115)</f>
        <v>valeur - total des importations (Question 1)</v>
      </c>
      <c r="C115" s="633"/>
      <c r="D115" s="633"/>
      <c r="E115" s="633"/>
      <c r="F115" s="634"/>
      <c r="G115" s="153">
        <f>H28</f>
        <v>0</v>
      </c>
      <c r="H115" s="153">
        <f>I28</f>
        <v>0</v>
      </c>
      <c r="I115" s="153">
        <f>K28</f>
        <v>0</v>
      </c>
      <c r="J115" s="34"/>
      <c r="K115" s="34"/>
      <c r="L115" s="64"/>
      <c r="M115" s="9"/>
      <c r="O115" s="9" t="s">
        <v>461</v>
      </c>
      <c r="P115" s="9" t="s">
        <v>462</v>
      </c>
    </row>
    <row r="116" spans="1:16" x14ac:dyDescent="0.25">
      <c r="B116" s="65"/>
      <c r="C116" s="62"/>
      <c r="D116" s="62"/>
      <c r="E116" s="62"/>
      <c r="F116" s="62"/>
      <c r="G116" s="62"/>
      <c r="H116" s="62"/>
      <c r="I116" s="62"/>
      <c r="J116" s="62"/>
      <c r="K116" s="62"/>
      <c r="L116" s="63"/>
      <c r="M116" s="9"/>
    </row>
    <row r="117" spans="1:16" s="10" customFormat="1" x14ac:dyDescent="0.25">
      <c r="A117" s="7"/>
      <c r="B117" s="77"/>
      <c r="C117" s="77"/>
      <c r="D117" s="75"/>
      <c r="E117" s="76"/>
      <c r="F117" s="76"/>
      <c r="G117" s="76"/>
      <c r="H117" s="76"/>
      <c r="I117" s="76"/>
      <c r="J117" s="76"/>
      <c r="K117" s="76"/>
      <c r="L117" s="76"/>
      <c r="M117" s="66"/>
    </row>
    <row r="118" spans="1:16" x14ac:dyDescent="0.25">
      <c r="B118" s="416" t="str">
        <f>IF(Intro!$G$21="English",O118,P118)</f>
        <v>VENTES D'IMPORTATIONS AU CANADA DE PRODUITS DE RÉFÉRENCE</v>
      </c>
      <c r="C118" s="417"/>
      <c r="D118" s="417"/>
      <c r="E118" s="417"/>
      <c r="F118" s="417"/>
      <c r="G118" s="417"/>
      <c r="H118" s="417"/>
      <c r="I118" s="417"/>
      <c r="J118" s="417"/>
      <c r="K118" s="417"/>
      <c r="L118" s="418"/>
      <c r="M118" s="9"/>
      <c r="O118" s="87" t="s">
        <v>520</v>
      </c>
      <c r="P118" s="87" t="s">
        <v>521</v>
      </c>
    </row>
    <row r="119" spans="1:16" x14ac:dyDescent="0.25">
      <c r="B119" s="545" t="s">
        <v>17</v>
      </c>
      <c r="C119" s="546"/>
      <c r="D119" s="546"/>
      <c r="E119" s="546"/>
      <c r="F119" s="546"/>
      <c r="G119" s="546"/>
      <c r="H119" s="546"/>
      <c r="I119" s="546"/>
      <c r="J119" s="546"/>
      <c r="K119" s="546"/>
      <c r="L119" s="547"/>
      <c r="M119" s="9"/>
    </row>
    <row r="120" spans="1:16" x14ac:dyDescent="0.25">
      <c r="B120" s="15"/>
      <c r="C120" s="32"/>
      <c r="D120" s="32"/>
      <c r="E120" s="33"/>
      <c r="F120" s="33"/>
      <c r="G120" s="33"/>
      <c r="H120" s="33"/>
      <c r="I120" s="33"/>
      <c r="J120" s="33"/>
      <c r="K120" s="33"/>
      <c r="L120" s="16"/>
      <c r="M120" s="9"/>
    </row>
    <row r="121" spans="1:16" x14ac:dyDescent="0.25">
      <c r="B121" s="444" t="str">
        <f>IF(Intro!$G$21="English",O121,P121)</f>
        <v>Indiquez le volume et la valeur des ventes d'importations au Canada pour chaque produit de référence :</v>
      </c>
      <c r="C121" s="445"/>
      <c r="D121" s="445"/>
      <c r="E121" s="445"/>
      <c r="F121" s="445"/>
      <c r="G121" s="445"/>
      <c r="H121" s="445"/>
      <c r="I121" s="445"/>
      <c r="J121" s="445"/>
      <c r="K121" s="445"/>
      <c r="L121" s="446"/>
      <c r="M121" s="9"/>
      <c r="O121" s="17" t="s">
        <v>168</v>
      </c>
      <c r="P121" s="9" t="s">
        <v>418</v>
      </c>
    </row>
    <row r="122" spans="1:16" x14ac:dyDescent="0.25">
      <c r="B122" s="444" t="str">
        <f>Pro!B35</f>
        <v>Note - Ne répondez à cette question que si votre entreprise a vendu les marchandises du 1er janvier 2023 au 31 mars 2026.</v>
      </c>
      <c r="C122" s="445"/>
      <c r="D122" s="445"/>
      <c r="E122" s="445"/>
      <c r="F122" s="445"/>
      <c r="G122" s="445"/>
      <c r="H122" s="445"/>
      <c r="I122" s="445"/>
      <c r="J122" s="445"/>
      <c r="K122" s="445"/>
      <c r="L122" s="446"/>
      <c r="M122" s="9"/>
      <c r="O122" s="17"/>
    </row>
    <row r="123" spans="1:16" x14ac:dyDescent="0.25">
      <c r="B123" s="55"/>
      <c r="C123" s="56"/>
      <c r="D123" s="32"/>
      <c r="E123" s="33"/>
      <c r="F123" s="33"/>
      <c r="G123" s="33"/>
      <c r="H123" s="33"/>
      <c r="I123" s="33"/>
      <c r="J123" s="33"/>
      <c r="K123" s="33"/>
      <c r="L123" s="16"/>
      <c r="M123" s="9"/>
      <c r="O123" s="17"/>
    </row>
    <row r="124" spans="1:16" x14ac:dyDescent="0.25">
      <c r="B124" s="663"/>
      <c r="C124" s="664"/>
      <c r="D124" s="665"/>
      <c r="E124" s="101" t="str">
        <f t="shared" ref="E124:L124" si="15">E88</f>
        <v>T2 - 2024</v>
      </c>
      <c r="F124" s="101" t="str">
        <f t="shared" si="15"/>
        <v>T3 - 2024</v>
      </c>
      <c r="G124" s="101" t="str">
        <f t="shared" si="15"/>
        <v>T4 - 2024</v>
      </c>
      <c r="H124" s="101" t="str">
        <f t="shared" si="15"/>
        <v>T1 - 2025</v>
      </c>
      <c r="I124" s="101" t="str">
        <f t="shared" si="15"/>
        <v>T2 - 2025</v>
      </c>
      <c r="J124" s="101" t="str">
        <f t="shared" si="15"/>
        <v>T3 - 2025</v>
      </c>
      <c r="K124" s="101" t="str">
        <f t="shared" si="15"/>
        <v>T4 - 2025</v>
      </c>
      <c r="L124" s="112" t="str">
        <f t="shared" si="15"/>
        <v>T1 - 2026</v>
      </c>
      <c r="M124" s="9"/>
      <c r="O124" s="17"/>
    </row>
    <row r="125" spans="1:16" x14ac:dyDescent="0.25">
      <c r="B125" s="659" t="str">
        <f>B89</f>
        <v>Poutre à gradin formée à froid  en acier de calibre 12 à 16, de toute longueur, incluant le connecteur/support de poutre, quels que soient le profil ou le type de raccord.</v>
      </c>
      <c r="C125" s="504"/>
      <c r="D125" s="504"/>
      <c r="E125" s="504"/>
      <c r="F125" s="504"/>
      <c r="G125" s="504"/>
      <c r="H125" s="504"/>
      <c r="I125" s="504"/>
      <c r="J125" s="504"/>
      <c r="K125" s="504"/>
      <c r="L125" s="660"/>
      <c r="M125" s="9"/>
    </row>
    <row r="126" spans="1:16" x14ac:dyDescent="0.25">
      <c r="B126" s="661"/>
      <c r="C126" s="510"/>
      <c r="D126" s="510"/>
      <c r="E126" s="510"/>
      <c r="F126" s="510"/>
      <c r="G126" s="510"/>
      <c r="H126" s="510"/>
      <c r="I126" s="510"/>
      <c r="J126" s="510"/>
      <c r="K126" s="510"/>
      <c r="L126" s="662"/>
      <c r="M126" s="9"/>
    </row>
    <row r="127" spans="1:16" x14ac:dyDescent="0.25">
      <c r="B127" s="624" t="str">
        <f>D$31</f>
        <v>tonnes</v>
      </c>
      <c r="C127" s="625"/>
      <c r="D127" s="625"/>
      <c r="E127" s="113"/>
      <c r="F127" s="113"/>
      <c r="G127" s="113"/>
      <c r="H127" s="113"/>
      <c r="I127" s="113"/>
      <c r="J127" s="113"/>
      <c r="K127" s="113"/>
      <c r="L127" s="114"/>
      <c r="M127" s="9"/>
    </row>
    <row r="128" spans="1:16" x14ac:dyDescent="0.25">
      <c r="B128" s="624" t="str">
        <f>D$32</f>
        <v>valeur de vente nette rendue (CAD)</v>
      </c>
      <c r="C128" s="625"/>
      <c r="D128" s="625"/>
      <c r="E128" s="113"/>
      <c r="F128" s="113"/>
      <c r="G128" s="113"/>
      <c r="H128" s="113"/>
      <c r="I128" s="113"/>
      <c r="J128" s="113"/>
      <c r="K128" s="113"/>
      <c r="L128" s="114"/>
      <c r="M128" s="9"/>
    </row>
    <row r="129" spans="2:19" x14ac:dyDescent="0.25">
      <c r="B129" s="624" t="str">
        <f>D$33</f>
        <v>$ / tonne</v>
      </c>
      <c r="C129" s="625"/>
      <c r="D129" s="625"/>
      <c r="E129" s="123" t="str">
        <f t="shared" ref="E129:L129" si="16">IF(E127=0,"-",E128/E127)</f>
        <v>-</v>
      </c>
      <c r="F129" s="123" t="str">
        <f t="shared" si="16"/>
        <v>-</v>
      </c>
      <c r="G129" s="123" t="str">
        <f t="shared" si="16"/>
        <v>-</v>
      </c>
      <c r="H129" s="123" t="str">
        <f t="shared" si="16"/>
        <v>-</v>
      </c>
      <c r="I129" s="123" t="str">
        <f t="shared" si="16"/>
        <v>-</v>
      </c>
      <c r="J129" s="123" t="str">
        <f t="shared" si="16"/>
        <v>-</v>
      </c>
      <c r="K129" s="123" t="str">
        <f t="shared" si="16"/>
        <v>-</v>
      </c>
      <c r="L129" s="124" t="str">
        <f t="shared" si="16"/>
        <v>-</v>
      </c>
      <c r="M129" s="9"/>
    </row>
    <row r="130" spans="2:19" x14ac:dyDescent="0.25">
      <c r="B130" s="659" t="str">
        <f>B94</f>
        <v>Poutre caisson formée à froid  en acier de calibre 12 à 16, de toute longueur, incluant le connecteur/support de poutre, quels que soient le profil ou le type de raccord.</v>
      </c>
      <c r="C130" s="504"/>
      <c r="D130" s="504"/>
      <c r="E130" s="504"/>
      <c r="F130" s="504"/>
      <c r="G130" s="504"/>
      <c r="H130" s="504"/>
      <c r="I130" s="504"/>
      <c r="J130" s="504"/>
      <c r="K130" s="504"/>
      <c r="L130" s="660"/>
      <c r="M130" s="9"/>
    </row>
    <row r="131" spans="2:19" x14ac:dyDescent="0.25">
      <c r="B131" s="661"/>
      <c r="C131" s="510"/>
      <c r="D131" s="510"/>
      <c r="E131" s="510"/>
      <c r="F131" s="510"/>
      <c r="G131" s="510"/>
      <c r="H131" s="510"/>
      <c r="I131" s="510"/>
      <c r="J131" s="510"/>
      <c r="K131" s="510"/>
      <c r="L131" s="662"/>
      <c r="M131" s="9"/>
    </row>
    <row r="132" spans="2:19" x14ac:dyDescent="0.25">
      <c r="B132" s="624" t="str">
        <f>D$31</f>
        <v>tonnes</v>
      </c>
      <c r="C132" s="625"/>
      <c r="D132" s="625"/>
      <c r="E132" s="113"/>
      <c r="F132" s="113"/>
      <c r="G132" s="113"/>
      <c r="H132" s="113"/>
      <c r="I132" s="113"/>
      <c r="J132" s="113"/>
      <c r="K132" s="113"/>
      <c r="L132" s="114"/>
      <c r="M132" s="9"/>
    </row>
    <row r="133" spans="2:19" x14ac:dyDescent="0.25">
      <c r="B133" s="624" t="str">
        <f>D$32</f>
        <v>valeur de vente nette rendue (CAD)</v>
      </c>
      <c r="C133" s="625"/>
      <c r="D133" s="625"/>
      <c r="E133" s="113"/>
      <c r="F133" s="113"/>
      <c r="G133" s="113"/>
      <c r="H133" s="113"/>
      <c r="I133" s="113"/>
      <c r="J133" s="113"/>
      <c r="K133" s="113"/>
      <c r="L133" s="114"/>
      <c r="M133" s="9"/>
    </row>
    <row r="134" spans="2:19" x14ac:dyDescent="0.25">
      <c r="B134" s="624" t="str">
        <f>D$33</f>
        <v>$ / tonne</v>
      </c>
      <c r="C134" s="625"/>
      <c r="D134" s="625"/>
      <c r="E134" s="123" t="str">
        <f>IF(E132=0,"-",E133/E132)</f>
        <v>-</v>
      </c>
      <c r="F134" s="123" t="str">
        <f t="shared" ref="F134:L134" si="17">IF(F132=0,"-",F133/F132)</f>
        <v>-</v>
      </c>
      <c r="G134" s="123" t="str">
        <f t="shared" si="17"/>
        <v>-</v>
      </c>
      <c r="H134" s="123" t="str">
        <f t="shared" si="17"/>
        <v>-</v>
      </c>
      <c r="I134" s="123" t="str">
        <f t="shared" si="17"/>
        <v>-</v>
      </c>
      <c r="J134" s="123" t="str">
        <f t="shared" si="17"/>
        <v>-</v>
      </c>
      <c r="K134" s="123" t="str">
        <f t="shared" si="17"/>
        <v>-</v>
      </c>
      <c r="L134" s="124" t="str">
        <f t="shared" si="17"/>
        <v>-</v>
      </c>
      <c r="M134" s="9"/>
    </row>
    <row r="135" spans="2:19" x14ac:dyDescent="0.25">
      <c r="B135" s="659" t="str">
        <f>B99</f>
        <v>Barre de sécurité formée à froid , quels que soient le type ou le modèle (universelle, à clipser, à encliqueter, à poser par-dessus, soudée ou autre), les dimensions ou la configuration.</v>
      </c>
      <c r="C135" s="504"/>
      <c r="D135" s="504"/>
      <c r="E135" s="504"/>
      <c r="F135" s="504"/>
      <c r="G135" s="504"/>
      <c r="H135" s="504"/>
      <c r="I135" s="504"/>
      <c r="J135" s="504"/>
      <c r="K135" s="504"/>
      <c r="L135" s="660"/>
      <c r="M135" s="9"/>
    </row>
    <row r="136" spans="2:19" x14ac:dyDescent="0.25">
      <c r="B136" s="661"/>
      <c r="C136" s="510"/>
      <c r="D136" s="510"/>
      <c r="E136" s="510"/>
      <c r="F136" s="510"/>
      <c r="G136" s="510"/>
      <c r="H136" s="510"/>
      <c r="I136" s="510"/>
      <c r="J136" s="510"/>
      <c r="K136" s="510"/>
      <c r="L136" s="662"/>
      <c r="M136" s="9"/>
    </row>
    <row r="137" spans="2:19" x14ac:dyDescent="0.25">
      <c r="B137" s="624" t="str">
        <f>D$31</f>
        <v>tonnes</v>
      </c>
      <c r="C137" s="625"/>
      <c r="D137" s="625"/>
      <c r="E137" s="113"/>
      <c r="F137" s="113"/>
      <c r="G137" s="113"/>
      <c r="H137" s="113"/>
      <c r="I137" s="113"/>
      <c r="J137" s="113"/>
      <c r="K137" s="113"/>
      <c r="L137" s="114"/>
      <c r="M137" s="9"/>
    </row>
    <row r="138" spans="2:19" x14ac:dyDescent="0.25">
      <c r="B138" s="624" t="str">
        <f>D$32</f>
        <v>valeur de vente nette rendue (CAD)</v>
      </c>
      <c r="C138" s="625"/>
      <c r="D138" s="625"/>
      <c r="E138" s="113"/>
      <c r="F138" s="113"/>
      <c r="G138" s="113"/>
      <c r="H138" s="113"/>
      <c r="I138" s="113"/>
      <c r="J138" s="113"/>
      <c r="K138" s="113"/>
      <c r="L138" s="114"/>
      <c r="M138" s="9"/>
    </row>
    <row r="139" spans="2:19" x14ac:dyDescent="0.25">
      <c r="B139" s="624" t="str">
        <f>D$33</f>
        <v>$ / tonne</v>
      </c>
      <c r="C139" s="625"/>
      <c r="D139" s="625"/>
      <c r="E139" s="123" t="str">
        <f>IF(E137=0,"-",E138/E137)</f>
        <v>-</v>
      </c>
      <c r="F139" s="123" t="str">
        <f t="shared" ref="F139:L139" si="18">IF(F137=0,"-",F138/F137)</f>
        <v>-</v>
      </c>
      <c r="G139" s="123" t="str">
        <f t="shared" si="18"/>
        <v>-</v>
      </c>
      <c r="H139" s="123" t="str">
        <f t="shared" si="18"/>
        <v>-</v>
      </c>
      <c r="I139" s="123" t="str">
        <f t="shared" si="18"/>
        <v>-</v>
      </c>
      <c r="J139" s="123" t="str">
        <f t="shared" si="18"/>
        <v>-</v>
      </c>
      <c r="K139" s="123" t="str">
        <f t="shared" si="18"/>
        <v>-</v>
      </c>
      <c r="L139" s="124" t="str">
        <f t="shared" si="18"/>
        <v>-</v>
      </c>
      <c r="M139" s="9"/>
    </row>
    <row r="140" spans="2:19" x14ac:dyDescent="0.25">
      <c r="B140" s="55"/>
      <c r="C140" s="56"/>
      <c r="D140" s="56"/>
      <c r="E140" s="28"/>
      <c r="F140" s="28"/>
      <c r="G140" s="28"/>
      <c r="H140" s="28"/>
      <c r="I140" s="28"/>
      <c r="J140" s="28"/>
      <c r="K140" s="28"/>
      <c r="L140" s="29"/>
      <c r="M140" s="9"/>
    </row>
    <row r="141" spans="2:19" x14ac:dyDescent="0.25">
      <c r="B141" s="404" t="str">
        <f>IF(Intro!$G$21="English",O141,P141)</f>
        <v>Dans le tableau ci-dessous, « Erreur » signifie que les ventes totales des produits de référence de votre entreprise dépassent les ventes totales d'importations de votre entreprise pour cette période. Par conséquent, veuillez modifier les données ci-dessus si nécessaire.</v>
      </c>
      <c r="C141" s="405"/>
      <c r="D141" s="405"/>
      <c r="E141" s="405"/>
      <c r="F141" s="405"/>
      <c r="G141" s="405"/>
      <c r="H141" s="405"/>
      <c r="I141" s="405"/>
      <c r="J141" s="405"/>
      <c r="K141" s="405"/>
      <c r="L141" s="406"/>
      <c r="M141" s="9"/>
      <c r="O141" s="9" t="s">
        <v>352</v>
      </c>
      <c r="P141" s="9" t="s">
        <v>419</v>
      </c>
      <c r="S141" s="34"/>
    </row>
    <row r="142" spans="2:19" x14ac:dyDescent="0.25">
      <c r="B142" s="404"/>
      <c r="C142" s="405"/>
      <c r="D142" s="405"/>
      <c r="E142" s="405"/>
      <c r="F142" s="405"/>
      <c r="G142" s="405"/>
      <c r="H142" s="405"/>
      <c r="I142" s="405"/>
      <c r="J142" s="405"/>
      <c r="K142" s="405"/>
      <c r="L142" s="406"/>
      <c r="M142" s="9"/>
      <c r="S142" s="34"/>
    </row>
    <row r="143" spans="2:19" x14ac:dyDescent="0.25">
      <c r="B143" s="55"/>
      <c r="C143" s="56"/>
      <c r="D143" s="56"/>
      <c r="E143" s="28"/>
      <c r="F143" s="28"/>
      <c r="G143" s="28"/>
      <c r="H143" s="28"/>
      <c r="I143" s="28"/>
      <c r="J143" s="28"/>
      <c r="K143" s="28"/>
      <c r="L143" s="29"/>
      <c r="M143" s="9"/>
      <c r="S143" s="34"/>
    </row>
    <row r="144" spans="2:19" ht="14.1" customHeight="1" x14ac:dyDescent="0.25">
      <c r="B144" s="635" t="str">
        <f>Variables!D64</f>
        <v>Vérification - volume</v>
      </c>
      <c r="C144" s="636"/>
      <c r="D144" s="636"/>
      <c r="E144" s="636"/>
      <c r="F144" s="637"/>
      <c r="G144" s="101">
        <f>G108</f>
        <v>2024</v>
      </c>
      <c r="H144" s="101">
        <f>H108</f>
        <v>2025</v>
      </c>
      <c r="I144" s="101" t="str">
        <f>I108</f>
        <v>janv.-mars 2026</v>
      </c>
      <c r="J144" s="34"/>
      <c r="K144" s="34"/>
      <c r="L144" s="64"/>
      <c r="M144" s="9"/>
      <c r="O144" s="17"/>
    </row>
    <row r="145" spans="1:16" ht="14.1" customHeight="1" x14ac:dyDescent="0.25">
      <c r="B145" s="654" t="str">
        <f>B127</f>
        <v>tonnes</v>
      </c>
      <c r="C145" s="655"/>
      <c r="D145" s="655"/>
      <c r="E145" s="655"/>
      <c r="F145" s="656"/>
      <c r="G145" s="153" t="str">
        <f>IF(SUM(E127:G127,E132:G132,E137:G137)&gt;H37,Variables!$D$65,Variables!$D$66)</f>
        <v>Correct</v>
      </c>
      <c r="H145" s="153" t="str">
        <f>IF(SUM(H127:K127,H132:K132,H137:K137)&gt;I37,Variables!$D$65,Variables!$D$66)</f>
        <v>Correct</v>
      </c>
      <c r="I145" s="153" t="str">
        <f>IF(SUM(L127,L132,L137)&gt;K37,Variables!$D$65,Variables!$D$66)</f>
        <v>Correct</v>
      </c>
      <c r="J145" s="34"/>
      <c r="K145" s="34"/>
      <c r="L145" s="64"/>
      <c r="M145" s="9"/>
    </row>
    <row r="146" spans="1:16" ht="14.1" customHeight="1" x14ac:dyDescent="0.25">
      <c r="B146" s="632" t="str">
        <f>IF(Intro!$G$21="English",O146,P146)</f>
        <v>volume - total des ventes au Canada d'importations des produits de référence (Question 4)</v>
      </c>
      <c r="C146" s="633"/>
      <c r="D146" s="633"/>
      <c r="E146" s="633"/>
      <c r="F146" s="634"/>
      <c r="G146" s="157">
        <f>(SUM(E127:G127,E132:G132,E137:G137))</f>
        <v>0</v>
      </c>
      <c r="H146" s="157">
        <f>SUM(H127:K127,H132:K132,H137:K137)</f>
        <v>0</v>
      </c>
      <c r="I146" s="157">
        <f>SUM(L127,L132,L137)</f>
        <v>0</v>
      </c>
      <c r="J146" s="34"/>
      <c r="K146" s="34"/>
      <c r="L146" s="64"/>
      <c r="M146" s="9"/>
      <c r="O146" s="9" t="s">
        <v>471</v>
      </c>
      <c r="P146" s="9" t="s">
        <v>473</v>
      </c>
    </row>
    <row r="147" spans="1:16" ht="14.1" customHeight="1" x14ac:dyDescent="0.25">
      <c r="B147" s="632" t="str">
        <f>IF(Intro!$G$21="English",O147,P147)</f>
        <v>volume - total des ventes au Canada d'importations (Question 1)</v>
      </c>
      <c r="C147" s="633"/>
      <c r="D147" s="633"/>
      <c r="E147" s="633"/>
      <c r="F147" s="634"/>
      <c r="G147" s="153">
        <f>H37</f>
        <v>0</v>
      </c>
      <c r="H147" s="153">
        <f>I37</f>
        <v>0</v>
      </c>
      <c r="I147" s="153">
        <f>K37</f>
        <v>0</v>
      </c>
      <c r="J147" s="34"/>
      <c r="K147" s="34"/>
      <c r="L147" s="64"/>
      <c r="M147" s="9"/>
      <c r="O147" s="9" t="s">
        <v>464</v>
      </c>
      <c r="P147" s="9" t="s">
        <v>466</v>
      </c>
    </row>
    <row r="148" spans="1:16" x14ac:dyDescent="0.25">
      <c r="B148" s="635" t="str">
        <f>Variables!D68</f>
        <v>Vérification - valeur</v>
      </c>
      <c r="C148" s="636"/>
      <c r="D148" s="636"/>
      <c r="E148" s="636"/>
      <c r="F148" s="637"/>
      <c r="G148" s="101">
        <f>G144</f>
        <v>2024</v>
      </c>
      <c r="H148" s="101">
        <f t="shared" ref="H148:I148" si="19">H144</f>
        <v>2025</v>
      </c>
      <c r="I148" s="101" t="str">
        <f t="shared" si="19"/>
        <v>janv.-mars 2026</v>
      </c>
      <c r="J148" s="34"/>
      <c r="K148" s="34"/>
      <c r="L148" s="64"/>
      <c r="M148" s="9"/>
    </row>
    <row r="149" spans="1:16" ht="14.1" customHeight="1" x14ac:dyDescent="0.25">
      <c r="B149" s="654" t="str">
        <f>B128</f>
        <v>valeur de vente nette rendue (CAD)</v>
      </c>
      <c r="C149" s="655"/>
      <c r="D149" s="655"/>
      <c r="E149" s="655"/>
      <c r="F149" s="656"/>
      <c r="G149" s="153" t="str">
        <f>IF(SUM(E128:G128,E133:G133,E138:G138)&gt;H38,Variables!$D$65,Variables!$D$66)</f>
        <v>Correct</v>
      </c>
      <c r="H149" s="153" t="str">
        <f>IF(SUM(H128:K128,H133:K133,H138:K138)&gt;I38,Variables!$D$65,Variables!$D$66)</f>
        <v>Correct</v>
      </c>
      <c r="I149" s="153" t="str">
        <f>IF(SUM(L128,L133,L138)&gt;K38,Variables!$D$65,Variables!$D$66)</f>
        <v>Correct</v>
      </c>
      <c r="J149" s="34"/>
      <c r="K149" s="34"/>
      <c r="L149" s="64"/>
      <c r="M149" s="9"/>
    </row>
    <row r="150" spans="1:16" ht="14.1" customHeight="1" x14ac:dyDescent="0.25">
      <c r="B150" s="632" t="str">
        <f>IF(Intro!$G$21="English",O150,P150)</f>
        <v>valeur - total des ventes au Canada d'importations des produits de référence (Question 4)</v>
      </c>
      <c r="C150" s="633"/>
      <c r="D150" s="633"/>
      <c r="E150" s="633"/>
      <c r="F150" s="634"/>
      <c r="G150" s="157">
        <f>SUM(E128:G128,E133:G133,E138:G138)</f>
        <v>0</v>
      </c>
      <c r="H150" s="157">
        <f>SUM(H128:K128,H133:K133,H138:K138)</f>
        <v>0</v>
      </c>
      <c r="I150" s="157">
        <f>SUM(L128,L133,L138)</f>
        <v>0</v>
      </c>
      <c r="J150" s="34"/>
      <c r="K150" s="34"/>
      <c r="L150" s="64"/>
      <c r="M150" s="9"/>
      <c r="O150" s="9" t="s">
        <v>472</v>
      </c>
      <c r="P150" s="9" t="s">
        <v>474</v>
      </c>
    </row>
    <row r="151" spans="1:16" ht="14.1" customHeight="1" x14ac:dyDescent="0.25">
      <c r="B151" s="632" t="str">
        <f>IF(Intro!$G$21="English",O151,P151)</f>
        <v>valeur - total des ventes au Canada d'importations (Question 1)</v>
      </c>
      <c r="C151" s="633"/>
      <c r="D151" s="633"/>
      <c r="E151" s="633"/>
      <c r="F151" s="634"/>
      <c r="G151" s="153">
        <f>H38</f>
        <v>0</v>
      </c>
      <c r="H151" s="153">
        <f>I38</f>
        <v>0</v>
      </c>
      <c r="I151" s="153">
        <f>K38</f>
        <v>0</v>
      </c>
      <c r="J151" s="34"/>
      <c r="K151" s="34"/>
      <c r="L151" s="64"/>
      <c r="M151" s="9"/>
      <c r="O151" s="9" t="s">
        <v>470</v>
      </c>
      <c r="P151" s="9" t="s">
        <v>468</v>
      </c>
    </row>
    <row r="152" spans="1:16" x14ac:dyDescent="0.25">
      <c r="B152" s="65"/>
      <c r="C152" s="62"/>
      <c r="D152" s="62"/>
      <c r="E152" s="62"/>
      <c r="F152" s="62"/>
      <c r="G152" s="62"/>
      <c r="H152" s="62"/>
      <c r="I152" s="62"/>
      <c r="J152" s="62"/>
      <c r="K152" s="62"/>
      <c r="L152" s="63"/>
      <c r="M152" s="9"/>
    </row>
    <row r="153" spans="1:16" s="40" customFormat="1" x14ac:dyDescent="0.25">
      <c r="A153" s="68"/>
      <c r="B153" s="4"/>
      <c r="C153" s="4"/>
      <c r="D153" s="69"/>
      <c r="E153" s="69"/>
      <c r="F153" s="69"/>
      <c r="G153" s="69"/>
      <c r="H153" s="69"/>
      <c r="I153" s="69"/>
      <c r="J153" s="69"/>
      <c r="K153" s="69"/>
      <c r="L153" s="69"/>
      <c r="N153" s="70"/>
    </row>
    <row r="154" spans="1:16" x14ac:dyDescent="0.25">
      <c r="B154" s="416" t="str">
        <f>UPPER(IF(Intro!$G$21="English",O154,P154))</f>
        <v>DONNÉES SUR LES IMPORTATIONS POUR L'ANALYSE DES IMPORTATIONS MASSIVES</v>
      </c>
      <c r="C154" s="417"/>
      <c r="D154" s="417"/>
      <c r="E154" s="417"/>
      <c r="F154" s="417"/>
      <c r="G154" s="417"/>
      <c r="H154" s="417"/>
      <c r="I154" s="417"/>
      <c r="J154" s="417"/>
      <c r="K154" s="417"/>
      <c r="L154" s="418"/>
      <c r="M154" s="9"/>
      <c r="O154" s="87" t="s">
        <v>325</v>
      </c>
      <c r="P154" s="87" t="s">
        <v>420</v>
      </c>
    </row>
    <row r="155" spans="1:16" s="10" customFormat="1" x14ac:dyDescent="0.25">
      <c r="A155" s="7"/>
      <c r="B155" s="545" t="s">
        <v>18</v>
      </c>
      <c r="C155" s="546"/>
      <c r="D155" s="546"/>
      <c r="E155" s="546"/>
      <c r="F155" s="546"/>
      <c r="G155" s="546"/>
      <c r="H155" s="546"/>
      <c r="I155" s="546"/>
      <c r="J155" s="546"/>
      <c r="K155" s="546"/>
      <c r="L155" s="547"/>
      <c r="M155" s="66"/>
      <c r="O155" s="9"/>
    </row>
    <row r="156" spans="1:16" x14ac:dyDescent="0.25">
      <c r="B156" s="15"/>
      <c r="C156" s="32"/>
      <c r="D156" s="32"/>
      <c r="E156" s="33"/>
      <c r="F156" s="33"/>
      <c r="G156" s="33"/>
      <c r="H156" s="33"/>
      <c r="I156" s="33"/>
      <c r="J156" s="33"/>
      <c r="K156" s="33"/>
      <c r="L156" s="16"/>
      <c r="M156" s="9"/>
    </row>
    <row r="157" spans="1:16" x14ac:dyDescent="0.25">
      <c r="B157" s="444" t="str">
        <f>IF(Intro!$G$21="English",O157,P157)</f>
        <v>Indiquez le volume des importations et le stock de clôture au Canada des marchandises provenant de l'exportateur décrit ci-dessus :</v>
      </c>
      <c r="C157" s="445"/>
      <c r="D157" s="445"/>
      <c r="E157" s="445"/>
      <c r="F157" s="445"/>
      <c r="G157" s="445"/>
      <c r="H157" s="445"/>
      <c r="I157" s="445"/>
      <c r="J157" s="445"/>
      <c r="K157" s="445"/>
      <c r="L157" s="446"/>
      <c r="M157" s="9"/>
      <c r="O157" s="17" t="s">
        <v>191</v>
      </c>
      <c r="P157" s="9" t="s">
        <v>422</v>
      </c>
    </row>
    <row r="158" spans="1:16" x14ac:dyDescent="0.25">
      <c r="B158" s="55"/>
      <c r="C158" s="56"/>
      <c r="D158" s="32"/>
      <c r="E158" s="33"/>
      <c r="F158" s="33"/>
      <c r="G158" s="33"/>
      <c r="H158" s="33"/>
      <c r="I158" s="33"/>
      <c r="J158" s="33"/>
      <c r="K158" s="33"/>
      <c r="L158" s="16"/>
      <c r="M158" s="9"/>
      <c r="O158" s="17"/>
    </row>
    <row r="159" spans="1:16" x14ac:dyDescent="0.25">
      <c r="B159" s="55"/>
      <c r="C159" s="56"/>
      <c r="D159" s="32"/>
      <c r="E159" s="144" t="str">
        <f>IF(Intro!$G$21="English","Q","T")&amp;IF(MID(F159,2,1)&lt;&gt;"1",MID(F159,2,1)-1&amp;" - "&amp;MID(F159,6,4),"4 - "&amp;MID(F159,6,4)-1)</f>
        <v>T1 - 2025</v>
      </c>
      <c r="F159" s="144" t="str">
        <f>IF(Intro!$G$21="English","Q","T")&amp;IF(MID(G159,2,1)&lt;&gt;"1",MID(G159,2,1)-1&amp;" - "&amp;MID(G159,6,4),"4 - "&amp;MID(G159,6,4)-1)</f>
        <v>T2 - 2025</v>
      </c>
      <c r="G159" s="144" t="str">
        <f>IF(Intro!$G$21="English","Q","T")&amp;IF(MID(H159,2,1)&lt;&gt;"1",MID(H159,2,1)-1&amp;" - "&amp;MID(H159,6,4),"4 - "&amp;MID(H159,6,4)-1)</f>
        <v>T3 - 2025</v>
      </c>
      <c r="H159" s="144" t="str">
        <f>IF(Intro!$G$21="English","Q","T")&amp;IF(MID(I159,2,1)&lt;&gt;"1",MID(I159,2,1)-1&amp;" - "&amp;MID(I159,6,4),"4 - "&amp;MID(I159,6,4)-1)</f>
        <v>T4 - 2025</v>
      </c>
      <c r="I159" s="144" t="str">
        <f>L124</f>
        <v>T1 - 2026</v>
      </c>
      <c r="J159" s="145" t="str">
        <f>IF(Intro!$G$21="English",Variables!$B$44,Variables!$C$44)</f>
        <v>T2 - 2026</v>
      </c>
      <c r="K159" s="34"/>
      <c r="L159" s="16"/>
      <c r="M159" s="9"/>
      <c r="O159" s="17"/>
    </row>
    <row r="160" spans="1:16" x14ac:dyDescent="0.25">
      <c r="B160" s="652" t="str">
        <f>B27</f>
        <v>Importations</v>
      </c>
      <c r="C160" s="653"/>
      <c r="D160" s="100" t="str">
        <f>B132</f>
        <v>tonnes</v>
      </c>
      <c r="E160" s="147"/>
      <c r="F160" s="147"/>
      <c r="G160" s="147"/>
      <c r="H160" s="147"/>
      <c r="I160" s="147"/>
      <c r="J160" s="147"/>
      <c r="K160" s="34"/>
      <c r="L160" s="64"/>
      <c r="M160" s="9"/>
    </row>
    <row r="161" spans="1:19" x14ac:dyDescent="0.25">
      <c r="B161" s="652" t="str">
        <f>IF(Intro!$G$21="English",O161,P161)</f>
        <v>Stock de clôture</v>
      </c>
      <c r="C161" s="653"/>
      <c r="D161" s="100" t="str">
        <f>D160</f>
        <v>tonnes</v>
      </c>
      <c r="E161" s="147"/>
      <c r="F161" s="147"/>
      <c r="G161" s="147"/>
      <c r="H161" s="147"/>
      <c r="I161" s="147"/>
      <c r="J161" s="147"/>
      <c r="K161" s="34"/>
      <c r="L161" s="64"/>
      <c r="M161" s="9"/>
      <c r="O161" s="9" t="s">
        <v>192</v>
      </c>
      <c r="P161" s="9" t="s">
        <v>421</v>
      </c>
    </row>
    <row r="162" spans="1:19" x14ac:dyDescent="0.25">
      <c r="B162" s="55"/>
      <c r="C162" s="56"/>
      <c r="D162" s="56"/>
      <c r="E162" s="28"/>
      <c r="F162" s="28"/>
      <c r="G162" s="28"/>
      <c r="H162" s="28"/>
      <c r="I162" s="28"/>
      <c r="J162" s="28"/>
      <c r="K162" s="28"/>
      <c r="L162" s="29"/>
      <c r="M162" s="9"/>
    </row>
    <row r="163" spans="1:19" x14ac:dyDescent="0.25">
      <c r="B163" s="404" t="str">
        <f>IF(Intro!$G$21="English",O163,P163)</f>
        <v>Dans le tableau ci-dessous, « Erreur » signifie que la somme des importations trimestrielles déclarées ci-dessus dépasse les importations annuelles déclarées à la question 1. Par conséquent, veuillez modifier les données si nécessaire.</v>
      </c>
      <c r="C163" s="405"/>
      <c r="D163" s="405"/>
      <c r="E163" s="405"/>
      <c r="F163" s="405"/>
      <c r="G163" s="405"/>
      <c r="H163" s="405"/>
      <c r="I163" s="405"/>
      <c r="J163" s="405"/>
      <c r="K163" s="405"/>
      <c r="L163" s="406"/>
      <c r="M163" s="9"/>
      <c r="O163" s="9" t="s">
        <v>481</v>
      </c>
      <c r="P163" s="9" t="s">
        <v>482</v>
      </c>
      <c r="S163" s="34"/>
    </row>
    <row r="164" spans="1:19" x14ac:dyDescent="0.25">
      <c r="B164" s="404"/>
      <c r="C164" s="405"/>
      <c r="D164" s="405"/>
      <c r="E164" s="405"/>
      <c r="F164" s="405"/>
      <c r="G164" s="405"/>
      <c r="H164" s="405"/>
      <c r="I164" s="405"/>
      <c r="J164" s="405"/>
      <c r="K164" s="405"/>
      <c r="L164" s="406"/>
      <c r="M164" s="9"/>
      <c r="S164" s="34"/>
    </row>
    <row r="165" spans="1:19" x14ac:dyDescent="0.25">
      <c r="B165" s="141"/>
      <c r="C165" s="94"/>
      <c r="D165" s="94"/>
      <c r="E165" s="94"/>
      <c r="F165" s="94"/>
      <c r="G165" s="94"/>
      <c r="H165" s="94"/>
      <c r="I165" s="94"/>
      <c r="J165" s="94"/>
      <c r="K165" s="94"/>
      <c r="L165" s="142"/>
      <c r="M165" s="9"/>
      <c r="S165" s="34"/>
    </row>
    <row r="166" spans="1:19" x14ac:dyDescent="0.25">
      <c r="B166" s="158"/>
      <c r="C166" s="17"/>
      <c r="D166" s="159"/>
      <c r="E166" s="9"/>
      <c r="F166" s="101">
        <f>G166-1</f>
        <v>2025</v>
      </c>
      <c r="G166" s="101">
        <f>Variables!B8</f>
        <v>2026</v>
      </c>
      <c r="I166" s="34"/>
      <c r="J166" s="34"/>
      <c r="K166" s="34"/>
      <c r="L166" s="133"/>
      <c r="M166" s="9"/>
      <c r="O166" s="17"/>
    </row>
    <row r="167" spans="1:19" ht="14.45" customHeight="1" x14ac:dyDescent="0.25">
      <c r="B167" s="158"/>
      <c r="C167" s="26"/>
      <c r="D167" s="657" t="str">
        <f>B144</f>
        <v>Vérification - volume</v>
      </c>
      <c r="E167" s="658"/>
      <c r="F167" s="153" t="str">
        <f>IF(SUM(E160:H160)&gt;I27,Variables!$D$65,Variables!$D$66)</f>
        <v>Correct</v>
      </c>
      <c r="G167" s="153" t="str">
        <f>IF(SUM(I160)&gt;K27,Variables!$D$65,Variables!$D$66)</f>
        <v>Correct</v>
      </c>
      <c r="I167" s="34"/>
      <c r="J167" s="34"/>
      <c r="K167" s="34"/>
      <c r="L167" s="133"/>
      <c r="M167" s="9"/>
    </row>
    <row r="168" spans="1:19" s="40" customFormat="1" x14ac:dyDescent="0.25">
      <c r="A168" s="68"/>
      <c r="B168" s="160"/>
      <c r="C168" s="4"/>
      <c r="D168" s="69"/>
      <c r="E168" s="69"/>
      <c r="F168" s="69"/>
      <c r="G168" s="69"/>
      <c r="H168" s="69"/>
      <c r="I168" s="69"/>
      <c r="J168" s="69"/>
      <c r="K168" s="69"/>
      <c r="L168" s="161"/>
      <c r="N168" s="70"/>
    </row>
    <row r="169" spans="1:19" s="10" customFormat="1" x14ac:dyDescent="0.25">
      <c r="A169" s="7"/>
      <c r="B169" s="20" t="s">
        <v>19</v>
      </c>
      <c r="C169" s="21"/>
      <c r="D169" s="21"/>
      <c r="E169" s="22"/>
      <c r="F169" s="22"/>
      <c r="G169" s="22"/>
      <c r="H169" s="22"/>
      <c r="I169" s="22"/>
      <c r="J169" s="22"/>
      <c r="K169" s="22"/>
      <c r="L169" s="23"/>
      <c r="M169" s="66"/>
    </row>
    <row r="170" spans="1:19" s="34" customFormat="1" x14ac:dyDescent="0.25">
      <c r="A170" s="43"/>
      <c r="B170" s="47"/>
      <c r="C170" s="78"/>
      <c r="D170" s="78"/>
      <c r="E170" s="78"/>
      <c r="F170" s="78"/>
      <c r="G170" s="78"/>
      <c r="H170" s="78"/>
      <c r="I170" s="78"/>
      <c r="J170" s="78"/>
      <c r="K170" s="78"/>
      <c r="L170" s="48"/>
      <c r="O170" s="9"/>
      <c r="P170" s="9"/>
      <c r="Q170" s="9"/>
      <c r="R170" s="9"/>
    </row>
    <row r="171" spans="1:19" s="34" customFormat="1" x14ac:dyDescent="0.25">
      <c r="A171" s="43"/>
      <c r="B171" s="404" t="str">
        <f>IF(Intro!$G$21="English",O171,P171)</f>
        <v>Décrivez tous les facteurs (par exemple, les retards d’expédition, la saisonnalité, etc.) qui pourraient expliquer la tendance générale des volumes d’importation trimestriels et des stocks finals de votre entreprise, comme indiqué dans la question 6.</v>
      </c>
      <c r="C171" s="405"/>
      <c r="D171" s="405"/>
      <c r="E171" s="405"/>
      <c r="F171" s="405"/>
      <c r="G171" s="405"/>
      <c r="H171" s="405"/>
      <c r="I171" s="405"/>
      <c r="J171" s="405"/>
      <c r="K171" s="405"/>
      <c r="L171" s="406"/>
      <c r="O171" s="9" t="s">
        <v>364</v>
      </c>
      <c r="P171" s="9" t="s">
        <v>365</v>
      </c>
      <c r="Q171" s="9"/>
      <c r="R171" s="9"/>
    </row>
    <row r="172" spans="1:19" s="34" customFormat="1" x14ac:dyDescent="0.25">
      <c r="A172" s="43"/>
      <c r="B172" s="404"/>
      <c r="C172" s="405"/>
      <c r="D172" s="405"/>
      <c r="E172" s="405"/>
      <c r="F172" s="405"/>
      <c r="G172" s="405"/>
      <c r="H172" s="405"/>
      <c r="I172" s="405"/>
      <c r="J172" s="405"/>
      <c r="K172" s="405"/>
      <c r="L172" s="406"/>
      <c r="O172" s="9"/>
      <c r="P172" s="9"/>
      <c r="Q172" s="9"/>
      <c r="R172" s="9"/>
    </row>
    <row r="173" spans="1:19" s="34" customFormat="1" x14ac:dyDescent="0.25">
      <c r="A173" s="43"/>
      <c r="B173" s="47"/>
      <c r="C173" s="78"/>
      <c r="D173" s="78"/>
      <c r="E173" s="78"/>
      <c r="F173" s="78"/>
      <c r="G173" s="78"/>
      <c r="H173" s="78"/>
      <c r="I173" s="78"/>
      <c r="J173" s="78"/>
      <c r="K173" s="78"/>
      <c r="L173" s="48"/>
      <c r="O173" s="9"/>
      <c r="P173" s="9"/>
      <c r="Q173" s="9"/>
      <c r="R173" s="9"/>
    </row>
    <row r="174" spans="1:19" s="10" customFormat="1" x14ac:dyDescent="0.25">
      <c r="A174" s="7"/>
      <c r="B174" s="550"/>
      <c r="C174" s="551"/>
      <c r="D174" s="551"/>
      <c r="E174" s="551"/>
      <c r="F174" s="551"/>
      <c r="G174" s="551"/>
      <c r="H174" s="551"/>
      <c r="I174" s="551"/>
      <c r="J174" s="551"/>
      <c r="K174" s="551"/>
      <c r="L174" s="552"/>
      <c r="M174" s="34"/>
    </row>
    <row r="175" spans="1:19" s="10" customFormat="1" x14ac:dyDescent="0.25">
      <c r="A175" s="7"/>
      <c r="B175" s="550"/>
      <c r="C175" s="551"/>
      <c r="D175" s="551"/>
      <c r="E175" s="551"/>
      <c r="F175" s="551"/>
      <c r="G175" s="551"/>
      <c r="H175" s="551"/>
      <c r="I175" s="551"/>
      <c r="J175" s="551"/>
      <c r="K175" s="551"/>
      <c r="L175" s="552"/>
      <c r="M175" s="34"/>
    </row>
    <row r="176" spans="1:19" s="10" customFormat="1" x14ac:dyDescent="0.25">
      <c r="A176" s="7"/>
      <c r="B176" s="550"/>
      <c r="C176" s="551"/>
      <c r="D176" s="551"/>
      <c r="E176" s="551"/>
      <c r="F176" s="551"/>
      <c r="G176" s="551"/>
      <c r="H176" s="551"/>
      <c r="I176" s="551"/>
      <c r="J176" s="551"/>
      <c r="K176" s="551"/>
      <c r="L176" s="552"/>
      <c r="M176" s="34"/>
    </row>
    <row r="177" spans="1:18" s="10" customFormat="1" x14ac:dyDescent="0.25">
      <c r="A177" s="7"/>
      <c r="B177" s="550"/>
      <c r="C177" s="551"/>
      <c r="D177" s="551"/>
      <c r="E177" s="551"/>
      <c r="F177" s="551"/>
      <c r="G177" s="551"/>
      <c r="H177" s="551"/>
      <c r="I177" s="551"/>
      <c r="J177" s="551"/>
      <c r="K177" s="551"/>
      <c r="L177" s="552"/>
      <c r="M177" s="34"/>
    </row>
    <row r="178" spans="1:18" s="10" customFormat="1" x14ac:dyDescent="0.25">
      <c r="A178" s="7"/>
      <c r="B178" s="550"/>
      <c r="C178" s="551"/>
      <c r="D178" s="551"/>
      <c r="E178" s="551"/>
      <c r="F178" s="551"/>
      <c r="G178" s="551"/>
      <c r="H178" s="551"/>
      <c r="I178" s="551"/>
      <c r="J178" s="551"/>
      <c r="K178" s="551"/>
      <c r="L178" s="552"/>
      <c r="M178" s="34"/>
    </row>
    <row r="179" spans="1:18" s="10" customFormat="1" x14ac:dyDescent="0.25">
      <c r="A179" s="7"/>
      <c r="B179" s="550"/>
      <c r="C179" s="551"/>
      <c r="D179" s="551"/>
      <c r="E179" s="551"/>
      <c r="F179" s="551"/>
      <c r="G179" s="551"/>
      <c r="H179" s="551"/>
      <c r="I179" s="551"/>
      <c r="J179" s="551"/>
      <c r="K179" s="551"/>
      <c r="L179" s="552"/>
      <c r="M179" s="34"/>
    </row>
    <row r="180" spans="1:18" s="10" customFormat="1" x14ac:dyDescent="0.25">
      <c r="A180" s="7"/>
      <c r="B180" s="550"/>
      <c r="C180" s="551"/>
      <c r="D180" s="551"/>
      <c r="E180" s="551"/>
      <c r="F180" s="551"/>
      <c r="G180" s="551"/>
      <c r="H180" s="551"/>
      <c r="I180" s="551"/>
      <c r="J180" s="551"/>
      <c r="K180" s="551"/>
      <c r="L180" s="552"/>
      <c r="M180" s="34"/>
    </row>
    <row r="181" spans="1:18" s="10" customFormat="1" x14ac:dyDescent="0.25">
      <c r="A181" s="7"/>
      <c r="B181" s="550"/>
      <c r="C181" s="551"/>
      <c r="D181" s="551"/>
      <c r="E181" s="551"/>
      <c r="F181" s="551"/>
      <c r="G181" s="551"/>
      <c r="H181" s="551"/>
      <c r="I181" s="551"/>
      <c r="J181" s="551"/>
      <c r="K181" s="551"/>
      <c r="L181" s="552"/>
      <c r="M181" s="34"/>
    </row>
    <row r="182" spans="1:18" s="34" customFormat="1" x14ac:dyDescent="0.25">
      <c r="A182" s="43"/>
      <c r="B182" s="44"/>
      <c r="C182" s="45"/>
      <c r="D182" s="45"/>
      <c r="E182" s="45"/>
      <c r="F182" s="45"/>
      <c r="G182" s="45"/>
      <c r="H182" s="45"/>
      <c r="I182" s="45"/>
      <c r="J182" s="45"/>
      <c r="K182" s="45"/>
      <c r="L182" s="46"/>
      <c r="O182" s="9"/>
      <c r="P182" s="9"/>
      <c r="Q182" s="9"/>
      <c r="R182" s="9"/>
    </row>
  </sheetData>
  <sheetProtection algorithmName="SHA-512" hashValue="HlLa7cceBElSmjOdHq7YW396jrhZgvQ1rrbPIsietz9gqmTClqCkG/+AnBJ4qSt7opLnHtiVWz+wRJfd3y18gw==" saltValue="5EBRzBlbc0zqLLsJY9mZ5g==" spinCount="100000" sheet="1" objects="1" scenarios="1" selectLockedCells="1"/>
  <mergeCells count="130">
    <mergeCell ref="D167:E167"/>
    <mergeCell ref="B171:L172"/>
    <mergeCell ref="B174:L181"/>
    <mergeCell ref="B154:L154"/>
    <mergeCell ref="B155:L155"/>
    <mergeCell ref="B157:L157"/>
    <mergeCell ref="B160:C160"/>
    <mergeCell ref="B161:C161"/>
    <mergeCell ref="B163:L164"/>
    <mergeCell ref="B147:F147"/>
    <mergeCell ref="B148:F148"/>
    <mergeCell ref="B149:F149"/>
    <mergeCell ref="B150:F150"/>
    <mergeCell ref="B151:F151"/>
    <mergeCell ref="B138:D138"/>
    <mergeCell ref="B139:D139"/>
    <mergeCell ref="B141:L142"/>
    <mergeCell ref="B144:F144"/>
    <mergeCell ref="B145:F145"/>
    <mergeCell ref="B146:F146"/>
    <mergeCell ref="B130:L131"/>
    <mergeCell ref="B132:D132"/>
    <mergeCell ref="B133:D133"/>
    <mergeCell ref="B134:D134"/>
    <mergeCell ref="B135:L136"/>
    <mergeCell ref="B137:D137"/>
    <mergeCell ref="B122:L122"/>
    <mergeCell ref="B124:D124"/>
    <mergeCell ref="B125:L126"/>
    <mergeCell ref="B127:D127"/>
    <mergeCell ref="B128:D128"/>
    <mergeCell ref="B129:D129"/>
    <mergeCell ref="B113:F113"/>
    <mergeCell ref="B114:F114"/>
    <mergeCell ref="B115:F115"/>
    <mergeCell ref="B118:L118"/>
    <mergeCell ref="B119:L119"/>
    <mergeCell ref="B121:L121"/>
    <mergeCell ref="B105:L106"/>
    <mergeCell ref="B108:F108"/>
    <mergeCell ref="B109:F109"/>
    <mergeCell ref="B110:F110"/>
    <mergeCell ref="B111:F111"/>
    <mergeCell ref="B112:F112"/>
    <mergeCell ref="B97:D97"/>
    <mergeCell ref="B98:D98"/>
    <mergeCell ref="B99:L100"/>
    <mergeCell ref="B101:D101"/>
    <mergeCell ref="B102:D102"/>
    <mergeCell ref="B103:D103"/>
    <mergeCell ref="B89:L90"/>
    <mergeCell ref="B91:D91"/>
    <mergeCell ref="B92:D92"/>
    <mergeCell ref="B93:D93"/>
    <mergeCell ref="B94:L95"/>
    <mergeCell ref="B96:D96"/>
    <mergeCell ref="B79:F79"/>
    <mergeCell ref="B80:F80"/>
    <mergeCell ref="B83:L83"/>
    <mergeCell ref="B84:L84"/>
    <mergeCell ref="B86:L86"/>
    <mergeCell ref="B88:D88"/>
    <mergeCell ref="B73:F73"/>
    <mergeCell ref="B74:F74"/>
    <mergeCell ref="B75:F75"/>
    <mergeCell ref="B76:F76"/>
    <mergeCell ref="B77:F77"/>
    <mergeCell ref="B78:F78"/>
    <mergeCell ref="B64:D64"/>
    <mergeCell ref="B65:L65"/>
    <mergeCell ref="B66:D66"/>
    <mergeCell ref="B67:D67"/>
    <mergeCell ref="B68:D68"/>
    <mergeCell ref="B70:L71"/>
    <mergeCell ref="B58:D58"/>
    <mergeCell ref="B59:D59"/>
    <mergeCell ref="B60:D60"/>
    <mergeCell ref="B61:L61"/>
    <mergeCell ref="B62:D62"/>
    <mergeCell ref="B63:D63"/>
    <mergeCell ref="B52:D52"/>
    <mergeCell ref="B53:L53"/>
    <mergeCell ref="B54:D54"/>
    <mergeCell ref="B55:D55"/>
    <mergeCell ref="B56:D56"/>
    <mergeCell ref="B57:L57"/>
    <mergeCell ref="B45:L45"/>
    <mergeCell ref="B46:L46"/>
    <mergeCell ref="B48:D48"/>
    <mergeCell ref="B49:L49"/>
    <mergeCell ref="B50:D50"/>
    <mergeCell ref="B51:D51"/>
    <mergeCell ref="B37:C39"/>
    <mergeCell ref="D37:F37"/>
    <mergeCell ref="D38:F38"/>
    <mergeCell ref="D39:F39"/>
    <mergeCell ref="B42:L42"/>
    <mergeCell ref="B43:L43"/>
    <mergeCell ref="B31:C33"/>
    <mergeCell ref="D31:F31"/>
    <mergeCell ref="D32:F32"/>
    <mergeCell ref="D33:F33"/>
    <mergeCell ref="B34:C36"/>
    <mergeCell ref="D34:F34"/>
    <mergeCell ref="D35:F35"/>
    <mergeCell ref="D36:F36"/>
    <mergeCell ref="B26:K26"/>
    <mergeCell ref="B27:C29"/>
    <mergeCell ref="D27:F27"/>
    <mergeCell ref="D28:F28"/>
    <mergeCell ref="D29:F29"/>
    <mergeCell ref="B30:K30"/>
    <mergeCell ref="B19:L19"/>
    <mergeCell ref="B20:L20"/>
    <mergeCell ref="B22:F22"/>
    <mergeCell ref="G22:K22"/>
    <mergeCell ref="B23:F23"/>
    <mergeCell ref="G23:K23"/>
    <mergeCell ref="B12:L12"/>
    <mergeCell ref="B13:L13"/>
    <mergeCell ref="B14:L14"/>
    <mergeCell ref="B15:L15"/>
    <mergeCell ref="B16:L16"/>
    <mergeCell ref="B17:L17"/>
    <mergeCell ref="B4:L4"/>
    <mergeCell ref="B5:L5"/>
    <mergeCell ref="B6:L6"/>
    <mergeCell ref="B8:L8"/>
    <mergeCell ref="B9:L9"/>
    <mergeCell ref="B10:L11"/>
  </mergeCells>
  <conditionalFormatting sqref="F167:G167">
    <cfRule type="cellIs" dxfId="26" priority="1" operator="equal">
      <formula>"Error"</formula>
    </cfRule>
  </conditionalFormatting>
  <conditionalFormatting sqref="G74:I76 G78:I80 G109:I111 G113:I115 G149:I151">
    <cfRule type="cellIs" dxfId="25" priority="3" operator="equal">
      <formula>"Error"</formula>
    </cfRule>
  </conditionalFormatting>
  <conditionalFormatting sqref="G145:I147">
    <cfRule type="cellIs" dxfId="24" priority="2"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5C4E0F41-57EC-425C-BF44-45B4671B6BA1}">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174:B176" xr:uid="{F3A9434A-CA61-4ACB-948C-2A647FC7B9FE}">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18 E60:L60 E64:L64 G36:K39 E56:L56 E52:L52 E68:L68 E93:L93 E98:L98 E103:L103 F167:G167 E129:L129 E134:L134 E139:L139 G149:I151 G29:K29 G33:K33 G109:I111 G74:I76 G78:I80 G145:I147 G113:I115" xr:uid="{6FAA4D30-87BD-4CAE-9972-4FC588B65428}">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160:J161 E137:L138 E132:L133 E127:L128 E101:L102 E96:L97 E91:L92 E66:L67 E62:L63 E58:L59 E54:L55 E50:L51 G34:K35 G31:K32 G27:K28" xr:uid="{0A6B85C7-692F-40FF-B9B7-8A1EA50A9A9D}">
      <formula1>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16" min="1" max="11" man="1"/>
    <brk id="152" min="1" max="11"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5F596-3B09-4F76-9650-9AB0B436C832}">
  <sheetPr codeName="Sheet11">
    <tabColor rgb="FFFFC000"/>
  </sheetPr>
  <dimension ref="A1"/>
  <sheetViews>
    <sheetView showGridLines="0" view="pageBreakPreview" zoomScaleNormal="100" zoomScaleSheetLayoutView="100" workbookViewId="0">
      <selection activeCell="M27" sqref="M27"/>
    </sheetView>
  </sheetViews>
  <sheetFormatPr defaultRowHeight="15" x14ac:dyDescent="0.25"/>
  <sheetData/>
  <sheetProtection algorithmName="SHA-512" hashValue="7/EBVdKrhxNNM6n+MrAxVx934uomJEUzpGiQsO7VUsoH5ir9r35zNdrUINWJLZkhSfapESlvi6pvYJgDL5r8EQ==" saltValue="cPSQdK/50GZN2Y+x8Lfxmg==" spinCount="100000" sheet="1" objects="1" scenarios="1" selectLockedCells="1"/>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47F0B-6B08-4F7A-89A6-465C99E338C0}">
  <sheetPr codeName="Sheet9">
    <tabColor rgb="FF92D050"/>
    <pageSetUpPr fitToPage="1"/>
  </sheetPr>
  <dimension ref="A1:S183"/>
  <sheetViews>
    <sheetView showGridLines="0" zoomScaleNormal="100" zoomScaleSheetLayoutView="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8" width="9.140625" style="9" customWidth="1"/>
    <col min="19" max="16384" width="9.140625" style="9"/>
  </cols>
  <sheetData>
    <row r="1" spans="1:16" x14ac:dyDescent="0.25">
      <c r="O1" s="9" t="s">
        <v>445</v>
      </c>
      <c r="P1" s="9" t="s">
        <v>445</v>
      </c>
    </row>
    <row r="2" spans="1:16" x14ac:dyDescent="0.25">
      <c r="B2" s="11" t="str">
        <f>Pro!B2</f>
        <v>PROTÉGÉ</v>
      </c>
      <c r="C2" s="11"/>
      <c r="D2" s="11"/>
      <c r="O2" s="10" t="s">
        <v>93</v>
      </c>
      <c r="P2" s="10" t="s">
        <v>109</v>
      </c>
    </row>
    <row r="3" spans="1:16" x14ac:dyDescent="0.25">
      <c r="B3" s="12"/>
      <c r="C3" s="12"/>
      <c r="D3" s="12"/>
      <c r="O3" s="2"/>
      <c r="P3" s="2"/>
    </row>
    <row r="4" spans="1:16" s="2" customFormat="1" x14ac:dyDescent="0.25">
      <c r="A4" s="4"/>
      <c r="B4" s="419" t="str">
        <f>Info!B4</f>
        <v>QUESTIONNAIRE À L'INTENTION DES IMPORTATEURS</v>
      </c>
      <c r="C4" s="420"/>
      <c r="D4" s="420"/>
      <c r="E4" s="420"/>
      <c r="F4" s="420"/>
      <c r="G4" s="420"/>
      <c r="H4" s="420"/>
      <c r="I4" s="420"/>
      <c r="J4" s="420"/>
      <c r="K4" s="420"/>
      <c r="L4" s="421"/>
      <c r="M4" s="24"/>
      <c r="N4" s="24"/>
      <c r="O4" s="18"/>
      <c r="P4" s="18"/>
    </row>
    <row r="5" spans="1:16" s="2" customFormat="1" x14ac:dyDescent="0.25">
      <c r="A5" s="4"/>
      <c r="B5" s="575" t="str">
        <f>Info!B5</f>
        <v>NQ-2026-005</v>
      </c>
      <c r="C5" s="576"/>
      <c r="D5" s="576"/>
      <c r="E5" s="576"/>
      <c r="F5" s="576"/>
      <c r="G5" s="576"/>
      <c r="H5" s="576"/>
      <c r="I5" s="576"/>
      <c r="J5" s="576"/>
      <c r="K5" s="576"/>
      <c r="L5" s="577"/>
      <c r="M5" s="24"/>
      <c r="N5" s="24"/>
      <c r="O5" s="18"/>
      <c r="P5" s="18"/>
    </row>
    <row r="6" spans="1:16" s="6" customFormat="1" x14ac:dyDescent="0.25">
      <c r="A6" s="4"/>
      <c r="B6" s="575" t="str">
        <f>Info!B6</f>
        <v>CERTAINS RAYONNAGES EN ACIER</v>
      </c>
      <c r="C6" s="576"/>
      <c r="D6" s="576"/>
      <c r="E6" s="576"/>
      <c r="F6" s="576"/>
      <c r="G6" s="576"/>
      <c r="H6" s="576"/>
      <c r="I6" s="576"/>
      <c r="J6" s="576"/>
      <c r="K6" s="576"/>
      <c r="L6" s="577"/>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78" t="str">
        <f>Public!B8</f>
        <v>Les marchandises dans les questions suivantes font référence aux marchandises comme définies dans la description du produit de l'onglet Intro.</v>
      </c>
      <c r="C8" s="579"/>
      <c r="D8" s="579"/>
      <c r="E8" s="579"/>
      <c r="F8" s="579"/>
      <c r="G8" s="579"/>
      <c r="H8" s="579"/>
      <c r="I8" s="579"/>
      <c r="J8" s="579"/>
      <c r="K8" s="579"/>
      <c r="L8" s="580"/>
      <c r="M8" s="18"/>
      <c r="N8" s="18"/>
      <c r="O8" s="14"/>
      <c r="P8" s="14"/>
    </row>
    <row r="9" spans="1:16" s="6" customFormat="1" x14ac:dyDescent="0.25">
      <c r="A9" s="4"/>
      <c r="B9" s="578" t="str">
        <f>Public!B9</f>
        <v>Des informations sur le produit et un glossaire de termes sont disponibles dans l'onglet Info.</v>
      </c>
      <c r="C9" s="579"/>
      <c r="D9" s="579"/>
      <c r="E9" s="579"/>
      <c r="F9" s="579"/>
      <c r="G9" s="579"/>
      <c r="H9" s="579"/>
      <c r="I9" s="579"/>
      <c r="J9" s="579"/>
      <c r="K9" s="579"/>
      <c r="L9" s="580"/>
      <c r="M9" s="18"/>
      <c r="N9" s="18"/>
      <c r="O9" s="14"/>
    </row>
    <row r="10" spans="1:16" s="6" customFormat="1" x14ac:dyDescent="0.25">
      <c r="A10" s="4"/>
      <c r="B10" s="578" t="str">
        <f>Pro!B10</f>
        <v xml:space="preserve">Utilisez l'onglet AddPro si vous avez besoin de plus d'espace.
</v>
      </c>
      <c r="C10" s="579"/>
      <c r="D10" s="579"/>
      <c r="E10" s="579"/>
      <c r="F10" s="579"/>
      <c r="G10" s="579"/>
      <c r="H10" s="579"/>
      <c r="I10" s="579"/>
      <c r="J10" s="579"/>
      <c r="K10" s="579"/>
      <c r="L10" s="580"/>
      <c r="M10" s="18"/>
      <c r="N10" s="18"/>
      <c r="O10" s="14"/>
      <c r="P10" s="14"/>
    </row>
    <row r="11" spans="1:16" s="6" customFormat="1" x14ac:dyDescent="0.25">
      <c r="A11" s="4"/>
      <c r="B11" s="578"/>
      <c r="C11" s="579"/>
      <c r="D11" s="579"/>
      <c r="E11" s="579"/>
      <c r="F11" s="579"/>
      <c r="G11" s="579"/>
      <c r="H11" s="579"/>
      <c r="I11" s="579"/>
      <c r="J11" s="579"/>
      <c r="K11" s="579"/>
      <c r="L11" s="580"/>
      <c r="M11" s="18"/>
      <c r="N11" s="18"/>
      <c r="O11" s="14"/>
      <c r="P11" s="14"/>
    </row>
    <row r="12" spans="1:16" s="6" customFormat="1" x14ac:dyDescent="0.25">
      <c r="A12" s="4"/>
      <c r="B12" s="578" t="str">
        <f>Pro!B12</f>
        <v>Pour les questions de cet onglet, notez ce qui suit :</v>
      </c>
      <c r="C12" s="579"/>
      <c r="D12" s="579"/>
      <c r="E12" s="579"/>
      <c r="F12" s="579"/>
      <c r="G12" s="579"/>
      <c r="H12" s="579"/>
      <c r="I12" s="579"/>
      <c r="J12" s="579"/>
      <c r="K12" s="579"/>
      <c r="L12" s="580"/>
      <c r="M12" s="18"/>
      <c r="N12" s="18"/>
      <c r="O12" s="14"/>
      <c r="P12" s="14"/>
    </row>
    <row r="13" spans="1:16" s="6" customFormat="1" x14ac:dyDescent="0.25">
      <c r="A13" s="4"/>
      <c r="B13" s="616" t="str">
        <f>Pro!B13</f>
        <v xml:space="preserve">• Veuillez indiquer seulement les ventes effectuées à partir des importations de votre entreprise. Les ventes de marchandises achetées auprès de producteurs canadiens doivent être exclues. </v>
      </c>
      <c r="C13" s="617"/>
      <c r="D13" s="617"/>
      <c r="E13" s="617"/>
      <c r="F13" s="617"/>
      <c r="G13" s="617"/>
      <c r="H13" s="617"/>
      <c r="I13" s="617"/>
      <c r="J13" s="617"/>
      <c r="K13" s="617"/>
      <c r="L13" s="618"/>
      <c r="M13" s="18"/>
      <c r="N13" s="18"/>
      <c r="O13" s="14"/>
      <c r="P13" s="14"/>
    </row>
    <row r="14" spans="1:16" s="6" customFormat="1" x14ac:dyDescent="0.25">
      <c r="A14" s="4"/>
      <c r="B14" s="578" t="str">
        <f>Pro!B14</f>
        <v>• Déclarez toutes les ventes aux entreprises associées canadiennes et étrangères.</v>
      </c>
      <c r="C14" s="579"/>
      <c r="D14" s="579"/>
      <c r="E14" s="579"/>
      <c r="F14" s="579"/>
      <c r="G14" s="579"/>
      <c r="H14" s="579"/>
      <c r="I14" s="579"/>
      <c r="J14" s="579"/>
      <c r="K14" s="579"/>
      <c r="L14" s="580"/>
      <c r="M14" s="18"/>
      <c r="N14" s="18"/>
      <c r="O14" s="14"/>
      <c r="P14" s="14"/>
    </row>
    <row r="15" spans="1:16" s="6" customFormat="1" x14ac:dyDescent="0.25">
      <c r="A15" s="4"/>
      <c r="B15" s="578" t="str">
        <f>Pro!B15</f>
        <v>• Déclarez toutes les ventes à compter de la date de l’expédition au client ou à son entrepôt.</v>
      </c>
      <c r="C15" s="579"/>
      <c r="D15" s="579"/>
      <c r="E15" s="579"/>
      <c r="F15" s="579"/>
      <c r="G15" s="579"/>
      <c r="H15" s="579"/>
      <c r="I15" s="579"/>
      <c r="J15" s="579"/>
      <c r="K15" s="579"/>
      <c r="L15" s="580"/>
      <c r="M15" s="18"/>
      <c r="N15" s="18"/>
      <c r="O15" s="14"/>
      <c r="P15" s="14"/>
    </row>
    <row r="16" spans="1:16" s="6" customFormat="1" x14ac:dyDescent="0.25">
      <c r="A16" s="4"/>
      <c r="B16" s="578" t="str">
        <f>Pro!B16</f>
        <v>• Déclarez toutes les valeurs en dollars canadiens.</v>
      </c>
      <c r="C16" s="579"/>
      <c r="D16" s="579"/>
      <c r="E16" s="579"/>
      <c r="F16" s="579"/>
      <c r="G16" s="579"/>
      <c r="H16" s="579"/>
      <c r="I16" s="579"/>
      <c r="J16" s="579"/>
      <c r="K16" s="579"/>
      <c r="L16" s="580"/>
      <c r="M16" s="18"/>
      <c r="N16" s="18"/>
      <c r="O16" s="14"/>
      <c r="P16" s="14"/>
    </row>
    <row r="17" spans="1:16" s="6" customFormat="1" x14ac:dyDescent="0.25">
      <c r="A17" s="4"/>
      <c r="B17" s="581" t="str">
        <f>'Imp-China - Chine -1'!B17</f>
        <v>• Si votre entreprise est un utilisateur final ou un détaillant, elle n’a pas besoin de déclarer ses ventes d’importations ou ses stocks d’importations.</v>
      </c>
      <c r="C17" s="582"/>
      <c r="D17" s="582"/>
      <c r="E17" s="582"/>
      <c r="F17" s="582"/>
      <c r="G17" s="582"/>
      <c r="H17" s="582"/>
      <c r="I17" s="582"/>
      <c r="J17" s="582"/>
      <c r="K17" s="582"/>
      <c r="L17" s="583"/>
      <c r="M17" s="18"/>
      <c r="N17" s="18"/>
      <c r="O17" s="14"/>
      <c r="P17" s="14"/>
    </row>
    <row r="18" spans="1:16" s="6" customFormat="1" x14ac:dyDescent="0.25">
      <c r="A18" s="4"/>
      <c r="B18" s="13"/>
      <c r="C18" s="13"/>
      <c r="D18" s="13"/>
      <c r="E18" s="3"/>
      <c r="F18" s="3"/>
      <c r="G18" s="3"/>
      <c r="H18" s="3"/>
      <c r="I18" s="3"/>
      <c r="J18" s="3"/>
      <c r="K18" s="3"/>
      <c r="L18" s="3"/>
      <c r="O18" s="14"/>
      <c r="P18" s="14"/>
    </row>
    <row r="19" spans="1:16" x14ac:dyDescent="0.25">
      <c r="B19" s="416" t="str">
        <f>IF(Intro!$G$21="English",O19,P19)</f>
        <v>IMPORTATIONS ET VENTES</v>
      </c>
      <c r="C19" s="417"/>
      <c r="D19" s="417"/>
      <c r="E19" s="417"/>
      <c r="F19" s="417"/>
      <c r="G19" s="417"/>
      <c r="H19" s="417"/>
      <c r="I19" s="417"/>
      <c r="J19" s="417"/>
      <c r="K19" s="417"/>
      <c r="L19" s="418"/>
      <c r="M19" s="9"/>
      <c r="O19" s="87" t="s">
        <v>323</v>
      </c>
      <c r="P19" s="87" t="s">
        <v>324</v>
      </c>
    </row>
    <row r="20" spans="1:16" x14ac:dyDescent="0.25">
      <c r="B20" s="545" t="s">
        <v>12</v>
      </c>
      <c r="C20" s="546"/>
      <c r="D20" s="546"/>
      <c r="E20" s="546"/>
      <c r="F20" s="546"/>
      <c r="G20" s="546"/>
      <c r="H20" s="546"/>
      <c r="I20" s="546"/>
      <c r="J20" s="546"/>
      <c r="K20" s="546"/>
      <c r="L20" s="547"/>
      <c r="M20" s="9"/>
    </row>
    <row r="21" spans="1:16" x14ac:dyDescent="0.25">
      <c r="B21" s="15"/>
      <c r="C21" s="32"/>
      <c r="D21" s="32"/>
      <c r="E21" s="33"/>
      <c r="F21" s="33"/>
      <c r="G21" s="33"/>
      <c r="H21" s="33"/>
      <c r="I21" s="33"/>
      <c r="J21" s="33"/>
      <c r="K21" s="33"/>
      <c r="L21" s="16"/>
      <c r="M21" s="9"/>
    </row>
    <row r="22" spans="1:16" ht="15.75" x14ac:dyDescent="0.25">
      <c r="B22" s="619" t="str">
        <f>IF(Intro!$G$21="English",O22,P22)</f>
        <v xml:space="preserve">Indiquez les importations et les ventes de marchandises de votre entreprise originaires de : </v>
      </c>
      <c r="C22" s="621"/>
      <c r="D22" s="621"/>
      <c r="E22" s="621"/>
      <c r="F22" s="621"/>
      <c r="G22" s="684" t="str">
        <f>IF(Intro!$G$21="English",Variables!B48,Variables!C48)</f>
        <v>États-Unis d'Amérique</v>
      </c>
      <c r="H22" s="685"/>
      <c r="I22" s="685"/>
      <c r="J22" s="685"/>
      <c r="K22" s="686"/>
      <c r="L22" s="61"/>
      <c r="M22" s="9"/>
      <c r="O22" s="9" t="s">
        <v>506</v>
      </c>
      <c r="P22" s="9" t="s">
        <v>507</v>
      </c>
    </row>
    <row r="23" spans="1:16" x14ac:dyDescent="0.25">
      <c r="B23" s="55"/>
      <c r="C23" s="56"/>
      <c r="D23" s="56"/>
      <c r="E23" s="56"/>
      <c r="F23" s="56"/>
      <c r="G23" s="56"/>
      <c r="H23" s="56"/>
      <c r="I23" s="56"/>
      <c r="J23" s="56"/>
      <c r="K23" s="56"/>
      <c r="L23" s="57"/>
      <c r="M23" s="9"/>
    </row>
    <row r="24" spans="1:16" x14ac:dyDescent="0.25">
      <c r="B24" s="55"/>
      <c r="C24" s="32"/>
      <c r="D24" s="32"/>
      <c r="E24" s="33"/>
      <c r="F24" s="33"/>
      <c r="G24" s="33"/>
      <c r="H24" s="33"/>
      <c r="I24" s="33"/>
      <c r="J24" s="33"/>
      <c r="K24" s="33"/>
      <c r="L24" s="16"/>
      <c r="M24" s="9"/>
      <c r="O24" s="17"/>
    </row>
    <row r="25" spans="1:16" x14ac:dyDescent="0.25">
      <c r="B25" s="55"/>
      <c r="C25" s="56"/>
      <c r="D25" s="32"/>
      <c r="G25" s="143">
        <f>Variables!$B$6</f>
        <v>2023</v>
      </c>
      <c r="H25" s="143">
        <f>G25+1</f>
        <v>2024</v>
      </c>
      <c r="I25" s="143">
        <f>H25+1</f>
        <v>2025</v>
      </c>
      <c r="J25" s="143" t="str">
        <f>IF(Intro!$G$21="English",Variables!B9,Variables!C9)</f>
        <v>janv.-mars 2025</v>
      </c>
      <c r="K25" s="143" t="str">
        <f>IF(Intro!$G$21="English",Variables!B10,Variables!C10)</f>
        <v>janv.-mars 2026</v>
      </c>
      <c r="L25" s="64"/>
      <c r="M25" s="9"/>
      <c r="O25" s="17"/>
    </row>
    <row r="26" spans="1:16" s="10" customFormat="1" x14ac:dyDescent="0.25">
      <c r="A26" s="31"/>
      <c r="B26" s="667" t="str">
        <f>IF(Intro!$G$21="English",O26,P26)</f>
        <v>Importations au Canada</v>
      </c>
      <c r="C26" s="668"/>
      <c r="D26" s="668"/>
      <c r="E26" s="668"/>
      <c r="F26" s="668"/>
      <c r="G26" s="668"/>
      <c r="H26" s="668"/>
      <c r="I26" s="668"/>
      <c r="J26" s="668"/>
      <c r="K26" s="668"/>
      <c r="L26" s="64"/>
      <c r="O26" s="25" t="s">
        <v>229</v>
      </c>
      <c r="P26" s="10" t="s">
        <v>230</v>
      </c>
    </row>
    <row r="27" spans="1:16" x14ac:dyDescent="0.25">
      <c r="B27" s="396" t="str">
        <f>IF(Intro!$G$21="English",O27,P27)</f>
        <v>Importations</v>
      </c>
      <c r="C27" s="468"/>
      <c r="D27" s="683" t="str">
        <f>IF(Intro!$G$21="English",Variables!$B$23,Variables!$C$23)</f>
        <v>tonnes</v>
      </c>
      <c r="E27" s="683"/>
      <c r="F27" s="683"/>
      <c r="G27" s="109"/>
      <c r="H27" s="109"/>
      <c r="I27" s="109"/>
      <c r="J27" s="109"/>
      <c r="K27" s="103"/>
      <c r="L27" s="64"/>
      <c r="M27" s="9"/>
      <c r="O27" s="9" t="s">
        <v>91</v>
      </c>
      <c r="P27" s="9" t="s">
        <v>167</v>
      </c>
    </row>
    <row r="28" spans="1:16" x14ac:dyDescent="0.25">
      <c r="B28" s="396"/>
      <c r="C28" s="468"/>
      <c r="D28" s="683" t="str">
        <f>IF(Intro!G$21="English",O28,P28)</f>
        <v>valeur d'achat nette rendue (CAD)</v>
      </c>
      <c r="E28" s="683"/>
      <c r="F28" s="683"/>
      <c r="G28" s="109"/>
      <c r="H28" s="109"/>
      <c r="I28" s="109"/>
      <c r="J28" s="109"/>
      <c r="K28" s="103"/>
      <c r="L28" s="64"/>
      <c r="M28" s="9"/>
      <c r="O28" s="9" t="s">
        <v>329</v>
      </c>
      <c r="P28" s="9" t="s">
        <v>328</v>
      </c>
    </row>
    <row r="29" spans="1:16" x14ac:dyDescent="0.25">
      <c r="B29" s="396"/>
      <c r="C29" s="468"/>
      <c r="D29" s="683" t="str">
        <f>"$ / "&amp;IF(Intro!$G$21="English",Variables!$B$24,Variables!$C$24)</f>
        <v>$ / tonne</v>
      </c>
      <c r="E29" s="683"/>
      <c r="F29" s="683"/>
      <c r="G29" s="123" t="str">
        <f>IF(G27=0,"-",G28/G27)</f>
        <v>-</v>
      </c>
      <c r="H29" s="123" t="str">
        <f>IF(H27=0,"-",H28/H27)</f>
        <v>-</v>
      </c>
      <c r="I29" s="123" t="str">
        <f>IF(I27=0,"-",I28/I27)</f>
        <v>-</v>
      </c>
      <c r="J29" s="123" t="str">
        <f>IF(J27=0,"-",J28/J27)</f>
        <v>-</v>
      </c>
      <c r="K29" s="123" t="str">
        <f>IF(K27=0,"-",K28/K27)</f>
        <v>-</v>
      </c>
      <c r="L29" s="64"/>
      <c r="M29" s="9"/>
    </row>
    <row r="30" spans="1:16" s="10" customFormat="1" x14ac:dyDescent="0.25">
      <c r="A30" s="31"/>
      <c r="B30" s="681" t="str">
        <f>IF(Intro!$G$21="English",O30,P30)</f>
        <v>Ventes d'importations au Canada</v>
      </c>
      <c r="C30" s="682"/>
      <c r="D30" s="682"/>
      <c r="E30" s="682"/>
      <c r="F30" s="682"/>
      <c r="G30" s="682"/>
      <c r="H30" s="682"/>
      <c r="I30" s="682"/>
      <c r="J30" s="682"/>
      <c r="K30" s="682"/>
      <c r="L30" s="64"/>
      <c r="O30" s="25" t="s">
        <v>515</v>
      </c>
      <c r="P30" s="10" t="s">
        <v>516</v>
      </c>
    </row>
    <row r="31" spans="1:16" x14ac:dyDescent="0.25">
      <c r="B31" s="396" t="str">
        <f>IF(Intro!$G$21="English",O31,P31)</f>
        <v>Ventes aux revendeurs / distributeurs au Canada</v>
      </c>
      <c r="C31" s="468"/>
      <c r="D31" s="683" t="str">
        <f>D27</f>
        <v>tonnes</v>
      </c>
      <c r="E31" s="683"/>
      <c r="F31" s="683"/>
      <c r="G31" s="109"/>
      <c r="H31" s="109"/>
      <c r="I31" s="109"/>
      <c r="J31" s="109"/>
      <c r="K31" s="103"/>
      <c r="L31" s="64"/>
      <c r="M31" s="9"/>
      <c r="O31" s="9" t="str">
        <f>"Sales to "&amp;Variables!$B$26&amp;" in Canada"</f>
        <v>Sales to dealers / distributors in Canada</v>
      </c>
      <c r="P31" s="9" t="str">
        <f>"Ventes aux "&amp;Variables!$C$26&amp;" au Canada"</f>
        <v>Ventes aux revendeurs / distributeurs au Canada</v>
      </c>
    </row>
    <row r="32" spans="1:16" x14ac:dyDescent="0.25">
      <c r="B32" s="396"/>
      <c r="C32" s="468"/>
      <c r="D32" s="683" t="str">
        <f>IF(Intro!G$21="English",O32,P32)</f>
        <v>valeur de vente nette rendue (CAD)</v>
      </c>
      <c r="E32" s="683"/>
      <c r="F32" s="683"/>
      <c r="G32" s="109"/>
      <c r="H32" s="109"/>
      <c r="I32" s="109"/>
      <c r="J32" s="109"/>
      <c r="K32" s="103"/>
      <c r="L32" s="64"/>
      <c r="M32" s="9"/>
      <c r="O32" s="9" t="s">
        <v>331</v>
      </c>
      <c r="P32" s="9" t="s">
        <v>330</v>
      </c>
    </row>
    <row r="33" spans="1:16" ht="15" thickBot="1" x14ac:dyDescent="0.3">
      <c r="B33" s="641"/>
      <c r="C33" s="642"/>
      <c r="D33" s="687" t="str">
        <f>D29</f>
        <v>$ / tonne</v>
      </c>
      <c r="E33" s="687"/>
      <c r="F33" s="687"/>
      <c r="G33" s="123" t="str">
        <f>IF(G31=0,"-",G32/G31)</f>
        <v>-</v>
      </c>
      <c r="H33" s="123" t="str">
        <f>IF(H31=0,"-",H32/H31)</f>
        <v>-</v>
      </c>
      <c r="I33" s="123" t="str">
        <f>IF(I31=0,"-",I32/I31)</f>
        <v>-</v>
      </c>
      <c r="J33" s="123" t="str">
        <f t="shared" ref="J33:K33" si="0">IF(J31=0,"-",J32/J31)</f>
        <v>-</v>
      </c>
      <c r="K33" s="123" t="str">
        <f t="shared" si="0"/>
        <v>-</v>
      </c>
      <c r="L33" s="64"/>
      <c r="M33" s="9"/>
    </row>
    <row r="34" spans="1:16" x14ac:dyDescent="0.25">
      <c r="B34" s="643" t="str">
        <f>IF(Intro!$G$21="English",O34,P34)</f>
        <v>Ventes aux utilisateurs finals au Canada</v>
      </c>
      <c r="C34" s="644"/>
      <c r="D34" s="688" t="str">
        <f t="shared" ref="D34:D36" si="1">D31</f>
        <v>tonnes</v>
      </c>
      <c r="E34" s="688"/>
      <c r="F34" s="688"/>
      <c r="G34" s="109"/>
      <c r="H34" s="109"/>
      <c r="I34" s="109"/>
      <c r="J34" s="109"/>
      <c r="K34" s="103"/>
      <c r="L34" s="64"/>
      <c r="M34" s="9"/>
      <c r="O34" s="9" t="str">
        <f>"Sales to "&amp;Variables!$B$27&amp;" in Canada"</f>
        <v>Sales to end users in Canada</v>
      </c>
      <c r="P34" s="9" t="str">
        <f>"Ventes aux "&amp;Variables!$C$27&amp;" au Canada"</f>
        <v>Ventes aux utilisateurs finals au Canada</v>
      </c>
    </row>
    <row r="35" spans="1:16" x14ac:dyDescent="0.25">
      <c r="B35" s="396"/>
      <c r="C35" s="468"/>
      <c r="D35" s="683" t="str">
        <f t="shared" si="1"/>
        <v>valeur de vente nette rendue (CAD)</v>
      </c>
      <c r="E35" s="683"/>
      <c r="F35" s="683"/>
      <c r="G35" s="109"/>
      <c r="H35" s="109"/>
      <c r="I35" s="109"/>
      <c r="J35" s="109"/>
      <c r="K35" s="103"/>
      <c r="L35" s="64"/>
      <c r="M35" s="9"/>
    </row>
    <row r="36" spans="1:16" ht="15" thickBot="1" x14ac:dyDescent="0.3">
      <c r="B36" s="641"/>
      <c r="C36" s="642"/>
      <c r="D36" s="687" t="str">
        <f t="shared" si="1"/>
        <v>$ / tonne</v>
      </c>
      <c r="E36" s="687"/>
      <c r="F36" s="687"/>
      <c r="G36" s="123" t="str">
        <f>IF(G34=0,"-",G35/G34)</f>
        <v>-</v>
      </c>
      <c r="H36" s="123" t="str">
        <f>IF(H34=0,"-",H35/H34)</f>
        <v>-</v>
      </c>
      <c r="I36" s="123" t="str">
        <f>IF(I34=0,"-",I35/I34)</f>
        <v>-</v>
      </c>
      <c r="J36" s="123" t="str">
        <f t="shared" ref="J36:K36" si="2">IF(J34=0,"-",J35/J34)</f>
        <v>-</v>
      </c>
      <c r="K36" s="123" t="str">
        <f t="shared" si="2"/>
        <v>-</v>
      </c>
      <c r="L36" s="64"/>
      <c r="M36" s="9"/>
    </row>
    <row r="37" spans="1:16" x14ac:dyDescent="0.25">
      <c r="B37" s="522" t="str">
        <f>IF(Intro!$G$21="English",O37,P37)</f>
        <v>Ventes totales d'importations au Canada</v>
      </c>
      <c r="C37" s="523"/>
      <c r="D37" s="669" t="str">
        <f>D34</f>
        <v>tonnes</v>
      </c>
      <c r="E37" s="669"/>
      <c r="F37" s="669"/>
      <c r="G37" s="111">
        <f t="shared" ref="G37:K38" si="3">G31+G34</f>
        <v>0</v>
      </c>
      <c r="H37" s="111">
        <f t="shared" si="3"/>
        <v>0</v>
      </c>
      <c r="I37" s="111">
        <f t="shared" si="3"/>
        <v>0</v>
      </c>
      <c r="J37" s="111">
        <f t="shared" si="3"/>
        <v>0</v>
      </c>
      <c r="K37" s="111">
        <f t="shared" si="3"/>
        <v>0</v>
      </c>
      <c r="L37" s="64"/>
      <c r="M37" s="9"/>
      <c r="O37" s="9" t="s">
        <v>517</v>
      </c>
      <c r="P37" s="9" t="s">
        <v>518</v>
      </c>
    </row>
    <row r="38" spans="1:16" x14ac:dyDescent="0.25">
      <c r="B38" s="518"/>
      <c r="C38" s="519"/>
      <c r="D38" s="670" t="str">
        <f>D35</f>
        <v>valeur de vente nette rendue (CAD)</v>
      </c>
      <c r="E38" s="670"/>
      <c r="F38" s="670"/>
      <c r="G38" s="110">
        <f t="shared" si="3"/>
        <v>0</v>
      </c>
      <c r="H38" s="110">
        <f t="shared" si="3"/>
        <v>0</v>
      </c>
      <c r="I38" s="110">
        <f t="shared" si="3"/>
        <v>0</v>
      </c>
      <c r="J38" s="110">
        <f t="shared" si="3"/>
        <v>0</v>
      </c>
      <c r="K38" s="110">
        <f t="shared" si="3"/>
        <v>0</v>
      </c>
      <c r="L38" s="64"/>
      <c r="M38" s="9"/>
    </row>
    <row r="39" spans="1:16" x14ac:dyDescent="0.25">
      <c r="B39" s="518"/>
      <c r="C39" s="519"/>
      <c r="D39" s="670" t="str">
        <f>D36</f>
        <v>$ / tonne</v>
      </c>
      <c r="E39" s="670"/>
      <c r="F39" s="670"/>
      <c r="G39" s="123" t="str">
        <f>IF(G37=0,"-",G38/G37)</f>
        <v>-</v>
      </c>
      <c r="H39" s="123" t="str">
        <f>IF(H37=0,"-",H38/H37)</f>
        <v>-</v>
      </c>
      <c r="I39" s="123" t="str">
        <f>IF(I37=0,"-",I38/I37)</f>
        <v>-</v>
      </c>
      <c r="J39" s="123" t="str">
        <f t="shared" ref="J39:K39" si="4">IF(J37=0,"-",J38/J37)</f>
        <v>-</v>
      </c>
      <c r="K39" s="123" t="str">
        <f t="shared" si="4"/>
        <v>-</v>
      </c>
      <c r="L39" s="64"/>
      <c r="M39" s="9"/>
    </row>
    <row r="40" spans="1:16" x14ac:dyDescent="0.25">
      <c r="B40" s="65"/>
      <c r="C40" s="62"/>
      <c r="D40" s="62"/>
      <c r="E40" s="62"/>
      <c r="F40" s="62"/>
      <c r="G40" s="62"/>
      <c r="H40" s="62"/>
      <c r="I40" s="62"/>
      <c r="J40" s="62"/>
      <c r="K40" s="62"/>
      <c r="L40" s="63"/>
      <c r="M40" s="9"/>
    </row>
    <row r="41" spans="1:16" s="10" customFormat="1" x14ac:dyDescent="0.25">
      <c r="A41" s="7"/>
      <c r="B41" s="30"/>
      <c r="C41" s="75"/>
      <c r="D41" s="75"/>
      <c r="E41" s="76"/>
      <c r="F41" s="76"/>
      <c r="G41" s="76"/>
      <c r="H41" s="76"/>
      <c r="I41" s="76"/>
      <c r="J41" s="76"/>
      <c r="K41" s="76"/>
      <c r="L41" s="76"/>
      <c r="M41" s="66"/>
    </row>
    <row r="42" spans="1:16" x14ac:dyDescent="0.25">
      <c r="B42" s="416" t="str">
        <f>IF(Intro!$G$21="English",O42,P42)</f>
        <v>VENTES D'IMPORTATIONS AU CANADA À VOS CINQ PLUS IMPORTANTS CLIENTS</v>
      </c>
      <c r="C42" s="417"/>
      <c r="D42" s="417"/>
      <c r="E42" s="417"/>
      <c r="F42" s="417"/>
      <c r="G42" s="417"/>
      <c r="H42" s="417"/>
      <c r="I42" s="417"/>
      <c r="J42" s="417"/>
      <c r="K42" s="417"/>
      <c r="L42" s="418"/>
      <c r="M42" s="9"/>
      <c r="O42" s="87" t="s">
        <v>519</v>
      </c>
      <c r="P42" s="87" t="s">
        <v>202</v>
      </c>
    </row>
    <row r="43" spans="1:16" s="10" customFormat="1" x14ac:dyDescent="0.25">
      <c r="A43" s="7"/>
      <c r="B43" s="545" t="s">
        <v>15</v>
      </c>
      <c r="C43" s="546"/>
      <c r="D43" s="546"/>
      <c r="E43" s="546"/>
      <c r="F43" s="546"/>
      <c r="G43" s="546"/>
      <c r="H43" s="546"/>
      <c r="I43" s="546"/>
      <c r="J43" s="546"/>
      <c r="K43" s="546"/>
      <c r="L43" s="547"/>
      <c r="M43" s="66"/>
      <c r="O43" s="9"/>
    </row>
    <row r="44" spans="1:16" x14ac:dyDescent="0.25">
      <c r="B44" s="15"/>
      <c r="C44" s="32"/>
      <c r="D44" s="32"/>
      <c r="E44" s="33"/>
      <c r="F44" s="33"/>
      <c r="G44" s="33"/>
      <c r="H44" s="33"/>
      <c r="I44" s="33"/>
      <c r="J44" s="33"/>
      <c r="K44" s="33"/>
      <c r="L44" s="16"/>
      <c r="M44" s="9"/>
    </row>
    <row r="45" spans="1:16" x14ac:dyDescent="0.25">
      <c r="B45" s="444" t="str">
        <f>IF(Intro!$G$21="English",O45,P45)</f>
        <v>Déclarez le volume et la valeur des ventes d'importations au Canada pour chaque compte indiqué ci-dessous :</v>
      </c>
      <c r="C45" s="445"/>
      <c r="D45" s="445"/>
      <c r="E45" s="445"/>
      <c r="F45" s="445"/>
      <c r="G45" s="445"/>
      <c r="H45" s="445"/>
      <c r="I45" s="445"/>
      <c r="J45" s="445"/>
      <c r="K45" s="445"/>
      <c r="L45" s="446"/>
      <c r="M45" s="9"/>
      <c r="O45" s="17" t="s">
        <v>169</v>
      </c>
      <c r="P45" s="9" t="s">
        <v>170</v>
      </c>
    </row>
    <row r="46" spans="1:16" x14ac:dyDescent="0.25">
      <c r="B46" s="444" t="str">
        <f>Pro!B35</f>
        <v>Note - Ne répondez à cette question que si votre entreprise a vendu les marchandises du 1er janvier 2023 au 31 mars 2026.</v>
      </c>
      <c r="C46" s="445"/>
      <c r="D46" s="445"/>
      <c r="E46" s="445"/>
      <c r="F46" s="445"/>
      <c r="G46" s="445"/>
      <c r="H46" s="445"/>
      <c r="I46" s="445"/>
      <c r="J46" s="445"/>
      <c r="K46" s="445"/>
      <c r="L46" s="446"/>
      <c r="M46" s="9"/>
      <c r="O46" s="17"/>
    </row>
    <row r="47" spans="1:16" x14ac:dyDescent="0.25">
      <c r="B47" s="55"/>
      <c r="C47" s="32"/>
      <c r="D47" s="32"/>
      <c r="E47" s="33"/>
      <c r="F47" s="33"/>
      <c r="G47" s="33"/>
      <c r="H47" s="33"/>
      <c r="I47" s="33"/>
      <c r="J47" s="33"/>
      <c r="K47" s="33"/>
      <c r="L47" s="16"/>
      <c r="M47" s="9"/>
      <c r="O47" s="17"/>
    </row>
    <row r="48" spans="1:16" x14ac:dyDescent="0.25">
      <c r="B48" s="663"/>
      <c r="C48" s="664"/>
      <c r="D48" s="665"/>
      <c r="E48" s="101" t="str">
        <f>IF(Intro!$G$21="English","Q","T")&amp;IF(MID(F48,2,1)&lt;&gt;"1",MID(F48,2,1)-1&amp;" - "&amp;MID(F48,6,4),"4 - "&amp;MID(F48,6,4)-1)</f>
        <v>T2 - 2024</v>
      </c>
      <c r="F48" s="101" t="str">
        <f>IF(Intro!$G$21="English","Q","T")&amp;IF(MID(G48,2,1)&lt;&gt;"1",MID(G48,2,1)-1&amp;" - "&amp;MID(G48,6,4),"4 - "&amp;MID(G48,6,4)-1)</f>
        <v>T3 - 2024</v>
      </c>
      <c r="G48" s="101" t="str">
        <f>IF(Intro!$G$21="English","Q","T")&amp;IF(MID(H48,2,1)&lt;&gt;"1",MID(H48,2,1)-1&amp;" - "&amp;MID(H48,6,4),"4 - "&amp;MID(H48,6,4)-1)</f>
        <v>T4 - 2024</v>
      </c>
      <c r="H48" s="101" t="str">
        <f>IF(Intro!$G$21="English","Q","T")&amp;IF(MID(I48,2,1)&lt;&gt;"1",MID(I48,2,1)-1&amp;" - "&amp;MID(I48,6,4),"4 - "&amp;MID(I48,6,4)-1)</f>
        <v>T1 - 2025</v>
      </c>
      <c r="I48" s="101" t="str">
        <f>IF(Intro!$G$21="English","Q","T")&amp;IF(MID(J48,2,1)&lt;&gt;"1",MID(J48,2,1)-1&amp;" - "&amp;MID(J48,6,4),"4 - "&amp;MID(J48,6,4)-1)</f>
        <v>T2 - 2025</v>
      </c>
      <c r="J48" s="101" t="str">
        <f>IF(Intro!$G$21="English","Q","T")&amp;IF(MID(K48,2,1)&lt;&gt;"1",MID(K48,2,1)-1&amp;" - "&amp;MID(K48,6,4),"4 - "&amp;MID(K48,6,4)-1)</f>
        <v>T3 - 2025</v>
      </c>
      <c r="K48" s="101" t="str">
        <f>IF(Intro!$G$21="English","Q","T")&amp;IF(MID(L48,2,1)&lt;&gt;"1",MID(L48,2,1)-1&amp;" - "&amp;MID(L48,6,4),"4 - "&amp;MID(L48,6,4)-1)</f>
        <v>T4 - 2025</v>
      </c>
      <c r="L48" s="112" t="str">
        <f>IF(Intro!$G$21="English",Variables!B29&amp;" - ",Variables!C29&amp;" - ")&amp;Variables!B8</f>
        <v>T1 - 2026</v>
      </c>
      <c r="M48" s="9"/>
      <c r="O48" s="17"/>
    </row>
    <row r="49" spans="2:16" x14ac:dyDescent="0.25">
      <c r="B49" s="649" t="str">
        <f>IF(Intro!$G$21="English",O49,P49)</f>
        <v xml:space="preserve">Client 1 - </v>
      </c>
      <c r="C49" s="650"/>
      <c r="D49" s="650"/>
      <c r="E49" s="650"/>
      <c r="F49" s="650"/>
      <c r="G49" s="650"/>
      <c r="H49" s="650"/>
      <c r="I49" s="650"/>
      <c r="J49" s="650"/>
      <c r="K49" s="650"/>
      <c r="L49" s="651"/>
      <c r="M49" s="9"/>
      <c r="O49" s="9" t="str">
        <f>"Account 1 - "&amp;Pro!C105</f>
        <v xml:space="preserve">Account 1 - </v>
      </c>
      <c r="P49" s="9" t="str">
        <f>"Client 1 - "&amp;Pro!C105</f>
        <v xml:space="preserve">Client 1 - </v>
      </c>
    </row>
    <row r="50" spans="2:16" x14ac:dyDescent="0.25">
      <c r="B50" s="624" t="str">
        <f>IF(Intro!$G$21="English",Variables!$B$23,Variables!$C$23)</f>
        <v>tonnes</v>
      </c>
      <c r="C50" s="625"/>
      <c r="D50" s="625"/>
      <c r="E50" s="113"/>
      <c r="F50" s="113"/>
      <c r="G50" s="113"/>
      <c r="H50" s="113"/>
      <c r="I50" s="113"/>
      <c r="J50" s="113"/>
      <c r="K50" s="113"/>
      <c r="L50" s="114"/>
      <c r="M50" s="9"/>
    </row>
    <row r="51" spans="2:16" x14ac:dyDescent="0.25">
      <c r="B51" s="624" t="str">
        <f>IF(Intro!G$21="English","net delivered selling value (CAD)","valeur de vente nette rendue (CAD)")</f>
        <v>valeur de vente nette rendue (CAD)</v>
      </c>
      <c r="C51" s="625"/>
      <c r="D51" s="625"/>
      <c r="E51" s="113"/>
      <c r="F51" s="113"/>
      <c r="G51" s="113"/>
      <c r="H51" s="113"/>
      <c r="I51" s="113"/>
      <c r="J51" s="113"/>
      <c r="K51" s="113"/>
      <c r="L51" s="114"/>
      <c r="M51" s="9"/>
    </row>
    <row r="52" spans="2:16" x14ac:dyDescent="0.25">
      <c r="B52" s="624" t="str">
        <f>"$ / "&amp;IF(Intro!$G$21="English",Variables!$B$24,Variables!$C$24)</f>
        <v>$ / tonne</v>
      </c>
      <c r="C52" s="625"/>
      <c r="D52" s="625"/>
      <c r="E52" s="123" t="str">
        <f t="shared" ref="E52:L52" si="5">IF(E50=0,"-",E51/E50)</f>
        <v>-</v>
      </c>
      <c r="F52" s="123" t="str">
        <f t="shared" si="5"/>
        <v>-</v>
      </c>
      <c r="G52" s="123" t="str">
        <f t="shared" si="5"/>
        <v>-</v>
      </c>
      <c r="H52" s="123" t="str">
        <f t="shared" si="5"/>
        <v>-</v>
      </c>
      <c r="I52" s="123" t="str">
        <f t="shared" si="5"/>
        <v>-</v>
      </c>
      <c r="J52" s="123" t="str">
        <f t="shared" si="5"/>
        <v>-</v>
      </c>
      <c r="K52" s="123" t="str">
        <f t="shared" si="5"/>
        <v>-</v>
      </c>
      <c r="L52" s="124" t="str">
        <f t="shared" si="5"/>
        <v>-</v>
      </c>
      <c r="M52" s="9"/>
    </row>
    <row r="53" spans="2:16" x14ac:dyDescent="0.25">
      <c r="B53" s="649" t="str">
        <f>IF(Intro!$G$21="English",O53,P53)</f>
        <v xml:space="preserve">Client 2 - </v>
      </c>
      <c r="C53" s="650"/>
      <c r="D53" s="650"/>
      <c r="E53" s="650"/>
      <c r="F53" s="650"/>
      <c r="G53" s="650"/>
      <c r="H53" s="650"/>
      <c r="I53" s="650"/>
      <c r="J53" s="650"/>
      <c r="K53" s="650"/>
      <c r="L53" s="651"/>
      <c r="M53" s="9"/>
      <c r="O53" s="9" t="str">
        <f>"Account 2 - "&amp;Pro!C106</f>
        <v xml:space="preserve">Account 2 - </v>
      </c>
      <c r="P53" s="9" t="str">
        <f>"Client 2 - "&amp;Pro!C106</f>
        <v xml:space="preserve">Client 2 - </v>
      </c>
    </row>
    <row r="54" spans="2:16" x14ac:dyDescent="0.25">
      <c r="B54" s="624" t="str">
        <f>IF(Intro!$G$21="English",Variables!$B$23,Variables!$C$23)</f>
        <v>tonnes</v>
      </c>
      <c r="C54" s="625"/>
      <c r="D54" s="625"/>
      <c r="E54" s="113"/>
      <c r="F54" s="113"/>
      <c r="G54" s="113"/>
      <c r="H54" s="113"/>
      <c r="I54" s="113"/>
      <c r="J54" s="113"/>
      <c r="K54" s="113"/>
      <c r="L54" s="114"/>
      <c r="M54" s="9"/>
    </row>
    <row r="55" spans="2:16" x14ac:dyDescent="0.25">
      <c r="B55" s="624" t="str">
        <f>IF(Intro!G$21="English","net delivered selling value (CAD)","valeur de vente nette rendue (CAD)")</f>
        <v>valeur de vente nette rendue (CAD)</v>
      </c>
      <c r="C55" s="625"/>
      <c r="D55" s="625"/>
      <c r="E55" s="113"/>
      <c r="F55" s="113"/>
      <c r="G55" s="113"/>
      <c r="H55" s="113"/>
      <c r="I55" s="113"/>
      <c r="J55" s="113"/>
      <c r="K55" s="113"/>
      <c r="L55" s="114"/>
      <c r="M55" s="9"/>
    </row>
    <row r="56" spans="2:16" x14ac:dyDescent="0.25">
      <c r="B56" s="624" t="str">
        <f>"$ / "&amp;IF(Intro!$G$21="English",Variables!$B$24,Variables!$C$24)</f>
        <v>$ / tonne</v>
      </c>
      <c r="C56" s="625"/>
      <c r="D56" s="625"/>
      <c r="E56" s="123" t="str">
        <f>IF(E54=0,"-",E55/E54)</f>
        <v>-</v>
      </c>
      <c r="F56" s="123" t="str">
        <f t="shared" ref="F56:L56" si="6">IF(F54=0,"-",F55/F54)</f>
        <v>-</v>
      </c>
      <c r="G56" s="123" t="str">
        <f t="shared" si="6"/>
        <v>-</v>
      </c>
      <c r="H56" s="123" t="str">
        <f t="shared" si="6"/>
        <v>-</v>
      </c>
      <c r="I56" s="123" t="str">
        <f t="shared" si="6"/>
        <v>-</v>
      </c>
      <c r="J56" s="123" t="str">
        <f t="shared" si="6"/>
        <v>-</v>
      </c>
      <c r="K56" s="123" t="str">
        <f t="shared" si="6"/>
        <v>-</v>
      </c>
      <c r="L56" s="124" t="str">
        <f t="shared" si="6"/>
        <v>-</v>
      </c>
      <c r="M56" s="9"/>
    </row>
    <row r="57" spans="2:16" x14ac:dyDescent="0.25">
      <c r="B57" s="649" t="str">
        <f>IF(Intro!$G$21="English",O57,P57)</f>
        <v xml:space="preserve">Client 3 - </v>
      </c>
      <c r="C57" s="650"/>
      <c r="D57" s="650"/>
      <c r="E57" s="650"/>
      <c r="F57" s="650"/>
      <c r="G57" s="650"/>
      <c r="H57" s="650"/>
      <c r="I57" s="650"/>
      <c r="J57" s="650"/>
      <c r="K57" s="650"/>
      <c r="L57" s="651"/>
      <c r="M57" s="9"/>
      <c r="O57" s="9" t="str">
        <f>"Account 3 - "&amp;Pro!C107</f>
        <v xml:space="preserve">Account 3 - </v>
      </c>
      <c r="P57" s="9" t="str">
        <f>"Client 3 - "&amp;Pro!C107</f>
        <v xml:space="preserve">Client 3 - </v>
      </c>
    </row>
    <row r="58" spans="2:16" x14ac:dyDescent="0.25">
      <c r="B58" s="624" t="str">
        <f>IF(Intro!$G$21="English",Variables!$B$23,Variables!$C$23)</f>
        <v>tonnes</v>
      </c>
      <c r="C58" s="625"/>
      <c r="D58" s="625"/>
      <c r="E58" s="113"/>
      <c r="F58" s="113"/>
      <c r="G58" s="113"/>
      <c r="H58" s="113"/>
      <c r="I58" s="113"/>
      <c r="J58" s="113"/>
      <c r="K58" s="113"/>
      <c r="L58" s="114"/>
      <c r="M58" s="9"/>
    </row>
    <row r="59" spans="2:16" x14ac:dyDescent="0.25">
      <c r="B59" s="624" t="str">
        <f>IF(Intro!G$21="English","net delivered selling value (CAD)","valeur de vente nette rendue (CAD)")</f>
        <v>valeur de vente nette rendue (CAD)</v>
      </c>
      <c r="C59" s="625"/>
      <c r="D59" s="625"/>
      <c r="E59" s="113"/>
      <c r="F59" s="113"/>
      <c r="G59" s="113"/>
      <c r="H59" s="113"/>
      <c r="I59" s="113"/>
      <c r="J59" s="113"/>
      <c r="K59" s="113"/>
      <c r="L59" s="114"/>
      <c r="M59" s="9"/>
    </row>
    <row r="60" spans="2:16" x14ac:dyDescent="0.25">
      <c r="B60" s="624" t="str">
        <f>"$ / "&amp;IF(Intro!$G$21="English",Variables!$B$24,Variables!$C$24)</f>
        <v>$ / tonne</v>
      </c>
      <c r="C60" s="625"/>
      <c r="D60" s="625"/>
      <c r="E60" s="123" t="str">
        <f>IF(E58=0,"-",E59/E58)</f>
        <v>-</v>
      </c>
      <c r="F60" s="123" t="str">
        <f t="shared" ref="F60:L60" si="7">IF(F58=0,"-",F59/F58)</f>
        <v>-</v>
      </c>
      <c r="G60" s="123" t="str">
        <f t="shared" si="7"/>
        <v>-</v>
      </c>
      <c r="H60" s="123" t="str">
        <f t="shared" si="7"/>
        <v>-</v>
      </c>
      <c r="I60" s="123" t="str">
        <f t="shared" si="7"/>
        <v>-</v>
      </c>
      <c r="J60" s="123" t="str">
        <f t="shared" si="7"/>
        <v>-</v>
      </c>
      <c r="K60" s="123" t="str">
        <f t="shared" si="7"/>
        <v>-</v>
      </c>
      <c r="L60" s="124" t="str">
        <f t="shared" si="7"/>
        <v>-</v>
      </c>
      <c r="M60" s="9"/>
    </row>
    <row r="61" spans="2:16" x14ac:dyDescent="0.25">
      <c r="B61" s="649" t="str">
        <f>IF(Intro!$G$21="English",O61,P61)</f>
        <v xml:space="preserve">Client 4 - </v>
      </c>
      <c r="C61" s="650"/>
      <c r="D61" s="650"/>
      <c r="E61" s="650"/>
      <c r="F61" s="650"/>
      <c r="G61" s="650"/>
      <c r="H61" s="650"/>
      <c r="I61" s="650"/>
      <c r="J61" s="650"/>
      <c r="K61" s="650"/>
      <c r="L61" s="651"/>
      <c r="M61" s="9"/>
      <c r="O61" s="9" t="str">
        <f>"Account 4 - "&amp;Pro!C108</f>
        <v xml:space="preserve">Account 4 - </v>
      </c>
      <c r="P61" s="9" t="str">
        <f>"Client 4 - "&amp;Pro!C108</f>
        <v xml:space="preserve">Client 4 - </v>
      </c>
    </row>
    <row r="62" spans="2:16" x14ac:dyDescent="0.25">
      <c r="B62" s="624" t="str">
        <f>IF(Intro!$G$21="English",Variables!$B$23,Variables!$C$23)</f>
        <v>tonnes</v>
      </c>
      <c r="C62" s="625"/>
      <c r="D62" s="625"/>
      <c r="E62" s="113"/>
      <c r="F62" s="113"/>
      <c r="G62" s="113"/>
      <c r="H62" s="113"/>
      <c r="I62" s="113"/>
      <c r="J62" s="113"/>
      <c r="K62" s="113"/>
      <c r="L62" s="114"/>
      <c r="M62" s="9"/>
    </row>
    <row r="63" spans="2:16" x14ac:dyDescent="0.25">
      <c r="B63" s="624" t="str">
        <f>IF(Intro!G$21="English","net delivered selling value (CAD)","valeur de vente nette rendue (CAD)")</f>
        <v>valeur de vente nette rendue (CAD)</v>
      </c>
      <c r="C63" s="625"/>
      <c r="D63" s="625"/>
      <c r="E63" s="113"/>
      <c r="F63" s="113"/>
      <c r="G63" s="113"/>
      <c r="H63" s="113"/>
      <c r="I63" s="113"/>
      <c r="J63" s="113"/>
      <c r="K63" s="113"/>
      <c r="L63" s="114"/>
      <c r="M63" s="9"/>
    </row>
    <row r="64" spans="2:16" x14ac:dyDescent="0.25">
      <c r="B64" s="624" t="str">
        <f>"$ / "&amp;IF(Intro!$G$21="English",Variables!$B$24,Variables!$C$24)</f>
        <v>$ / tonne</v>
      </c>
      <c r="C64" s="625"/>
      <c r="D64" s="625"/>
      <c r="E64" s="123" t="str">
        <f>IF(E62=0,"-",E63/E62)</f>
        <v>-</v>
      </c>
      <c r="F64" s="123" t="str">
        <f t="shared" ref="F64:L64" si="8">IF(F62=0,"-",F63/F62)</f>
        <v>-</v>
      </c>
      <c r="G64" s="123" t="str">
        <f t="shared" si="8"/>
        <v>-</v>
      </c>
      <c r="H64" s="123" t="str">
        <f t="shared" si="8"/>
        <v>-</v>
      </c>
      <c r="I64" s="123" t="str">
        <f t="shared" si="8"/>
        <v>-</v>
      </c>
      <c r="J64" s="123" t="str">
        <f t="shared" si="8"/>
        <v>-</v>
      </c>
      <c r="K64" s="123" t="str">
        <f t="shared" si="8"/>
        <v>-</v>
      </c>
      <c r="L64" s="124" t="str">
        <f t="shared" si="8"/>
        <v>-</v>
      </c>
      <c r="M64" s="9"/>
    </row>
    <row r="65" spans="2:19" x14ac:dyDescent="0.25">
      <c r="B65" s="649" t="str">
        <f>IF(Intro!$G$21="English",O65,P65)</f>
        <v xml:space="preserve">Client 5 - </v>
      </c>
      <c r="C65" s="650"/>
      <c r="D65" s="650"/>
      <c r="E65" s="650"/>
      <c r="F65" s="650"/>
      <c r="G65" s="650"/>
      <c r="H65" s="650"/>
      <c r="I65" s="650"/>
      <c r="J65" s="650"/>
      <c r="K65" s="650"/>
      <c r="L65" s="651"/>
      <c r="M65" s="9"/>
      <c r="O65" s="9" t="str">
        <f>"Account 5 - "&amp;Pro!C109</f>
        <v xml:space="preserve">Account 5 - </v>
      </c>
      <c r="P65" s="9" t="str">
        <f>"Client 5 - "&amp;Pro!C109</f>
        <v xml:space="preserve">Client 5 - </v>
      </c>
    </row>
    <row r="66" spans="2:19" x14ac:dyDescent="0.25">
      <c r="B66" s="624" t="str">
        <f>IF(Intro!$G$21="English",Variables!$B$23,Variables!$C$23)</f>
        <v>tonnes</v>
      </c>
      <c r="C66" s="625"/>
      <c r="D66" s="625"/>
      <c r="E66" s="113"/>
      <c r="F66" s="113"/>
      <c r="G66" s="113"/>
      <c r="H66" s="113"/>
      <c r="I66" s="113"/>
      <c r="J66" s="113"/>
      <c r="K66" s="113"/>
      <c r="L66" s="114"/>
      <c r="M66" s="9"/>
    </row>
    <row r="67" spans="2:19" x14ac:dyDescent="0.25">
      <c r="B67" s="624" t="str">
        <f>IF(Intro!G$21="English","net delivered selling value (CAD)","valeur de vente nette rendue (CAD)")</f>
        <v>valeur de vente nette rendue (CAD)</v>
      </c>
      <c r="C67" s="625"/>
      <c r="D67" s="625"/>
      <c r="E67" s="113"/>
      <c r="F67" s="113"/>
      <c r="G67" s="113"/>
      <c r="H67" s="113"/>
      <c r="I67" s="113"/>
      <c r="J67" s="113"/>
      <c r="K67" s="113"/>
      <c r="L67" s="114"/>
      <c r="M67" s="9"/>
    </row>
    <row r="68" spans="2:19" x14ac:dyDescent="0.25">
      <c r="B68" s="624" t="str">
        <f>"$ / "&amp;IF(Intro!$G$21="English",Variables!$B$24,Variables!$C$24)</f>
        <v>$ / tonne</v>
      </c>
      <c r="C68" s="625"/>
      <c r="D68" s="625"/>
      <c r="E68" s="123" t="str">
        <f>IF(E66=0,"-",E67/E66)</f>
        <v>-</v>
      </c>
      <c r="F68" s="123" t="str">
        <f t="shared" ref="F68:L68" si="9">IF(F66=0,"-",F67/F66)</f>
        <v>-</v>
      </c>
      <c r="G68" s="123" t="str">
        <f t="shared" si="9"/>
        <v>-</v>
      </c>
      <c r="H68" s="123" t="str">
        <f t="shared" si="9"/>
        <v>-</v>
      </c>
      <c r="I68" s="123" t="str">
        <f t="shared" si="9"/>
        <v>-</v>
      </c>
      <c r="J68" s="123" t="str">
        <f t="shared" si="9"/>
        <v>-</v>
      </c>
      <c r="K68" s="123" t="str">
        <f t="shared" si="9"/>
        <v>-</v>
      </c>
      <c r="L68" s="124" t="str">
        <f t="shared" si="9"/>
        <v>-</v>
      </c>
      <c r="M68" s="9"/>
    </row>
    <row r="69" spans="2:19" x14ac:dyDescent="0.25">
      <c r="B69" s="55"/>
      <c r="C69" s="56"/>
      <c r="D69" s="56"/>
      <c r="E69" s="28"/>
      <c r="F69" s="28"/>
      <c r="G69" s="28"/>
      <c r="H69" s="28"/>
      <c r="I69" s="28"/>
      <c r="J69" s="28"/>
      <c r="K69" s="28"/>
      <c r="L69" s="29"/>
      <c r="M69" s="9"/>
    </row>
    <row r="70" spans="2:19" x14ac:dyDescent="0.25">
      <c r="B70" s="404" t="str">
        <f>IF(Intro!$G$21="English",O70,P70)</f>
        <v>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v>
      </c>
      <c r="C70" s="405"/>
      <c r="D70" s="405"/>
      <c r="E70" s="405"/>
      <c r="F70" s="405"/>
      <c r="G70" s="405"/>
      <c r="H70" s="405"/>
      <c r="I70" s="405"/>
      <c r="J70" s="405"/>
      <c r="K70" s="405"/>
      <c r="L70" s="406"/>
      <c r="M70" s="9"/>
      <c r="O70" s="34" t="s">
        <v>348</v>
      </c>
      <c r="P70" s="34" t="s">
        <v>349</v>
      </c>
      <c r="Q70" s="34"/>
      <c r="R70" s="34"/>
      <c r="S70" s="34"/>
    </row>
    <row r="71" spans="2:19" x14ac:dyDescent="0.25">
      <c r="B71" s="404"/>
      <c r="C71" s="405"/>
      <c r="D71" s="405"/>
      <c r="E71" s="405"/>
      <c r="F71" s="405"/>
      <c r="G71" s="405"/>
      <c r="H71" s="405"/>
      <c r="I71" s="405"/>
      <c r="J71" s="405"/>
      <c r="K71" s="405"/>
      <c r="L71" s="406"/>
      <c r="M71" s="9"/>
      <c r="O71" s="34"/>
      <c r="P71" s="34"/>
      <c r="Q71" s="34"/>
      <c r="R71" s="34"/>
      <c r="S71" s="34"/>
    </row>
    <row r="72" spans="2:19" x14ac:dyDescent="0.25">
      <c r="B72" s="55"/>
      <c r="C72" s="56"/>
      <c r="D72" s="56"/>
      <c r="E72" s="28"/>
      <c r="F72" s="28"/>
      <c r="G72" s="28"/>
      <c r="H72" s="28"/>
      <c r="I72" s="28"/>
      <c r="J72" s="28"/>
      <c r="K72" s="28"/>
      <c r="L72" s="29"/>
      <c r="M72" s="9"/>
      <c r="O72" s="34"/>
      <c r="P72" s="34"/>
      <c r="Q72" s="34"/>
      <c r="R72" s="34"/>
      <c r="S72" s="34"/>
    </row>
    <row r="73" spans="2:19" ht="14.1" customHeight="1" x14ac:dyDescent="0.25">
      <c r="B73" s="645" t="str">
        <f>Variables!D64</f>
        <v>Vérification - volume</v>
      </c>
      <c r="C73" s="507"/>
      <c r="D73" s="507"/>
      <c r="E73" s="507"/>
      <c r="F73" s="508"/>
      <c r="G73" s="101">
        <f>H73-1</f>
        <v>2024</v>
      </c>
      <c r="H73" s="101">
        <f>Variables!B8-1</f>
        <v>2025</v>
      </c>
      <c r="I73" s="101" t="str">
        <f>K25</f>
        <v>janv.-mars 2026</v>
      </c>
      <c r="J73" s="34"/>
      <c r="K73" s="34"/>
      <c r="L73" s="64"/>
      <c r="M73" s="9"/>
      <c r="O73" s="9" t="s">
        <v>370</v>
      </c>
      <c r="P73" s="9" t="s">
        <v>371</v>
      </c>
    </row>
    <row r="74" spans="2:19" ht="14.1" customHeight="1" x14ac:dyDescent="0.25">
      <c r="B74" s="654" t="str">
        <f>D31</f>
        <v>tonnes</v>
      </c>
      <c r="C74" s="655"/>
      <c r="D74" s="655"/>
      <c r="E74" s="655"/>
      <c r="F74" s="656"/>
      <c r="G74" s="153" t="str">
        <f>IF(SUM(E50:G50,E54:G54,E58:G58,E62:G62,E66:G66)&gt;H37,Variables!$D$65,Variables!$D$66)</f>
        <v>Correct</v>
      </c>
      <c r="H74" s="153" t="str">
        <f>IF(SUM(H50:K50,H54:K54,H58:K58,H62:K62,H66:K66)&gt;I37,Variables!$D$65,Variables!$D$66)</f>
        <v>Correct</v>
      </c>
      <c r="I74" s="153" t="str">
        <f>IF(SUM(L50,L54,L58,L62,L66)&gt;K37,Variables!$D$65,Variables!$D$66)</f>
        <v>Correct</v>
      </c>
      <c r="J74" s="34"/>
      <c r="K74" s="34"/>
      <c r="L74" s="64"/>
      <c r="M74" s="9"/>
    </row>
    <row r="75" spans="2:19" ht="14.1" customHeight="1" x14ac:dyDescent="0.25">
      <c r="B75" s="646" t="str">
        <f>IF(Intro!$G$21="English",O75,P75)</f>
        <v>volume - total des ventes au Canada d'importations aux cinq principaux clients (Question 2)</v>
      </c>
      <c r="C75" s="647"/>
      <c r="D75" s="647"/>
      <c r="E75" s="647"/>
      <c r="F75" s="648"/>
      <c r="G75" s="153">
        <f>SUM(E50:G50,E54:G54,E58:G58,E62:G62,E66:G66)</f>
        <v>0</v>
      </c>
      <c r="H75" s="153">
        <f>SUM(H50:K50,H54:K54,H58:K58,H62:K62,H66:K66)</f>
        <v>0</v>
      </c>
      <c r="I75" s="153">
        <f>SUM(L50,L54,L58,L62,L66)</f>
        <v>0</v>
      </c>
      <c r="J75" s="34"/>
      <c r="K75" s="34"/>
      <c r="L75" s="64"/>
      <c r="M75" s="9"/>
      <c r="O75" s="66" t="s">
        <v>463</v>
      </c>
      <c r="P75" s="9" t="s">
        <v>465</v>
      </c>
    </row>
    <row r="76" spans="2:19" ht="14.1" customHeight="1" x14ac:dyDescent="0.25">
      <c r="B76" s="646" t="str">
        <f>IF(Intro!$G$21="English",O76,P76)</f>
        <v>volume - total des ventes au Canada d'importations (Question 1)</v>
      </c>
      <c r="C76" s="647"/>
      <c r="D76" s="647"/>
      <c r="E76" s="647"/>
      <c r="F76" s="648"/>
      <c r="G76" s="153">
        <f>H37</f>
        <v>0</v>
      </c>
      <c r="H76" s="153">
        <f>I37</f>
        <v>0</v>
      </c>
      <c r="I76" s="153">
        <f>K37</f>
        <v>0</v>
      </c>
      <c r="J76" s="34"/>
      <c r="K76" s="34"/>
      <c r="L76" s="64"/>
      <c r="M76" s="9"/>
      <c r="O76" s="9" t="s">
        <v>464</v>
      </c>
      <c r="P76" s="9" t="s">
        <v>466</v>
      </c>
    </row>
    <row r="77" spans="2:19" ht="14.1" customHeight="1" x14ac:dyDescent="0.25">
      <c r="B77" s="635" t="str">
        <f>Variables!D68</f>
        <v>Vérification - valeur</v>
      </c>
      <c r="C77" s="636"/>
      <c r="D77" s="636"/>
      <c r="E77" s="636"/>
      <c r="F77" s="637"/>
      <c r="G77" s="101">
        <f>G73</f>
        <v>2024</v>
      </c>
      <c r="H77" s="101">
        <f>H73</f>
        <v>2025</v>
      </c>
      <c r="I77" s="101" t="str">
        <f>I73</f>
        <v>janv.-mars 2026</v>
      </c>
      <c r="J77" s="34"/>
      <c r="K77" s="34"/>
      <c r="L77" s="64"/>
      <c r="M77" s="9"/>
    </row>
    <row r="78" spans="2:19" ht="14.1" customHeight="1" x14ac:dyDescent="0.25">
      <c r="B78" s="626" t="str">
        <f>D32</f>
        <v>valeur de vente nette rendue (CAD)</v>
      </c>
      <c r="C78" s="627"/>
      <c r="D78" s="627"/>
      <c r="E78" s="627"/>
      <c r="F78" s="628"/>
      <c r="G78" s="153" t="str">
        <f>IF(SUM(E51:G51,E55:G55,E59:G59,E63:G63,E67:G67)&gt;H38,Variables!$D$65,Variables!$D$66)</f>
        <v>Correct</v>
      </c>
      <c r="H78" s="153" t="str">
        <f>IF(SUM(H51:K51,H55:K55,H59:K59,H63:K63,H67:K67)&gt;I38,Variables!$D$65,Variables!$D$66)</f>
        <v>Correct</v>
      </c>
      <c r="I78" s="153" t="str">
        <f>IF(SUM(L51,L55,L59,L63,L67)&gt;K38,Variables!$D$65,Variables!$D$66)</f>
        <v>Correct</v>
      </c>
      <c r="J78" s="34"/>
      <c r="K78" s="34"/>
      <c r="L78" s="64"/>
      <c r="M78" s="9"/>
    </row>
    <row r="79" spans="2:19" ht="14.1" customHeight="1" x14ac:dyDescent="0.25">
      <c r="B79" s="629" t="str">
        <f>IF(Intro!$G$21="English",O79,P79)</f>
        <v>valeur - total des ventes au Canada d'importations aux cinq principaux clients (Question 2)</v>
      </c>
      <c r="C79" s="630"/>
      <c r="D79" s="630"/>
      <c r="E79" s="630"/>
      <c r="F79" s="631"/>
      <c r="G79" s="153">
        <f>SUM(E51:G51,E55:G55,E59:G59,E63:G63,E67:G67)</f>
        <v>0</v>
      </c>
      <c r="H79" s="153">
        <f>SUM(H51:K51,H55:K55,H59:K59,H63:K63,H67:K67)</f>
        <v>0</v>
      </c>
      <c r="I79" s="153">
        <f>SUM(L51,L55,L59,L63,L67)</f>
        <v>0</v>
      </c>
      <c r="J79" s="34"/>
      <c r="K79" s="34"/>
      <c r="L79" s="64"/>
      <c r="M79" s="9"/>
      <c r="O79" s="66" t="s">
        <v>469</v>
      </c>
      <c r="P79" s="9" t="s">
        <v>467</v>
      </c>
    </row>
    <row r="80" spans="2:19" ht="14.1" customHeight="1" x14ac:dyDescent="0.25">
      <c r="B80" s="629" t="str">
        <f>IF(Intro!$G$21="English",O80,P80)</f>
        <v>valeur - total des ventes au Canada d'importations (Question 1)</v>
      </c>
      <c r="C80" s="630"/>
      <c r="D80" s="630"/>
      <c r="E80" s="630"/>
      <c r="F80" s="631"/>
      <c r="G80" s="153">
        <f>H38</f>
        <v>0</v>
      </c>
      <c r="H80" s="153">
        <f>I38</f>
        <v>0</v>
      </c>
      <c r="I80" s="153">
        <f>K38</f>
        <v>0</v>
      </c>
      <c r="J80" s="34"/>
      <c r="K80" s="34"/>
      <c r="L80" s="64"/>
      <c r="M80" s="9"/>
      <c r="O80" s="9" t="s">
        <v>470</v>
      </c>
      <c r="P80" s="9" t="s">
        <v>468</v>
      </c>
    </row>
    <row r="81" spans="1:16" x14ac:dyDescent="0.25">
      <c r="B81" s="65"/>
      <c r="C81" s="62"/>
      <c r="D81" s="62"/>
      <c r="E81" s="62"/>
      <c r="F81" s="62"/>
      <c r="G81" s="62"/>
      <c r="H81" s="62"/>
      <c r="I81" s="62"/>
      <c r="J81" s="62"/>
      <c r="K81" s="62"/>
      <c r="L81" s="63"/>
      <c r="M81" s="9"/>
    </row>
    <row r="82" spans="1:16" s="10" customFormat="1" x14ac:dyDescent="0.25">
      <c r="A82" s="7"/>
      <c r="B82" s="30"/>
      <c r="C82" s="75"/>
      <c r="D82" s="75"/>
      <c r="E82" s="76"/>
      <c r="F82" s="76"/>
      <c r="G82" s="76"/>
      <c r="H82" s="76"/>
      <c r="I82" s="76"/>
      <c r="J82" s="76"/>
      <c r="K82" s="76"/>
      <c r="L82" s="76"/>
      <c r="M82" s="66"/>
    </row>
    <row r="83" spans="1:16" x14ac:dyDescent="0.25">
      <c r="B83" s="416" t="str">
        <f>IF(Intro!$G$21="English",O83,P83)</f>
        <v>IMPORTATIONS DE PRODUITS DE RÉFÉRENCE</v>
      </c>
      <c r="C83" s="417"/>
      <c r="D83" s="417"/>
      <c r="E83" s="417"/>
      <c r="F83" s="417"/>
      <c r="G83" s="417"/>
      <c r="H83" s="417"/>
      <c r="I83" s="417"/>
      <c r="J83" s="417"/>
      <c r="K83" s="417"/>
      <c r="L83" s="418"/>
      <c r="M83" s="9"/>
      <c r="O83" s="87" t="s">
        <v>322</v>
      </c>
      <c r="P83" s="87" t="s">
        <v>417</v>
      </c>
    </row>
    <row r="84" spans="1:16" x14ac:dyDescent="0.25">
      <c r="B84" s="545" t="s">
        <v>16</v>
      </c>
      <c r="C84" s="546"/>
      <c r="D84" s="546"/>
      <c r="E84" s="546"/>
      <c r="F84" s="546"/>
      <c r="G84" s="546"/>
      <c r="H84" s="546"/>
      <c r="I84" s="546"/>
      <c r="J84" s="546"/>
      <c r="K84" s="546"/>
      <c r="L84" s="547"/>
      <c r="M84" s="9"/>
    </row>
    <row r="85" spans="1:16" x14ac:dyDescent="0.25">
      <c r="B85" s="15"/>
      <c r="C85" s="32"/>
      <c r="D85" s="32"/>
      <c r="E85" s="33"/>
      <c r="F85" s="33"/>
      <c r="G85" s="33"/>
      <c r="H85" s="33"/>
      <c r="I85" s="33"/>
      <c r="J85" s="33"/>
      <c r="K85" s="33"/>
      <c r="L85" s="16"/>
      <c r="M85" s="9"/>
    </row>
    <row r="86" spans="1:16" x14ac:dyDescent="0.25">
      <c r="B86" s="444" t="str">
        <f>IF(Intro!$G$21="English",O86,P86)</f>
        <v>Indiquez le volume et la valeur des importations pour chaque produit de référence :</v>
      </c>
      <c r="C86" s="445"/>
      <c r="D86" s="445"/>
      <c r="E86" s="445"/>
      <c r="F86" s="445"/>
      <c r="G86" s="445"/>
      <c r="H86" s="445"/>
      <c r="I86" s="445"/>
      <c r="J86" s="445"/>
      <c r="K86" s="445"/>
      <c r="L86" s="446"/>
      <c r="M86" s="9"/>
      <c r="O86" s="17" t="s">
        <v>189</v>
      </c>
      <c r="P86" s="9" t="s">
        <v>190</v>
      </c>
    </row>
    <row r="87" spans="1:16" x14ac:dyDescent="0.25">
      <c r="B87" s="55"/>
      <c r="C87" s="32"/>
      <c r="D87" s="32"/>
      <c r="E87" s="33"/>
      <c r="F87" s="33"/>
      <c r="G87" s="33"/>
      <c r="H87" s="33"/>
      <c r="I87" s="33"/>
      <c r="J87" s="33"/>
      <c r="K87" s="33"/>
      <c r="L87" s="16"/>
      <c r="M87" s="9"/>
      <c r="O87" s="17"/>
    </row>
    <row r="88" spans="1:16" x14ac:dyDescent="0.25">
      <c r="B88" s="663"/>
      <c r="C88" s="664"/>
      <c r="D88" s="665"/>
      <c r="E88" s="101" t="str">
        <f t="shared" ref="E88:L88" si="10">E48</f>
        <v>T2 - 2024</v>
      </c>
      <c r="F88" s="101" t="str">
        <f t="shared" si="10"/>
        <v>T3 - 2024</v>
      </c>
      <c r="G88" s="101" t="str">
        <f t="shared" si="10"/>
        <v>T4 - 2024</v>
      </c>
      <c r="H88" s="101" t="str">
        <f t="shared" si="10"/>
        <v>T1 - 2025</v>
      </c>
      <c r="I88" s="101" t="str">
        <f t="shared" si="10"/>
        <v>T2 - 2025</v>
      </c>
      <c r="J88" s="101" t="str">
        <f t="shared" si="10"/>
        <v>T3 - 2025</v>
      </c>
      <c r="K88" s="101" t="str">
        <f t="shared" si="10"/>
        <v>T4 - 2025</v>
      </c>
      <c r="L88" s="112" t="str">
        <f t="shared" si="10"/>
        <v>T1 - 2026</v>
      </c>
      <c r="M88" s="9"/>
      <c r="O88" s="17"/>
    </row>
    <row r="89" spans="1:16" x14ac:dyDescent="0.25">
      <c r="B89" s="659" t="str">
        <f>IF(Intro!$G$21="English",Variables!B30,Variables!C30)</f>
        <v>Poutre à gradin formée à froid  en acier de calibre 12 à 16, de toute longueur, incluant le connecteur/support de poutre, quels que soient le profil ou le type de raccord.</v>
      </c>
      <c r="C89" s="504"/>
      <c r="D89" s="504"/>
      <c r="E89" s="504"/>
      <c r="F89" s="504"/>
      <c r="G89" s="504"/>
      <c r="H89" s="504"/>
      <c r="I89" s="504"/>
      <c r="J89" s="504"/>
      <c r="K89" s="504"/>
      <c r="L89" s="660"/>
      <c r="M89" s="9"/>
    </row>
    <row r="90" spans="1:16" x14ac:dyDescent="0.25">
      <c r="B90" s="661"/>
      <c r="C90" s="510"/>
      <c r="D90" s="510"/>
      <c r="E90" s="510"/>
      <c r="F90" s="510"/>
      <c r="G90" s="510"/>
      <c r="H90" s="510"/>
      <c r="I90" s="510"/>
      <c r="J90" s="510"/>
      <c r="K90" s="510"/>
      <c r="L90" s="662"/>
      <c r="M90" s="9"/>
    </row>
    <row r="91" spans="1:16" x14ac:dyDescent="0.25">
      <c r="B91" s="624" t="str">
        <f>IF(Intro!$G$21="English",Variables!$B$23,Variables!$C$23)</f>
        <v>tonnes</v>
      </c>
      <c r="C91" s="625"/>
      <c r="D91" s="625"/>
      <c r="E91" s="113"/>
      <c r="F91" s="113"/>
      <c r="G91" s="113"/>
      <c r="H91" s="113"/>
      <c r="I91" s="113"/>
      <c r="J91" s="113"/>
      <c r="K91" s="113"/>
      <c r="L91" s="114"/>
      <c r="M91" s="9"/>
    </row>
    <row r="92" spans="1:16" x14ac:dyDescent="0.25">
      <c r="B92" s="624" t="str">
        <f>IF(Intro!G$21="English","net delivered purchase value (CAD)","valeur d'achat nette rendue (CAD)")</f>
        <v>valeur d'achat nette rendue (CAD)</v>
      </c>
      <c r="C92" s="625"/>
      <c r="D92" s="625"/>
      <c r="E92" s="113"/>
      <c r="F92" s="113"/>
      <c r="G92" s="113"/>
      <c r="H92" s="113"/>
      <c r="I92" s="113"/>
      <c r="J92" s="113"/>
      <c r="K92" s="113"/>
      <c r="L92" s="114"/>
      <c r="M92" s="9"/>
    </row>
    <row r="93" spans="1:16" x14ac:dyDescent="0.25">
      <c r="B93" s="624" t="str">
        <f>"$ / "&amp;IF(Intro!$G$21="English",Variables!$B$24,Variables!$C$24)</f>
        <v>$ / tonne</v>
      </c>
      <c r="C93" s="625"/>
      <c r="D93" s="625"/>
      <c r="E93" s="123" t="str">
        <f t="shared" ref="E93:L93" si="11">IF(E91=0,"-",E92/E91)</f>
        <v>-</v>
      </c>
      <c r="F93" s="123" t="str">
        <f t="shared" si="11"/>
        <v>-</v>
      </c>
      <c r="G93" s="123" t="str">
        <f t="shared" si="11"/>
        <v>-</v>
      </c>
      <c r="H93" s="123" t="str">
        <f t="shared" si="11"/>
        <v>-</v>
      </c>
      <c r="I93" s="123" t="str">
        <f t="shared" si="11"/>
        <v>-</v>
      </c>
      <c r="J93" s="123" t="str">
        <f t="shared" si="11"/>
        <v>-</v>
      </c>
      <c r="K93" s="123" t="str">
        <f t="shared" si="11"/>
        <v>-</v>
      </c>
      <c r="L93" s="124" t="str">
        <f t="shared" si="11"/>
        <v>-</v>
      </c>
      <c r="M93" s="9"/>
    </row>
    <row r="94" spans="1:16" x14ac:dyDescent="0.25">
      <c r="B94" s="659" t="str">
        <f>IF(Intro!$G$21="English",Variables!B31,Variables!C31)</f>
        <v>Poutre caisson formée à froid  en acier de calibre 12 à 16, de toute longueur, incluant le connecteur/support de poutre, quels que soient le profil ou le type de raccord.</v>
      </c>
      <c r="C94" s="504"/>
      <c r="D94" s="504"/>
      <c r="E94" s="504"/>
      <c r="F94" s="504"/>
      <c r="G94" s="504"/>
      <c r="H94" s="504"/>
      <c r="I94" s="504"/>
      <c r="J94" s="504"/>
      <c r="K94" s="504"/>
      <c r="L94" s="660"/>
      <c r="M94" s="9"/>
    </row>
    <row r="95" spans="1:16" x14ac:dyDescent="0.25">
      <c r="B95" s="661"/>
      <c r="C95" s="510"/>
      <c r="D95" s="510"/>
      <c r="E95" s="510"/>
      <c r="F95" s="510"/>
      <c r="G95" s="510"/>
      <c r="H95" s="510"/>
      <c r="I95" s="510"/>
      <c r="J95" s="510"/>
      <c r="K95" s="510"/>
      <c r="L95" s="662"/>
      <c r="M95" s="9"/>
    </row>
    <row r="96" spans="1:16" x14ac:dyDescent="0.25">
      <c r="B96" s="624" t="str">
        <f>IF(Intro!$G$21="English",Variables!$B$23,Variables!$C$23)</f>
        <v>tonnes</v>
      </c>
      <c r="C96" s="625"/>
      <c r="D96" s="625"/>
      <c r="E96" s="113"/>
      <c r="F96" s="113"/>
      <c r="G96" s="113"/>
      <c r="H96" s="113"/>
      <c r="I96" s="113"/>
      <c r="J96" s="113"/>
      <c r="K96" s="113"/>
      <c r="L96" s="114"/>
      <c r="M96" s="9"/>
    </row>
    <row r="97" spans="2:19" x14ac:dyDescent="0.25">
      <c r="B97" s="624" t="str">
        <f>IF(Intro!G$21="English","net delivered purchase value (CAD)","valeur d'achat nette rendue (CAD)")</f>
        <v>valeur d'achat nette rendue (CAD)</v>
      </c>
      <c r="C97" s="625"/>
      <c r="D97" s="625"/>
      <c r="E97" s="113"/>
      <c r="F97" s="113"/>
      <c r="G97" s="113"/>
      <c r="H97" s="113"/>
      <c r="I97" s="113"/>
      <c r="J97" s="113"/>
      <c r="K97" s="113"/>
      <c r="L97" s="114"/>
      <c r="M97" s="9"/>
    </row>
    <row r="98" spans="2:19" x14ac:dyDescent="0.25">
      <c r="B98" s="624" t="str">
        <f>"$ / "&amp;IF(Intro!$G$21="English",Variables!$B$24,Variables!$C$24)</f>
        <v>$ / tonne</v>
      </c>
      <c r="C98" s="625"/>
      <c r="D98" s="625"/>
      <c r="E98" s="123" t="str">
        <f t="shared" ref="E98:L98" si="12">IF(E96=0,"-",E97/E96)</f>
        <v>-</v>
      </c>
      <c r="F98" s="123" t="str">
        <f t="shared" si="12"/>
        <v>-</v>
      </c>
      <c r="G98" s="123" t="str">
        <f t="shared" si="12"/>
        <v>-</v>
      </c>
      <c r="H98" s="123" t="str">
        <f t="shared" si="12"/>
        <v>-</v>
      </c>
      <c r="I98" s="123" t="str">
        <f t="shared" si="12"/>
        <v>-</v>
      </c>
      <c r="J98" s="123" t="str">
        <f t="shared" si="12"/>
        <v>-</v>
      </c>
      <c r="K98" s="123" t="str">
        <f t="shared" si="12"/>
        <v>-</v>
      </c>
      <c r="L98" s="124" t="str">
        <f t="shared" si="12"/>
        <v>-</v>
      </c>
      <c r="M98" s="9"/>
    </row>
    <row r="99" spans="2:19" x14ac:dyDescent="0.25">
      <c r="B99" s="659" t="str">
        <f>IF(Intro!$G$21="English",Variables!B32,Variables!C32)</f>
        <v>Barre de sécurité formée à froid , quels que soient le type ou le modèle (universelle, à clipser, à encliqueter, à poser par-dessus, soudée ou autre), les dimensions ou la configuration.</v>
      </c>
      <c r="C99" s="504"/>
      <c r="D99" s="504"/>
      <c r="E99" s="504"/>
      <c r="F99" s="504"/>
      <c r="G99" s="504"/>
      <c r="H99" s="504"/>
      <c r="I99" s="504"/>
      <c r="J99" s="504"/>
      <c r="K99" s="504"/>
      <c r="L99" s="660"/>
      <c r="M99" s="9"/>
    </row>
    <row r="100" spans="2:19" x14ac:dyDescent="0.25">
      <c r="B100" s="661"/>
      <c r="C100" s="510"/>
      <c r="D100" s="510"/>
      <c r="E100" s="510"/>
      <c r="F100" s="510"/>
      <c r="G100" s="510"/>
      <c r="H100" s="510"/>
      <c r="I100" s="510"/>
      <c r="J100" s="510"/>
      <c r="K100" s="510"/>
      <c r="L100" s="662"/>
      <c r="M100" s="9"/>
    </row>
    <row r="101" spans="2:19" x14ac:dyDescent="0.25">
      <c r="B101" s="624" t="str">
        <f>IF(Intro!$G$21="English",Variables!$B$23,Variables!$C$23)</f>
        <v>tonnes</v>
      </c>
      <c r="C101" s="625"/>
      <c r="D101" s="625"/>
      <c r="E101" s="113"/>
      <c r="F101" s="113"/>
      <c r="G101" s="113"/>
      <c r="H101" s="113"/>
      <c r="I101" s="113"/>
      <c r="J101" s="113"/>
      <c r="K101" s="113"/>
      <c r="L101" s="114"/>
      <c r="M101" s="9"/>
    </row>
    <row r="102" spans="2:19" x14ac:dyDescent="0.25">
      <c r="B102" s="624" t="str">
        <f>IF(Intro!G$21="English","net delivered purchase value (CAD)","valeur d'achat nette rendue (CAD)")</f>
        <v>valeur d'achat nette rendue (CAD)</v>
      </c>
      <c r="C102" s="625"/>
      <c r="D102" s="625"/>
      <c r="E102" s="113"/>
      <c r="F102" s="113"/>
      <c r="G102" s="113"/>
      <c r="H102" s="113"/>
      <c r="I102" s="113"/>
      <c r="J102" s="113"/>
      <c r="K102" s="113"/>
      <c r="L102" s="114"/>
      <c r="M102" s="9"/>
    </row>
    <row r="103" spans="2:19" x14ac:dyDescent="0.25">
      <c r="B103" s="624" t="str">
        <f>"$ / "&amp;IF(Intro!$G$21="English",Variables!$B$24,Variables!$C$24)</f>
        <v>$ / tonne</v>
      </c>
      <c r="C103" s="625"/>
      <c r="D103" s="625"/>
      <c r="E103" s="123" t="str">
        <f t="shared" ref="E103:L103" si="13">IF(E101=0,"-",E102/E101)</f>
        <v>-</v>
      </c>
      <c r="F103" s="123" t="str">
        <f t="shared" si="13"/>
        <v>-</v>
      </c>
      <c r="G103" s="123" t="str">
        <f t="shared" si="13"/>
        <v>-</v>
      </c>
      <c r="H103" s="123" t="str">
        <f t="shared" si="13"/>
        <v>-</v>
      </c>
      <c r="I103" s="123" t="str">
        <f t="shared" si="13"/>
        <v>-</v>
      </c>
      <c r="J103" s="123" t="str">
        <f t="shared" si="13"/>
        <v>-</v>
      </c>
      <c r="K103" s="123" t="str">
        <f t="shared" si="13"/>
        <v>-</v>
      </c>
      <c r="L103" s="124" t="str">
        <f t="shared" si="13"/>
        <v>-</v>
      </c>
      <c r="M103" s="9"/>
    </row>
    <row r="104" spans="2:19" x14ac:dyDescent="0.25">
      <c r="B104" s="55"/>
      <c r="C104" s="56"/>
      <c r="D104" s="56"/>
      <c r="E104" s="28"/>
      <c r="F104" s="28"/>
      <c r="G104" s="28"/>
      <c r="H104" s="28"/>
      <c r="I104" s="28"/>
      <c r="J104" s="28"/>
      <c r="K104" s="28"/>
      <c r="L104" s="29"/>
      <c r="M104" s="9"/>
    </row>
    <row r="105" spans="2:19" x14ac:dyDescent="0.25">
      <c r="B105" s="404" t="str">
        <f>IF(Intro!$G$21="English",O105,P105)</f>
        <v>Dans le tableau ci-dessous, « Erreur » signifie que les importations totales des produits de référence de votre entreprise dépassent les importations totales de votre entreprise pour cette période. Par conséquent, veuillez modifier les données ci-dessus si nécessaire.</v>
      </c>
      <c r="C105" s="405"/>
      <c r="D105" s="405"/>
      <c r="E105" s="405"/>
      <c r="F105" s="405"/>
      <c r="G105" s="405"/>
      <c r="H105" s="405"/>
      <c r="I105" s="405"/>
      <c r="J105" s="405"/>
      <c r="K105" s="405"/>
      <c r="L105" s="406"/>
      <c r="M105" s="9"/>
      <c r="O105" s="34" t="s">
        <v>350</v>
      </c>
      <c r="P105" s="34" t="s">
        <v>351</v>
      </c>
      <c r="Q105" s="34"/>
      <c r="R105" s="34"/>
      <c r="S105" s="34"/>
    </row>
    <row r="106" spans="2:19" x14ac:dyDescent="0.25">
      <c r="B106" s="404"/>
      <c r="C106" s="405"/>
      <c r="D106" s="405"/>
      <c r="E106" s="405"/>
      <c r="F106" s="405"/>
      <c r="G106" s="405"/>
      <c r="H106" s="405"/>
      <c r="I106" s="405"/>
      <c r="J106" s="405"/>
      <c r="K106" s="405"/>
      <c r="L106" s="406"/>
      <c r="M106" s="9"/>
      <c r="O106" s="34"/>
      <c r="P106" s="34"/>
      <c r="Q106" s="34"/>
      <c r="R106" s="34"/>
      <c r="S106" s="34"/>
    </row>
    <row r="107" spans="2:19" x14ac:dyDescent="0.25">
      <c r="B107" s="55"/>
      <c r="C107" s="56"/>
      <c r="D107" s="56"/>
      <c r="E107" s="28"/>
      <c r="F107" s="28"/>
      <c r="G107" s="28"/>
      <c r="H107" s="28"/>
      <c r="I107" s="28"/>
      <c r="J107" s="28"/>
      <c r="K107" s="28"/>
      <c r="L107" s="29"/>
      <c r="M107" s="9"/>
      <c r="O107" s="34"/>
      <c r="P107" s="34"/>
      <c r="Q107" s="34"/>
      <c r="R107" s="34"/>
      <c r="S107" s="34"/>
    </row>
    <row r="108" spans="2:19" ht="14.1" customHeight="1" x14ac:dyDescent="0.25">
      <c r="B108" s="635" t="str">
        <f>Variables!D64</f>
        <v>Vérification - volume</v>
      </c>
      <c r="C108" s="636"/>
      <c r="D108" s="636"/>
      <c r="E108" s="636"/>
      <c r="F108" s="637"/>
      <c r="G108" s="101">
        <f>G73</f>
        <v>2024</v>
      </c>
      <c r="H108" s="101">
        <f>H73</f>
        <v>2025</v>
      </c>
      <c r="I108" s="101" t="str">
        <f>I73</f>
        <v>janv.-mars 2026</v>
      </c>
      <c r="J108" s="34"/>
      <c r="K108" s="34"/>
      <c r="L108" s="64"/>
      <c r="M108" s="9"/>
    </row>
    <row r="109" spans="2:19" ht="14.1" customHeight="1" x14ac:dyDescent="0.25">
      <c r="B109" s="638" t="str">
        <f>B91</f>
        <v>tonnes</v>
      </c>
      <c r="C109" s="639"/>
      <c r="D109" s="639"/>
      <c r="E109" s="639"/>
      <c r="F109" s="640"/>
      <c r="G109" s="153" t="str">
        <f>IF(SUM(E91:G91,E96:G96,E101:G101)&gt;H27,Variables!$D$65,Variables!$D$66)</f>
        <v>Correct</v>
      </c>
      <c r="H109" s="153" t="str">
        <f>IF(SUM(H91:K91,H96:K96,H101:K101)&gt;I27,Variables!$D$65,Variables!$D$66)</f>
        <v>Correct</v>
      </c>
      <c r="I109" s="153" t="str">
        <f>IF(SUM(L91,L96,L101)&gt;K27,Variables!$D$65,Variables!$D$66)</f>
        <v>Correct</v>
      </c>
      <c r="J109" s="34"/>
      <c r="K109" s="34"/>
      <c r="L109" s="64"/>
      <c r="M109" s="9"/>
    </row>
    <row r="110" spans="2:19" ht="14.1" customHeight="1" x14ac:dyDescent="0.25">
      <c r="B110" s="632" t="str">
        <f>IF(Intro!$G$21="English",O110,P110)</f>
        <v>volume - total des importations des produits de référence (Question 3)</v>
      </c>
      <c r="C110" s="633"/>
      <c r="D110" s="633"/>
      <c r="E110" s="633"/>
      <c r="F110" s="634"/>
      <c r="G110" s="153">
        <f>SUM(E91:G91,E96:G96,E101:G101)</f>
        <v>0</v>
      </c>
      <c r="H110" s="153">
        <f>SUM(H91:K91,H96:K96,H101:K101)</f>
        <v>0</v>
      </c>
      <c r="I110" s="153">
        <f>SUM(L91,L96,L101)</f>
        <v>0</v>
      </c>
      <c r="J110" s="34"/>
      <c r="K110" s="34"/>
      <c r="L110" s="64"/>
      <c r="M110" s="9"/>
      <c r="O110" s="9" t="s">
        <v>455</v>
      </c>
      <c r="P110" s="9" t="s">
        <v>456</v>
      </c>
    </row>
    <row r="111" spans="2:19" ht="14.1" customHeight="1" x14ac:dyDescent="0.25">
      <c r="B111" s="632" t="str">
        <f>IF(Intro!$G$21="English",O111,P111)</f>
        <v>volume - total des importations (Question 1)</v>
      </c>
      <c r="C111" s="633"/>
      <c r="D111" s="633"/>
      <c r="E111" s="633"/>
      <c r="F111" s="634"/>
      <c r="G111" s="153">
        <f>H27</f>
        <v>0</v>
      </c>
      <c r="H111" s="153">
        <f>I27</f>
        <v>0</v>
      </c>
      <c r="I111" s="153">
        <f>K27</f>
        <v>0</v>
      </c>
      <c r="J111" s="34"/>
      <c r="K111" s="34"/>
      <c r="L111" s="64"/>
      <c r="M111" s="9"/>
      <c r="O111" s="9" t="s">
        <v>457</v>
      </c>
      <c r="P111" s="9" t="s">
        <v>458</v>
      </c>
    </row>
    <row r="112" spans="2:19" x14ac:dyDescent="0.25">
      <c r="B112" s="635" t="str">
        <f>Variables!D68</f>
        <v>Vérification - valeur</v>
      </c>
      <c r="C112" s="636"/>
      <c r="D112" s="636"/>
      <c r="E112" s="636"/>
      <c r="F112" s="637"/>
      <c r="G112" s="101">
        <f>G108</f>
        <v>2024</v>
      </c>
      <c r="H112" s="101">
        <f>H108</f>
        <v>2025</v>
      </c>
      <c r="I112" s="101" t="str">
        <f>I108</f>
        <v>janv.-mars 2026</v>
      </c>
      <c r="J112" s="34"/>
      <c r="K112" s="34"/>
      <c r="L112" s="64"/>
      <c r="M112" s="9"/>
    </row>
    <row r="113" spans="1:16" ht="14.1" customHeight="1" x14ac:dyDescent="0.25">
      <c r="B113" s="638"/>
      <c r="C113" s="639"/>
      <c r="D113" s="639"/>
      <c r="E113" s="639"/>
      <c r="F113" s="640"/>
      <c r="G113" s="153" t="str">
        <f>IF(SUM(E92:G92,E97:G97,E102:G102)&gt;H28,Variables!$D$65,Variables!$D$66)</f>
        <v>Correct</v>
      </c>
      <c r="H113" s="153" t="str">
        <f>IF(SUM(H92:K92,H97:K97,H102:K102)&gt;I28,Variables!$D$65,Variables!$D$66)</f>
        <v>Correct</v>
      </c>
      <c r="I113" s="153" t="str">
        <f>IF(SUM(L92,L97,L102)&gt;K28,Variables!$D$65,Variables!$D$66)</f>
        <v>Correct</v>
      </c>
      <c r="J113" s="34"/>
      <c r="K113" s="34"/>
      <c r="L113" s="64"/>
      <c r="M113" s="9"/>
    </row>
    <row r="114" spans="1:16" ht="14.1" customHeight="1" x14ac:dyDescent="0.25">
      <c r="B114" s="632" t="str">
        <f>IF(Intro!$G$21="English",O114,P114)</f>
        <v>valeur - total des importations des produits de référence (Question 3)</v>
      </c>
      <c r="C114" s="633"/>
      <c r="D114" s="633"/>
      <c r="E114" s="633"/>
      <c r="F114" s="634"/>
      <c r="G114" s="153">
        <f>SUM(E92:G92,E97:G97,E102:G102)</f>
        <v>0</v>
      </c>
      <c r="H114" s="153">
        <f>SUM(H92:K92,H97:K97,H102:K102)</f>
        <v>0</v>
      </c>
      <c r="I114" s="153">
        <f>SUM(L92,L97,L102)</f>
        <v>0</v>
      </c>
      <c r="J114" s="34"/>
      <c r="K114" s="34"/>
      <c r="L114" s="64"/>
      <c r="M114" s="9"/>
      <c r="O114" s="9" t="s">
        <v>459</v>
      </c>
      <c r="P114" s="9" t="s">
        <v>460</v>
      </c>
    </row>
    <row r="115" spans="1:16" ht="14.1" customHeight="1" x14ac:dyDescent="0.25">
      <c r="B115" s="632" t="str">
        <f>IF(Intro!$G$21="English",O115,P115)</f>
        <v>valeur - total des importations (Question 1)</v>
      </c>
      <c r="C115" s="633"/>
      <c r="D115" s="633"/>
      <c r="E115" s="633"/>
      <c r="F115" s="634"/>
      <c r="G115" s="153">
        <f>H28</f>
        <v>0</v>
      </c>
      <c r="H115" s="153">
        <f>I28</f>
        <v>0</v>
      </c>
      <c r="I115" s="153">
        <f>K28</f>
        <v>0</v>
      </c>
      <c r="J115" s="34"/>
      <c r="K115" s="34"/>
      <c r="L115" s="64"/>
      <c r="M115" s="9"/>
      <c r="O115" s="9" t="s">
        <v>461</v>
      </c>
      <c r="P115" s="9" t="s">
        <v>462</v>
      </c>
    </row>
    <row r="116" spans="1:16" x14ac:dyDescent="0.25">
      <c r="B116" s="65"/>
      <c r="C116" s="62"/>
      <c r="D116" s="62"/>
      <c r="E116" s="62"/>
      <c r="F116" s="62"/>
      <c r="G116" s="62"/>
      <c r="H116" s="62"/>
      <c r="I116" s="62"/>
      <c r="J116" s="62"/>
      <c r="K116" s="62"/>
      <c r="L116" s="63"/>
      <c r="M116" s="9"/>
    </row>
    <row r="117" spans="1:16" s="10" customFormat="1" x14ac:dyDescent="0.25">
      <c r="A117" s="7"/>
      <c r="B117" s="77"/>
      <c r="C117" s="75"/>
      <c r="D117" s="75"/>
      <c r="E117" s="76"/>
      <c r="F117" s="76"/>
      <c r="G117" s="76"/>
      <c r="H117" s="76"/>
      <c r="I117" s="76"/>
      <c r="J117" s="76"/>
      <c r="K117" s="76"/>
      <c r="L117" s="76"/>
      <c r="M117" s="66"/>
    </row>
    <row r="118" spans="1:16" x14ac:dyDescent="0.25">
      <c r="B118" s="416" t="str">
        <f>IF(Intro!$G$21="English",O118,P118)</f>
        <v>VENTES D'IMPORTATIONS AU CANADA DE PRODUITS DE RÉFÉRENCE</v>
      </c>
      <c r="C118" s="417"/>
      <c r="D118" s="417"/>
      <c r="E118" s="417"/>
      <c r="F118" s="417"/>
      <c r="G118" s="417"/>
      <c r="H118" s="417"/>
      <c r="I118" s="417"/>
      <c r="J118" s="417"/>
      <c r="K118" s="417"/>
      <c r="L118" s="418"/>
      <c r="M118" s="9"/>
      <c r="O118" s="87" t="s">
        <v>520</v>
      </c>
      <c r="P118" s="87" t="s">
        <v>521</v>
      </c>
    </row>
    <row r="119" spans="1:16" x14ac:dyDescent="0.25">
      <c r="B119" s="545" t="s">
        <v>17</v>
      </c>
      <c r="C119" s="546"/>
      <c r="D119" s="546"/>
      <c r="E119" s="546"/>
      <c r="F119" s="546"/>
      <c r="G119" s="546"/>
      <c r="H119" s="546"/>
      <c r="I119" s="546"/>
      <c r="J119" s="546"/>
      <c r="K119" s="546"/>
      <c r="L119" s="547"/>
      <c r="M119" s="9"/>
    </row>
    <row r="120" spans="1:16" x14ac:dyDescent="0.25">
      <c r="B120" s="15"/>
      <c r="C120" s="32"/>
      <c r="D120" s="32"/>
      <c r="E120" s="33"/>
      <c r="F120" s="33"/>
      <c r="G120" s="33"/>
      <c r="H120" s="33"/>
      <c r="I120" s="33"/>
      <c r="J120" s="33"/>
      <c r="K120" s="33"/>
      <c r="L120" s="16"/>
      <c r="M120" s="9"/>
    </row>
    <row r="121" spans="1:16" x14ac:dyDescent="0.25">
      <c r="B121" s="444" t="str">
        <f>IF(Intro!$G$21="English",O121,P121)</f>
        <v>Indiquez le volume et la valeur des ventes d'importations au Canada pour chaque produit de référence :</v>
      </c>
      <c r="C121" s="445"/>
      <c r="D121" s="445"/>
      <c r="E121" s="445"/>
      <c r="F121" s="445"/>
      <c r="G121" s="445"/>
      <c r="H121" s="445"/>
      <c r="I121" s="445"/>
      <c r="J121" s="445"/>
      <c r="K121" s="445"/>
      <c r="L121" s="446"/>
      <c r="M121" s="9"/>
      <c r="O121" s="17" t="s">
        <v>168</v>
      </c>
      <c r="P121" s="9" t="s">
        <v>418</v>
      </c>
    </row>
    <row r="122" spans="1:16" x14ac:dyDescent="0.25">
      <c r="B122" s="444" t="str">
        <f>Pro!B35</f>
        <v>Note - Ne répondez à cette question que si votre entreprise a vendu les marchandises du 1er janvier 2023 au 31 mars 2026.</v>
      </c>
      <c r="C122" s="445"/>
      <c r="D122" s="445"/>
      <c r="E122" s="445"/>
      <c r="F122" s="445"/>
      <c r="G122" s="445"/>
      <c r="H122" s="445"/>
      <c r="I122" s="445"/>
      <c r="J122" s="445"/>
      <c r="K122" s="445"/>
      <c r="L122" s="446"/>
      <c r="M122" s="9"/>
      <c r="O122" s="17"/>
    </row>
    <row r="123" spans="1:16" x14ac:dyDescent="0.25">
      <c r="B123" s="55"/>
      <c r="C123" s="32"/>
      <c r="D123" s="32"/>
      <c r="E123" s="33"/>
      <c r="F123" s="33"/>
      <c r="G123" s="33"/>
      <c r="H123" s="33"/>
      <c r="I123" s="33"/>
      <c r="J123" s="33"/>
      <c r="K123" s="33"/>
      <c r="L123" s="16"/>
      <c r="M123" s="9"/>
      <c r="O123" s="17"/>
    </row>
    <row r="124" spans="1:16" x14ac:dyDescent="0.25">
      <c r="B124" s="663"/>
      <c r="C124" s="664"/>
      <c r="D124" s="665"/>
      <c r="E124" s="101" t="str">
        <f t="shared" ref="E124:L124" si="14">E88</f>
        <v>T2 - 2024</v>
      </c>
      <c r="F124" s="101" t="str">
        <f t="shared" si="14"/>
        <v>T3 - 2024</v>
      </c>
      <c r="G124" s="101" t="str">
        <f t="shared" si="14"/>
        <v>T4 - 2024</v>
      </c>
      <c r="H124" s="101" t="str">
        <f t="shared" si="14"/>
        <v>T1 - 2025</v>
      </c>
      <c r="I124" s="101" t="str">
        <f t="shared" si="14"/>
        <v>T2 - 2025</v>
      </c>
      <c r="J124" s="101" t="str">
        <f t="shared" si="14"/>
        <v>T3 - 2025</v>
      </c>
      <c r="K124" s="101" t="str">
        <f t="shared" si="14"/>
        <v>T4 - 2025</v>
      </c>
      <c r="L124" s="112" t="str">
        <f t="shared" si="14"/>
        <v>T1 - 2026</v>
      </c>
      <c r="M124" s="9"/>
      <c r="O124" s="17"/>
    </row>
    <row r="125" spans="1:16" x14ac:dyDescent="0.25">
      <c r="B125" s="659" t="str">
        <f>B89</f>
        <v>Poutre à gradin formée à froid  en acier de calibre 12 à 16, de toute longueur, incluant le connecteur/support de poutre, quels que soient le profil ou le type de raccord.</v>
      </c>
      <c r="C125" s="504"/>
      <c r="D125" s="504"/>
      <c r="E125" s="504"/>
      <c r="F125" s="504"/>
      <c r="G125" s="504"/>
      <c r="H125" s="504"/>
      <c r="I125" s="504"/>
      <c r="J125" s="504"/>
      <c r="K125" s="504"/>
      <c r="L125" s="660"/>
      <c r="M125" s="9"/>
    </row>
    <row r="126" spans="1:16" x14ac:dyDescent="0.25">
      <c r="B126" s="661"/>
      <c r="C126" s="510"/>
      <c r="D126" s="510"/>
      <c r="E126" s="510"/>
      <c r="F126" s="510"/>
      <c r="G126" s="510"/>
      <c r="H126" s="510"/>
      <c r="I126" s="510"/>
      <c r="J126" s="510"/>
      <c r="K126" s="510"/>
      <c r="L126" s="662"/>
      <c r="M126" s="9"/>
    </row>
    <row r="127" spans="1:16" x14ac:dyDescent="0.25">
      <c r="B127" s="624" t="str">
        <f>IF(Intro!$G$21="English",Variables!$B$23,Variables!$C$23)</f>
        <v>tonnes</v>
      </c>
      <c r="C127" s="625"/>
      <c r="D127" s="625"/>
      <c r="E127" s="113"/>
      <c r="F127" s="113"/>
      <c r="G127" s="113"/>
      <c r="H127" s="113"/>
      <c r="I127" s="113"/>
      <c r="J127" s="113"/>
      <c r="K127" s="113"/>
      <c r="L127" s="114"/>
      <c r="M127" s="9"/>
    </row>
    <row r="128" spans="1:16" x14ac:dyDescent="0.25">
      <c r="B128" s="624" t="str">
        <f>IF(Intro!G$21="English","net delivered selling value (CAD)","valeur de vente nette rendue (CAD)")</f>
        <v>valeur de vente nette rendue (CAD)</v>
      </c>
      <c r="C128" s="625"/>
      <c r="D128" s="625"/>
      <c r="E128" s="113"/>
      <c r="F128" s="113"/>
      <c r="G128" s="113"/>
      <c r="H128" s="113"/>
      <c r="I128" s="113"/>
      <c r="J128" s="113"/>
      <c r="K128" s="113"/>
      <c r="L128" s="114"/>
      <c r="M128" s="9"/>
    </row>
    <row r="129" spans="2:19" x14ac:dyDescent="0.25">
      <c r="B129" s="624" t="str">
        <f>"$ / "&amp;IF(Intro!$G$21="English",Variables!$B$24,Variables!$C$24)</f>
        <v>$ / tonne</v>
      </c>
      <c r="C129" s="625"/>
      <c r="D129" s="625"/>
      <c r="E129" s="123" t="str">
        <f t="shared" ref="E129:L129" si="15">IF(E127=0,"-",E128/E127)</f>
        <v>-</v>
      </c>
      <c r="F129" s="123" t="str">
        <f t="shared" si="15"/>
        <v>-</v>
      </c>
      <c r="G129" s="123" t="str">
        <f t="shared" si="15"/>
        <v>-</v>
      </c>
      <c r="H129" s="123" t="str">
        <f t="shared" si="15"/>
        <v>-</v>
      </c>
      <c r="I129" s="123" t="str">
        <f t="shared" si="15"/>
        <v>-</v>
      </c>
      <c r="J129" s="123" t="str">
        <f t="shared" si="15"/>
        <v>-</v>
      </c>
      <c r="K129" s="123" t="str">
        <f t="shared" si="15"/>
        <v>-</v>
      </c>
      <c r="L129" s="124" t="str">
        <f t="shared" si="15"/>
        <v>-</v>
      </c>
      <c r="M129" s="9"/>
    </row>
    <row r="130" spans="2:19" x14ac:dyDescent="0.25">
      <c r="B130" s="659" t="str">
        <f>B94</f>
        <v>Poutre caisson formée à froid  en acier de calibre 12 à 16, de toute longueur, incluant le connecteur/support de poutre, quels que soient le profil ou le type de raccord.</v>
      </c>
      <c r="C130" s="504"/>
      <c r="D130" s="504"/>
      <c r="E130" s="504"/>
      <c r="F130" s="504"/>
      <c r="G130" s="504"/>
      <c r="H130" s="504"/>
      <c r="I130" s="504"/>
      <c r="J130" s="504"/>
      <c r="K130" s="504"/>
      <c r="L130" s="660"/>
      <c r="M130" s="9"/>
    </row>
    <row r="131" spans="2:19" x14ac:dyDescent="0.25">
      <c r="B131" s="661"/>
      <c r="C131" s="510"/>
      <c r="D131" s="510"/>
      <c r="E131" s="510"/>
      <c r="F131" s="510"/>
      <c r="G131" s="510"/>
      <c r="H131" s="510"/>
      <c r="I131" s="510"/>
      <c r="J131" s="510"/>
      <c r="K131" s="510"/>
      <c r="L131" s="662"/>
      <c r="M131" s="9"/>
    </row>
    <row r="132" spans="2:19" x14ac:dyDescent="0.25">
      <c r="B132" s="624" t="str">
        <f>IF(Intro!$G$21="English",Variables!$B$23,Variables!$C$23)</f>
        <v>tonnes</v>
      </c>
      <c r="C132" s="625"/>
      <c r="D132" s="625"/>
      <c r="E132" s="113"/>
      <c r="F132" s="113"/>
      <c r="G132" s="113"/>
      <c r="H132" s="113"/>
      <c r="I132" s="113"/>
      <c r="J132" s="113"/>
      <c r="K132" s="113"/>
      <c r="L132" s="114"/>
      <c r="M132" s="9"/>
    </row>
    <row r="133" spans="2:19" x14ac:dyDescent="0.25">
      <c r="B133" s="624" t="str">
        <f>IF(Intro!G$21="English","net delivered selling value (CAD)","valeur de vente nette rendue (CAD)")</f>
        <v>valeur de vente nette rendue (CAD)</v>
      </c>
      <c r="C133" s="625"/>
      <c r="D133" s="625"/>
      <c r="E133" s="113"/>
      <c r="F133" s="113"/>
      <c r="G133" s="113"/>
      <c r="H133" s="113"/>
      <c r="I133" s="113"/>
      <c r="J133" s="113"/>
      <c r="K133" s="113"/>
      <c r="L133" s="114"/>
      <c r="M133" s="9"/>
    </row>
    <row r="134" spans="2:19" x14ac:dyDescent="0.25">
      <c r="B134" s="624" t="str">
        <f>"$ / "&amp;IF(Intro!$G$21="English",Variables!$B$24,Variables!$C$24)</f>
        <v>$ / tonne</v>
      </c>
      <c r="C134" s="625"/>
      <c r="D134" s="625"/>
      <c r="E134" s="123" t="str">
        <f>IF(E132=0,"-",E133/E132)</f>
        <v>-</v>
      </c>
      <c r="F134" s="123" t="str">
        <f t="shared" ref="F134:L134" si="16">IF(F132=0,"-",F133/F132)</f>
        <v>-</v>
      </c>
      <c r="G134" s="123" t="str">
        <f t="shared" si="16"/>
        <v>-</v>
      </c>
      <c r="H134" s="123" t="str">
        <f t="shared" si="16"/>
        <v>-</v>
      </c>
      <c r="I134" s="123" t="str">
        <f t="shared" si="16"/>
        <v>-</v>
      </c>
      <c r="J134" s="123" t="str">
        <f t="shared" si="16"/>
        <v>-</v>
      </c>
      <c r="K134" s="123" t="str">
        <f t="shared" si="16"/>
        <v>-</v>
      </c>
      <c r="L134" s="124" t="str">
        <f t="shared" si="16"/>
        <v>-</v>
      </c>
      <c r="M134" s="9"/>
    </row>
    <row r="135" spans="2:19" x14ac:dyDescent="0.25">
      <c r="B135" s="659" t="str">
        <f>B99</f>
        <v>Barre de sécurité formée à froid , quels que soient le type ou le modèle (universelle, à clipser, à encliqueter, à poser par-dessus, soudée ou autre), les dimensions ou la configuration.</v>
      </c>
      <c r="C135" s="504"/>
      <c r="D135" s="504"/>
      <c r="E135" s="504"/>
      <c r="F135" s="504"/>
      <c r="G135" s="504"/>
      <c r="H135" s="504"/>
      <c r="I135" s="504"/>
      <c r="J135" s="504"/>
      <c r="K135" s="504"/>
      <c r="L135" s="660"/>
      <c r="M135" s="9"/>
    </row>
    <row r="136" spans="2:19" x14ac:dyDescent="0.25">
      <c r="B136" s="661"/>
      <c r="C136" s="510"/>
      <c r="D136" s="510"/>
      <c r="E136" s="510"/>
      <c r="F136" s="510"/>
      <c r="G136" s="510"/>
      <c r="H136" s="510"/>
      <c r="I136" s="510"/>
      <c r="J136" s="510"/>
      <c r="K136" s="510"/>
      <c r="L136" s="662"/>
      <c r="M136" s="9"/>
    </row>
    <row r="137" spans="2:19" x14ac:dyDescent="0.25">
      <c r="B137" s="624" t="str">
        <f>IF(Intro!$G$21="English",Variables!$B$23,Variables!$C$23)</f>
        <v>tonnes</v>
      </c>
      <c r="C137" s="625"/>
      <c r="D137" s="625"/>
      <c r="E137" s="113"/>
      <c r="F137" s="113"/>
      <c r="G137" s="113"/>
      <c r="H137" s="113"/>
      <c r="I137" s="113"/>
      <c r="J137" s="113"/>
      <c r="K137" s="113"/>
      <c r="L137" s="114"/>
      <c r="M137" s="9"/>
    </row>
    <row r="138" spans="2:19" x14ac:dyDescent="0.25">
      <c r="B138" s="624" t="str">
        <f>IF(Intro!G$21="English","net delivered selling value (CAD)","valeur de vente nette rendue (CAD)")</f>
        <v>valeur de vente nette rendue (CAD)</v>
      </c>
      <c r="C138" s="625"/>
      <c r="D138" s="625"/>
      <c r="E138" s="113"/>
      <c r="F138" s="113"/>
      <c r="G138" s="113"/>
      <c r="H138" s="113"/>
      <c r="I138" s="113"/>
      <c r="J138" s="113"/>
      <c r="K138" s="113"/>
      <c r="L138" s="114"/>
      <c r="M138" s="9"/>
    </row>
    <row r="139" spans="2:19" x14ac:dyDescent="0.25">
      <c r="B139" s="624" t="str">
        <f>"$ / "&amp;IF(Intro!$G$21="English",Variables!$B$24,Variables!$C$24)</f>
        <v>$ / tonne</v>
      </c>
      <c r="C139" s="625"/>
      <c r="D139" s="625"/>
      <c r="E139" s="123" t="str">
        <f>IF(E137=0,"-",E138/E137)</f>
        <v>-</v>
      </c>
      <c r="F139" s="123" t="str">
        <f t="shared" ref="F139:L139" si="17">IF(F137=0,"-",F138/F137)</f>
        <v>-</v>
      </c>
      <c r="G139" s="123" t="str">
        <f t="shared" si="17"/>
        <v>-</v>
      </c>
      <c r="H139" s="123" t="str">
        <f t="shared" si="17"/>
        <v>-</v>
      </c>
      <c r="I139" s="123" t="str">
        <f t="shared" si="17"/>
        <v>-</v>
      </c>
      <c r="J139" s="123" t="str">
        <f t="shared" si="17"/>
        <v>-</v>
      </c>
      <c r="K139" s="123" t="str">
        <f t="shared" si="17"/>
        <v>-</v>
      </c>
      <c r="L139" s="124" t="str">
        <f t="shared" si="17"/>
        <v>-</v>
      </c>
      <c r="M139" s="9"/>
    </row>
    <row r="140" spans="2:19" x14ac:dyDescent="0.25">
      <c r="B140" s="55"/>
      <c r="C140" s="56"/>
      <c r="D140" s="56"/>
      <c r="E140" s="28"/>
      <c r="F140" s="28"/>
      <c r="G140" s="28"/>
      <c r="H140" s="28"/>
      <c r="I140" s="28"/>
      <c r="J140" s="28"/>
      <c r="K140" s="28"/>
      <c r="L140" s="29"/>
      <c r="M140" s="9"/>
    </row>
    <row r="141" spans="2:19" x14ac:dyDescent="0.25">
      <c r="B141" s="404" t="str">
        <f>IF(Intro!$G$21="English",O141,P141)</f>
        <v>Dans le tableau ci-dessous, « Erreur » signifie que les ventes totales des produits de référence de votre entreprise dépassent les ventes totales d'importations de votre entreprise pour cette période. Par conséquent, veuillez modifier les données ci-dessus si nécessaire.</v>
      </c>
      <c r="C141" s="405"/>
      <c r="D141" s="405"/>
      <c r="E141" s="405"/>
      <c r="F141" s="405"/>
      <c r="G141" s="405"/>
      <c r="H141" s="405"/>
      <c r="I141" s="405"/>
      <c r="J141" s="405"/>
      <c r="K141" s="405"/>
      <c r="L141" s="406"/>
      <c r="M141" s="9"/>
      <c r="O141" s="34" t="s">
        <v>352</v>
      </c>
      <c r="P141" s="34" t="s">
        <v>419</v>
      </c>
      <c r="Q141" s="34"/>
      <c r="R141" s="34"/>
      <c r="S141" s="34"/>
    </row>
    <row r="142" spans="2:19" x14ac:dyDescent="0.25">
      <c r="B142" s="404"/>
      <c r="C142" s="405"/>
      <c r="D142" s="405"/>
      <c r="E142" s="405"/>
      <c r="F142" s="405"/>
      <c r="G142" s="405"/>
      <c r="H142" s="405"/>
      <c r="I142" s="405"/>
      <c r="J142" s="405"/>
      <c r="K142" s="405"/>
      <c r="L142" s="406"/>
      <c r="M142" s="9"/>
      <c r="O142" s="34"/>
      <c r="P142" s="34"/>
      <c r="Q142" s="34"/>
      <c r="R142" s="34"/>
      <c r="S142" s="34"/>
    </row>
    <row r="143" spans="2:19" x14ac:dyDescent="0.25">
      <c r="B143" s="55"/>
      <c r="C143" s="56"/>
      <c r="D143" s="56"/>
      <c r="E143" s="28"/>
      <c r="F143" s="28"/>
      <c r="G143" s="28"/>
      <c r="H143" s="28"/>
      <c r="I143" s="28"/>
      <c r="J143" s="28"/>
      <c r="K143" s="28"/>
      <c r="L143" s="29"/>
      <c r="M143" s="9"/>
      <c r="O143" s="34"/>
      <c r="P143" s="34"/>
      <c r="Q143" s="34"/>
      <c r="R143" s="34"/>
      <c r="S143" s="34"/>
    </row>
    <row r="144" spans="2:19" ht="14.1" customHeight="1" x14ac:dyDescent="0.25">
      <c r="B144" s="635" t="str">
        <f>Variables!D64</f>
        <v>Vérification - volume</v>
      </c>
      <c r="C144" s="636"/>
      <c r="D144" s="636"/>
      <c r="E144" s="636"/>
      <c r="F144" s="637"/>
      <c r="G144" s="101">
        <f>G108</f>
        <v>2024</v>
      </c>
      <c r="H144" s="101">
        <f>H108</f>
        <v>2025</v>
      </c>
      <c r="I144" s="101" t="str">
        <f>I108</f>
        <v>janv.-mars 2026</v>
      </c>
      <c r="J144" s="34"/>
      <c r="K144" s="34"/>
      <c r="L144" s="64"/>
      <c r="M144" s="9"/>
      <c r="O144" s="17"/>
    </row>
    <row r="145" spans="1:16" ht="14.1" customHeight="1" x14ac:dyDescent="0.25">
      <c r="B145" s="654" t="str">
        <f>B127</f>
        <v>tonnes</v>
      </c>
      <c r="C145" s="655"/>
      <c r="D145" s="655"/>
      <c r="E145" s="655"/>
      <c r="F145" s="656"/>
      <c r="G145" s="153" t="str">
        <f>IF(SUM(E127:G127,E132:G132,E137:G137)&gt;H37,Variables!$D$65,Variables!$D$66)</f>
        <v>Correct</v>
      </c>
      <c r="H145" s="153" t="str">
        <f>IF(SUM(H127:K127,H132:K132,H137:K137)&gt;I37,Variables!$D$65,Variables!$D$66)</f>
        <v>Correct</v>
      </c>
      <c r="I145" s="153" t="str">
        <f>IF(SUM(L127,L132,L137)&gt;K37,Variables!$D$65,Variables!$D$66)</f>
        <v>Correct</v>
      </c>
      <c r="J145" s="34"/>
      <c r="K145" s="34"/>
      <c r="L145" s="64"/>
      <c r="M145" s="9"/>
    </row>
    <row r="146" spans="1:16" ht="14.1" customHeight="1" x14ac:dyDescent="0.25">
      <c r="B146" s="632" t="str">
        <f>IF(Intro!$G$21="English",O146,P146)</f>
        <v>volume - total des ventes au Canada d'importations des produits de référence (Question 4)</v>
      </c>
      <c r="C146" s="633"/>
      <c r="D146" s="633"/>
      <c r="E146" s="633"/>
      <c r="F146" s="634"/>
      <c r="G146" s="157">
        <f>(SUM(E127:G127,E132:G132,E137:G137))</f>
        <v>0</v>
      </c>
      <c r="H146" s="157">
        <f>SUM(H127:K127,H132:K132,H137:K137)</f>
        <v>0</v>
      </c>
      <c r="I146" s="157">
        <f>SUM(L127,L132,L137)</f>
        <v>0</v>
      </c>
      <c r="J146" s="34"/>
      <c r="K146" s="34"/>
      <c r="L146" s="64"/>
      <c r="M146" s="9"/>
      <c r="O146" s="9" t="s">
        <v>471</v>
      </c>
      <c r="P146" s="9" t="s">
        <v>473</v>
      </c>
    </row>
    <row r="147" spans="1:16" ht="14.1" customHeight="1" x14ac:dyDescent="0.25">
      <c r="B147" s="632" t="str">
        <f>IF(Intro!$G$21="English",O147,P147)</f>
        <v>volume - total des ventes au Canada d'importations (Question 1)</v>
      </c>
      <c r="C147" s="633"/>
      <c r="D147" s="633"/>
      <c r="E147" s="633"/>
      <c r="F147" s="634"/>
      <c r="G147" s="153">
        <f>H37</f>
        <v>0</v>
      </c>
      <c r="H147" s="153">
        <f>I37</f>
        <v>0</v>
      </c>
      <c r="I147" s="153">
        <f>K37</f>
        <v>0</v>
      </c>
      <c r="J147" s="34"/>
      <c r="K147" s="34"/>
      <c r="L147" s="64"/>
      <c r="M147" s="9"/>
      <c r="O147" s="9" t="s">
        <v>464</v>
      </c>
      <c r="P147" s="9" t="s">
        <v>466</v>
      </c>
    </row>
    <row r="148" spans="1:16" x14ac:dyDescent="0.25">
      <c r="B148" s="635" t="str">
        <f>Variables!D68</f>
        <v>Vérification - valeur</v>
      </c>
      <c r="C148" s="636"/>
      <c r="D148" s="636"/>
      <c r="E148" s="636"/>
      <c r="F148" s="637"/>
      <c r="G148" s="101">
        <f>G144</f>
        <v>2024</v>
      </c>
      <c r="H148" s="101">
        <f t="shared" ref="H148:I148" si="18">H144</f>
        <v>2025</v>
      </c>
      <c r="I148" s="101" t="str">
        <f t="shared" si="18"/>
        <v>janv.-mars 2026</v>
      </c>
      <c r="J148" s="34"/>
      <c r="K148" s="34"/>
      <c r="L148" s="64"/>
      <c r="M148" s="9"/>
    </row>
    <row r="149" spans="1:16" ht="14.1" customHeight="1" x14ac:dyDescent="0.25">
      <c r="B149" s="654" t="str">
        <f>B128</f>
        <v>valeur de vente nette rendue (CAD)</v>
      </c>
      <c r="C149" s="655"/>
      <c r="D149" s="655"/>
      <c r="E149" s="655"/>
      <c r="F149" s="656"/>
      <c r="G149" s="153" t="str">
        <f>IF(SUM(E128:G128,E133:G133,E138:G138)&gt;H38,Variables!$D$65,Variables!$D$66)</f>
        <v>Correct</v>
      </c>
      <c r="H149" s="153" t="str">
        <f>IF(SUM(H128:K128,H133:K133,H138:K138)&gt;I38,Variables!$D$65,Variables!$D$66)</f>
        <v>Correct</v>
      </c>
      <c r="I149" s="153" t="str">
        <f>IF(SUM(L128,L133,L138)&gt;K38,Variables!$D$65,Variables!$D$66)</f>
        <v>Correct</v>
      </c>
      <c r="J149" s="34"/>
      <c r="K149" s="34"/>
      <c r="L149" s="64"/>
      <c r="M149" s="9"/>
    </row>
    <row r="150" spans="1:16" ht="14.1" customHeight="1" x14ac:dyDescent="0.25">
      <c r="B150" s="632" t="str">
        <f>IF(Intro!$G$21="English",O150,P150)</f>
        <v>valeur - total des ventes au Canada d'importations des produits de référence (Question 4)</v>
      </c>
      <c r="C150" s="633"/>
      <c r="D150" s="633"/>
      <c r="E150" s="633"/>
      <c r="F150" s="634"/>
      <c r="G150" s="157">
        <f>SUM(E128:G128,E133:G133,E138:G138)</f>
        <v>0</v>
      </c>
      <c r="H150" s="157">
        <f>SUM(H128:K128,H133:K133,H138:K138)</f>
        <v>0</v>
      </c>
      <c r="I150" s="157">
        <f>SUM(L128,L133,L138)</f>
        <v>0</v>
      </c>
      <c r="J150" s="34"/>
      <c r="K150" s="34"/>
      <c r="L150" s="64"/>
      <c r="M150" s="9"/>
      <c r="O150" s="9" t="s">
        <v>472</v>
      </c>
      <c r="P150" s="9" t="s">
        <v>474</v>
      </c>
    </row>
    <row r="151" spans="1:16" ht="14.1" customHeight="1" x14ac:dyDescent="0.25">
      <c r="B151" s="632" t="str">
        <f>IF(Intro!$G$21="English",O151,P151)</f>
        <v>valeur - total des ventes au Canada d'importations (Question 1)</v>
      </c>
      <c r="C151" s="633"/>
      <c r="D151" s="633"/>
      <c r="E151" s="633"/>
      <c r="F151" s="634"/>
      <c r="G151" s="153">
        <f>H38</f>
        <v>0</v>
      </c>
      <c r="H151" s="153">
        <f>I38</f>
        <v>0</v>
      </c>
      <c r="I151" s="153">
        <f>K38</f>
        <v>0</v>
      </c>
      <c r="J151" s="34"/>
      <c r="K151" s="34"/>
      <c r="L151" s="64"/>
      <c r="M151" s="9"/>
      <c r="O151" s="9" t="s">
        <v>470</v>
      </c>
      <c r="P151" s="9" t="s">
        <v>468</v>
      </c>
    </row>
    <row r="152" spans="1:16" x14ac:dyDescent="0.25">
      <c r="B152" s="65"/>
      <c r="C152" s="62"/>
      <c r="D152" s="62"/>
      <c r="E152" s="62"/>
      <c r="F152" s="62"/>
      <c r="G152" s="62"/>
      <c r="H152" s="62"/>
      <c r="I152" s="62"/>
      <c r="J152" s="62"/>
      <c r="K152" s="62"/>
      <c r="L152" s="63"/>
      <c r="M152" s="9"/>
    </row>
    <row r="153" spans="1:16" s="40" customFormat="1" x14ac:dyDescent="0.25">
      <c r="A153" s="68"/>
      <c r="B153" s="4"/>
      <c r="C153" s="69"/>
      <c r="D153" s="69"/>
      <c r="E153" s="69"/>
      <c r="F153" s="69"/>
      <c r="G153" s="69"/>
      <c r="H153" s="69"/>
      <c r="I153" s="69"/>
      <c r="J153" s="69"/>
      <c r="K153" s="69"/>
      <c r="L153" s="69"/>
      <c r="N153" s="70"/>
    </row>
    <row r="154" spans="1:16" s="40" customFormat="1" x14ac:dyDescent="0.25">
      <c r="A154" s="68"/>
      <c r="B154" s="4"/>
      <c r="C154" s="69"/>
      <c r="D154" s="69"/>
      <c r="E154" s="69"/>
      <c r="F154" s="69"/>
      <c r="G154" s="69"/>
      <c r="H154" s="69"/>
      <c r="I154" s="69"/>
      <c r="J154" s="69"/>
      <c r="K154" s="69"/>
      <c r="L154" s="69"/>
      <c r="N154" s="70"/>
    </row>
    <row r="155" spans="1:16" hidden="1" x14ac:dyDescent="0.25">
      <c r="B155" s="416" t="str">
        <f>IF(Intro!$G$21="English",O155,P155)</f>
        <v>DONNÉES SUR LES IMPORTATIONS POUR L'ANALYSE DES IMPORTATIONS MASSIVES</v>
      </c>
      <c r="C155" s="417"/>
      <c r="D155" s="417"/>
      <c r="E155" s="417"/>
      <c r="F155" s="417"/>
      <c r="G155" s="417"/>
      <c r="H155" s="417"/>
      <c r="I155" s="417"/>
      <c r="J155" s="417"/>
      <c r="K155" s="417"/>
      <c r="L155" s="418"/>
      <c r="M155" s="125"/>
      <c r="O155" s="87" t="s">
        <v>325</v>
      </c>
      <c r="P155" s="87" t="s">
        <v>420</v>
      </c>
    </row>
    <row r="156" spans="1:16" s="10" customFormat="1" hidden="1" x14ac:dyDescent="0.25">
      <c r="A156" s="7"/>
      <c r="B156" s="545" t="s">
        <v>19</v>
      </c>
      <c r="C156" s="546"/>
      <c r="D156" s="546"/>
      <c r="E156" s="546"/>
      <c r="F156" s="546"/>
      <c r="G156" s="546"/>
      <c r="H156" s="546"/>
      <c r="I156" s="546"/>
      <c r="J156" s="546"/>
      <c r="K156" s="546"/>
      <c r="L156" s="547"/>
      <c r="M156" s="126"/>
      <c r="O156" s="9"/>
    </row>
    <row r="157" spans="1:16" hidden="1" x14ac:dyDescent="0.25">
      <c r="B157" s="15"/>
      <c r="C157" s="32"/>
      <c r="D157" s="32"/>
      <c r="E157" s="33"/>
      <c r="F157" s="33"/>
      <c r="G157" s="33"/>
      <c r="H157" s="33"/>
      <c r="I157" s="33"/>
      <c r="J157" s="33"/>
      <c r="K157" s="33"/>
      <c r="L157" s="16"/>
      <c r="M157" s="126"/>
    </row>
    <row r="158" spans="1:16" hidden="1" x14ac:dyDescent="0.25">
      <c r="B158" s="444" t="str">
        <f>IF(Intro!$G$21="English",O158,P158)</f>
        <v>Indiquez le volume des importations et le stock de clôture au Canada des marchandises importées des États-Unis d'Amérique.</v>
      </c>
      <c r="C158" s="445"/>
      <c r="D158" s="445"/>
      <c r="E158" s="445"/>
      <c r="F158" s="445"/>
      <c r="G158" s="445"/>
      <c r="H158" s="445"/>
      <c r="I158" s="445"/>
      <c r="J158" s="445"/>
      <c r="K158" s="445"/>
      <c r="L158" s="446"/>
      <c r="M158" s="125"/>
      <c r="O158" s="17" t="s">
        <v>485</v>
      </c>
      <c r="P158" s="9" t="s">
        <v>488</v>
      </c>
    </row>
    <row r="159" spans="1:16" hidden="1" x14ac:dyDescent="0.25">
      <c r="B159" s="55"/>
      <c r="C159" s="32"/>
      <c r="D159" s="32"/>
      <c r="E159" s="33"/>
      <c r="F159" s="33"/>
      <c r="G159" s="33"/>
      <c r="H159" s="33"/>
      <c r="I159" s="33"/>
      <c r="J159" s="33"/>
      <c r="K159" s="33"/>
      <c r="L159" s="16"/>
      <c r="M159" s="9"/>
      <c r="O159" s="17"/>
    </row>
    <row r="160" spans="1:16" hidden="1" x14ac:dyDescent="0.25">
      <c r="B160" s="55"/>
      <c r="C160" s="56"/>
      <c r="D160" s="32"/>
      <c r="E160" s="144" t="str">
        <f>IF(Intro!$G$21="English","Q","T")&amp;IF(MID(F160,2,1)&lt;&gt;"1",MID(F160,2,1)-1&amp;" - "&amp;MID(F160,6,4),"4 - "&amp;MID(F160,6,4)-1)</f>
        <v>T1 - 2025</v>
      </c>
      <c r="F160" s="144" t="str">
        <f>IF(Intro!$G$21="English","Q","T")&amp;IF(MID(G160,2,1)&lt;&gt;"1",MID(G160,2,1)-1&amp;" - "&amp;MID(G160,6,4),"4 - "&amp;MID(G160,6,4)-1)</f>
        <v>T2 - 2025</v>
      </c>
      <c r="G160" s="144" t="str">
        <f>IF(Intro!$G$21="English","Q","T")&amp;IF(MID(H160,2,1)&lt;&gt;"1",MID(H160,2,1)-1&amp;" - "&amp;MID(H160,6,4),"4 - "&amp;MID(H160,6,4)-1)</f>
        <v>T3 - 2025</v>
      </c>
      <c r="H160" s="144" t="str">
        <f>IF(Intro!$G$21="English","Q","T")&amp;IF(MID(I160,2,1)&lt;&gt;"1",MID(I160,2,1)-1&amp;" - "&amp;MID(I160,6,4),"4 - "&amp;MID(I160,6,4)-1)</f>
        <v>T4 - 2025</v>
      </c>
      <c r="I160" s="144" t="str">
        <f>L124</f>
        <v>T1 - 2026</v>
      </c>
      <c r="J160" s="145" t="str">
        <f>IF(Intro!$G$21="English",Variables!$B$44,Variables!$C$44)</f>
        <v>T2 - 2026</v>
      </c>
      <c r="K160" s="33"/>
      <c r="L160" s="16"/>
      <c r="M160" s="9"/>
      <c r="O160" s="17"/>
    </row>
    <row r="161" spans="1:19" hidden="1" x14ac:dyDescent="0.25">
      <c r="B161" s="652" t="str">
        <f>B27</f>
        <v>Importations</v>
      </c>
      <c r="C161" s="653"/>
      <c r="D161" s="100" t="str">
        <f>IF(Intro!$G$21="English",Variables!$B$23,Variables!$C$23)</f>
        <v>tonnes</v>
      </c>
      <c r="E161" s="147"/>
      <c r="F161" s="147"/>
      <c r="G161" s="147"/>
      <c r="H161" s="147"/>
      <c r="I161" s="147"/>
      <c r="J161" s="147"/>
      <c r="K161" s="34"/>
      <c r="L161" s="64"/>
      <c r="M161" s="9"/>
    </row>
    <row r="162" spans="1:19" hidden="1" x14ac:dyDescent="0.25">
      <c r="B162" s="652" t="str">
        <f>IF(Intro!$G$21="English",O162,P162)</f>
        <v>Stock de clôture</v>
      </c>
      <c r="C162" s="653"/>
      <c r="D162" s="100" t="str">
        <f>IF(Intro!$G$21="English",Variables!$B$23,Variables!$C$23)</f>
        <v>tonnes</v>
      </c>
      <c r="E162" s="147"/>
      <c r="F162" s="147"/>
      <c r="G162" s="147"/>
      <c r="H162" s="147"/>
      <c r="I162" s="147"/>
      <c r="J162" s="147"/>
      <c r="K162" s="34"/>
      <c r="L162" s="64"/>
      <c r="M162" s="9"/>
      <c r="O162" s="9" t="s">
        <v>192</v>
      </c>
      <c r="P162" s="9" t="s">
        <v>421</v>
      </c>
    </row>
    <row r="163" spans="1:19" hidden="1" x14ac:dyDescent="0.25">
      <c r="B163" s="55"/>
      <c r="C163" s="56"/>
      <c r="D163" s="56"/>
      <c r="E163" s="28"/>
      <c r="F163" s="28"/>
      <c r="G163" s="28"/>
      <c r="H163" s="28"/>
      <c r="I163" s="28"/>
      <c r="J163" s="28"/>
      <c r="K163" s="28"/>
      <c r="L163" s="29"/>
      <c r="M163" s="9"/>
    </row>
    <row r="164" spans="1:19" hidden="1" x14ac:dyDescent="0.25">
      <c r="B164" s="404" t="str">
        <f>IF(Intro!$G$21="English",O164,P164)</f>
        <v>Dans le tableau ci-dessous, « Erreur » signifie que la somme des importations trimestrielles déclarées ci-dessus dépasse les importations annuelles déclarées à la question 1. Par conséquent, veuillez modifier les données si nécessaire.</v>
      </c>
      <c r="C164" s="405"/>
      <c r="D164" s="405"/>
      <c r="E164" s="405"/>
      <c r="F164" s="405"/>
      <c r="G164" s="405"/>
      <c r="H164" s="405"/>
      <c r="I164" s="405"/>
      <c r="J164" s="405"/>
      <c r="K164" s="405"/>
      <c r="L164" s="406"/>
      <c r="M164" s="9"/>
      <c r="O164" s="9" t="s">
        <v>481</v>
      </c>
      <c r="P164" s="9" t="s">
        <v>482</v>
      </c>
      <c r="S164" s="34"/>
    </row>
    <row r="165" spans="1:19" hidden="1" x14ac:dyDescent="0.25">
      <c r="B165" s="404"/>
      <c r="C165" s="405"/>
      <c r="D165" s="405"/>
      <c r="E165" s="405"/>
      <c r="F165" s="405"/>
      <c r="G165" s="405"/>
      <c r="H165" s="405"/>
      <c r="I165" s="405"/>
      <c r="J165" s="405"/>
      <c r="K165" s="405"/>
      <c r="L165" s="406"/>
      <c r="M165" s="9"/>
      <c r="S165" s="34"/>
    </row>
    <row r="166" spans="1:19" hidden="1" x14ac:dyDescent="0.25">
      <c r="B166" s="141"/>
      <c r="C166" s="94"/>
      <c r="D166" s="94"/>
      <c r="E166" s="94"/>
      <c r="F166" s="94"/>
      <c r="G166" s="94"/>
      <c r="H166" s="94"/>
      <c r="I166" s="94"/>
      <c r="J166" s="94"/>
      <c r="K166" s="94"/>
      <c r="L166" s="142"/>
      <c r="M166" s="9"/>
      <c r="S166" s="34"/>
    </row>
    <row r="167" spans="1:19" hidden="1" x14ac:dyDescent="0.25">
      <c r="B167" s="158"/>
      <c r="C167" s="17"/>
      <c r="D167" s="159"/>
      <c r="E167" s="9"/>
      <c r="F167" s="101">
        <f>G167-1</f>
        <v>2025</v>
      </c>
      <c r="G167" s="101">
        <f>Variables!B8</f>
        <v>2026</v>
      </c>
      <c r="I167" s="34"/>
      <c r="J167" s="34"/>
      <c r="K167" s="34"/>
      <c r="L167" s="133"/>
      <c r="M167" s="9"/>
      <c r="O167" s="17"/>
    </row>
    <row r="168" spans="1:19" ht="14.45" hidden="1" customHeight="1" x14ac:dyDescent="0.25">
      <c r="B168" s="158"/>
      <c r="C168" s="26"/>
      <c r="D168" s="657" t="str">
        <f>B144</f>
        <v>Vérification - volume</v>
      </c>
      <c r="E168" s="658"/>
      <c r="F168" s="153" t="str">
        <f>IF(SUM(E161:H161)&gt;I27,Variables!$D$65,Variables!$D$66)</f>
        <v>Correct</v>
      </c>
      <c r="G168" s="153" t="str">
        <f>IF(SUM(I161)&gt;K27,Variables!$D$65,Variables!$D$66)</f>
        <v>Correct</v>
      </c>
      <c r="I168" s="34"/>
      <c r="J168" s="34"/>
      <c r="K168" s="34"/>
      <c r="L168" s="133"/>
      <c r="M168" s="9"/>
    </row>
    <row r="169" spans="1:19" s="40" customFormat="1" hidden="1" x14ac:dyDescent="0.25">
      <c r="A169" s="68"/>
      <c r="B169" s="160"/>
      <c r="C169" s="4"/>
      <c r="D169" s="69"/>
      <c r="E169" s="69"/>
      <c r="F169" s="69"/>
      <c r="G169" s="69"/>
      <c r="H169" s="69"/>
      <c r="I169" s="69"/>
      <c r="J169" s="69"/>
      <c r="K169" s="69"/>
      <c r="L169" s="161"/>
      <c r="N169" s="70"/>
    </row>
    <row r="170" spans="1:19" s="10" customFormat="1" hidden="1" x14ac:dyDescent="0.25">
      <c r="A170" s="7"/>
      <c r="B170" s="537" t="s">
        <v>20</v>
      </c>
      <c r="C170" s="538"/>
      <c r="D170" s="538"/>
      <c r="E170" s="538"/>
      <c r="F170" s="538"/>
      <c r="G170" s="538"/>
      <c r="H170" s="538"/>
      <c r="I170" s="538"/>
      <c r="J170" s="538"/>
      <c r="K170" s="538"/>
      <c r="L170" s="539"/>
      <c r="M170" s="66"/>
    </row>
    <row r="171" spans="1:19" s="34" customFormat="1" hidden="1" x14ac:dyDescent="0.25">
      <c r="A171" s="43"/>
      <c r="B171" s="47"/>
      <c r="C171" s="78"/>
      <c r="D171" s="78"/>
      <c r="E171" s="78"/>
      <c r="F171" s="78"/>
      <c r="G171" s="78"/>
      <c r="H171" s="78"/>
      <c r="I171" s="78"/>
      <c r="J171" s="78"/>
      <c r="K171" s="78"/>
      <c r="L171" s="48"/>
    </row>
    <row r="172" spans="1:19" s="34" customFormat="1" hidden="1" x14ac:dyDescent="0.25">
      <c r="A172" s="43"/>
      <c r="B172" s="404" t="str">
        <f>IF(Intro!$G$21="English",O172,P172)</f>
        <v>Décrivez tous les facteurs (par exemple, les retards d’expédition, la saisonnalité, etc.) qui pourraient expliquer la tendance générale des volumes d’importation trimestriels et des stocks finals de votre entreprise, comme indiqué dans la question 5.</v>
      </c>
      <c r="C172" s="405"/>
      <c r="D172" s="405"/>
      <c r="E172" s="405"/>
      <c r="F172" s="405"/>
      <c r="G172" s="405"/>
      <c r="H172" s="405"/>
      <c r="I172" s="405"/>
      <c r="J172" s="405"/>
      <c r="K172" s="405"/>
      <c r="L172" s="406"/>
      <c r="O172" s="34" t="s">
        <v>208</v>
      </c>
      <c r="P172" s="34" t="s">
        <v>209</v>
      </c>
    </row>
    <row r="173" spans="1:19" s="34" customFormat="1" hidden="1" x14ac:dyDescent="0.25">
      <c r="A173" s="43"/>
      <c r="B173" s="404"/>
      <c r="C173" s="405"/>
      <c r="D173" s="405"/>
      <c r="E173" s="405"/>
      <c r="F173" s="405"/>
      <c r="G173" s="405"/>
      <c r="H173" s="405"/>
      <c r="I173" s="405"/>
      <c r="J173" s="405"/>
      <c r="K173" s="405"/>
      <c r="L173" s="406"/>
    </row>
    <row r="174" spans="1:19" s="34" customFormat="1" hidden="1" x14ac:dyDescent="0.25">
      <c r="A174" s="43"/>
      <c r="B174" s="47"/>
      <c r="C174" s="78"/>
      <c r="D174" s="78"/>
      <c r="E174" s="78"/>
      <c r="F174" s="78"/>
      <c r="G174" s="78"/>
      <c r="H174" s="78"/>
      <c r="I174" s="78"/>
      <c r="J174" s="78"/>
      <c r="K174" s="78"/>
      <c r="L174" s="48"/>
    </row>
    <row r="175" spans="1:19" s="10" customFormat="1" hidden="1" x14ac:dyDescent="0.25">
      <c r="A175" s="7"/>
      <c r="B175" s="550"/>
      <c r="C175" s="551"/>
      <c r="D175" s="551"/>
      <c r="E175" s="551"/>
      <c r="F175" s="551"/>
      <c r="G175" s="551"/>
      <c r="H175" s="551"/>
      <c r="I175" s="551"/>
      <c r="J175" s="551"/>
      <c r="K175" s="551"/>
      <c r="L175" s="552"/>
      <c r="M175" s="34"/>
    </row>
    <row r="176" spans="1:19" s="10" customFormat="1" hidden="1" x14ac:dyDescent="0.25">
      <c r="A176" s="7"/>
      <c r="B176" s="550"/>
      <c r="C176" s="551"/>
      <c r="D176" s="551"/>
      <c r="E176" s="551"/>
      <c r="F176" s="551"/>
      <c r="G176" s="551"/>
      <c r="H176" s="551"/>
      <c r="I176" s="551"/>
      <c r="J176" s="551"/>
      <c r="K176" s="551"/>
      <c r="L176" s="552"/>
      <c r="M176" s="34"/>
    </row>
    <row r="177" spans="1:13" s="10" customFormat="1" hidden="1" x14ac:dyDescent="0.25">
      <c r="A177" s="7"/>
      <c r="B177" s="550"/>
      <c r="C177" s="551"/>
      <c r="D177" s="551"/>
      <c r="E177" s="551"/>
      <c r="F177" s="551"/>
      <c r="G177" s="551"/>
      <c r="H177" s="551"/>
      <c r="I177" s="551"/>
      <c r="J177" s="551"/>
      <c r="K177" s="551"/>
      <c r="L177" s="552"/>
      <c r="M177" s="34"/>
    </row>
    <row r="178" spans="1:13" s="10" customFormat="1" hidden="1" x14ac:dyDescent="0.25">
      <c r="A178" s="7"/>
      <c r="B178" s="550"/>
      <c r="C178" s="551"/>
      <c r="D178" s="551"/>
      <c r="E178" s="551"/>
      <c r="F178" s="551"/>
      <c r="G178" s="551"/>
      <c r="H178" s="551"/>
      <c r="I178" s="551"/>
      <c r="J178" s="551"/>
      <c r="K178" s="551"/>
      <c r="L178" s="552"/>
      <c r="M178" s="34"/>
    </row>
    <row r="179" spans="1:13" s="10" customFormat="1" hidden="1" x14ac:dyDescent="0.25">
      <c r="A179" s="7"/>
      <c r="B179" s="550"/>
      <c r="C179" s="551"/>
      <c r="D179" s="551"/>
      <c r="E179" s="551"/>
      <c r="F179" s="551"/>
      <c r="G179" s="551"/>
      <c r="H179" s="551"/>
      <c r="I179" s="551"/>
      <c r="J179" s="551"/>
      <c r="K179" s="551"/>
      <c r="L179" s="552"/>
      <c r="M179" s="34"/>
    </row>
    <row r="180" spans="1:13" s="10" customFormat="1" hidden="1" x14ac:dyDescent="0.25">
      <c r="A180" s="7"/>
      <c r="B180" s="550"/>
      <c r="C180" s="551"/>
      <c r="D180" s="551"/>
      <c r="E180" s="551"/>
      <c r="F180" s="551"/>
      <c r="G180" s="551"/>
      <c r="H180" s="551"/>
      <c r="I180" s="551"/>
      <c r="J180" s="551"/>
      <c r="K180" s="551"/>
      <c r="L180" s="552"/>
      <c r="M180" s="34"/>
    </row>
    <row r="181" spans="1:13" s="10" customFormat="1" hidden="1" x14ac:dyDescent="0.25">
      <c r="A181" s="7"/>
      <c r="B181" s="550"/>
      <c r="C181" s="551"/>
      <c r="D181" s="551"/>
      <c r="E181" s="551"/>
      <c r="F181" s="551"/>
      <c r="G181" s="551"/>
      <c r="H181" s="551"/>
      <c r="I181" s="551"/>
      <c r="J181" s="551"/>
      <c r="K181" s="551"/>
      <c r="L181" s="552"/>
      <c r="M181" s="34"/>
    </row>
    <row r="182" spans="1:13" s="10" customFormat="1" hidden="1" x14ac:dyDescent="0.25">
      <c r="A182" s="7"/>
      <c r="B182" s="550"/>
      <c r="C182" s="551"/>
      <c r="D182" s="551"/>
      <c r="E182" s="551"/>
      <c r="F182" s="551"/>
      <c r="G182" s="551"/>
      <c r="H182" s="551"/>
      <c r="I182" s="551"/>
      <c r="J182" s="551"/>
      <c r="K182" s="551"/>
      <c r="L182" s="552"/>
      <c r="M182" s="34"/>
    </row>
    <row r="183" spans="1:13" s="34" customFormat="1" hidden="1" x14ac:dyDescent="0.25">
      <c r="A183" s="43"/>
      <c r="B183" s="44"/>
      <c r="C183" s="45"/>
      <c r="D183" s="45"/>
      <c r="E183" s="45"/>
      <c r="F183" s="45"/>
      <c r="G183" s="45"/>
      <c r="H183" s="45"/>
      <c r="I183" s="45"/>
      <c r="J183" s="45"/>
      <c r="K183" s="45"/>
      <c r="L183" s="46"/>
    </row>
  </sheetData>
  <sheetProtection algorithmName="SHA-512" hashValue="CG+VMEy9Mt4GnCD534Y1j7OElgjoPjkW7JorUbD9ajCLF1Pehmcb9DuRm9nHQD9mGvQZR8trmMFGVOxBlW76sQ==" saltValue="xqBR5wUL2TeLqtJufySCKw==" spinCount="100000" sheet="1" objects="1" scenarios="1" selectLockedCells="1"/>
  <mergeCells count="130">
    <mergeCell ref="B42:L42"/>
    <mergeCell ref="B34:C36"/>
    <mergeCell ref="B43:L43"/>
    <mergeCell ref="B37:C39"/>
    <mergeCell ref="D37:F37"/>
    <mergeCell ref="D33:F33"/>
    <mergeCell ref="D34:F34"/>
    <mergeCell ref="D35:F35"/>
    <mergeCell ref="B31:C33"/>
    <mergeCell ref="D31:F31"/>
    <mergeCell ref="D32:F32"/>
    <mergeCell ref="D38:F38"/>
    <mergeCell ref="D36:F36"/>
    <mergeCell ref="D39:F39"/>
    <mergeCell ref="B45:L45"/>
    <mergeCell ref="B46:L46"/>
    <mergeCell ref="B56:D56"/>
    <mergeCell ref="B58:D58"/>
    <mergeCell ref="B86:L86"/>
    <mergeCell ref="B92:D92"/>
    <mergeCell ref="B97:D97"/>
    <mergeCell ref="B98:D98"/>
    <mergeCell ref="B101:D101"/>
    <mergeCell ref="B83:L83"/>
    <mergeCell ref="B70:L71"/>
    <mergeCell ref="B66:D66"/>
    <mergeCell ref="B48:D48"/>
    <mergeCell ref="B76:F76"/>
    <mergeCell ref="B67:D67"/>
    <mergeCell ref="B68:D68"/>
    <mergeCell ref="B77:F77"/>
    <mergeCell ref="B78:F78"/>
    <mergeCell ref="B79:F79"/>
    <mergeCell ref="B49:L49"/>
    <mergeCell ref="B53:L53"/>
    <mergeCell ref="B50:D50"/>
    <mergeCell ref="B51:D51"/>
    <mergeCell ref="B52:D52"/>
    <mergeCell ref="B57:L57"/>
    <mergeCell ref="B61:L61"/>
    <mergeCell ref="B65:L65"/>
    <mergeCell ref="B54:D54"/>
    <mergeCell ref="B55:D55"/>
    <mergeCell ref="B75:F75"/>
    <mergeCell ref="B74:F74"/>
    <mergeCell ref="B73:F73"/>
    <mergeCell ref="B89:L90"/>
    <mergeCell ref="B80:F80"/>
    <mergeCell ref="B60:D60"/>
    <mergeCell ref="B62:D62"/>
    <mergeCell ref="B63:D63"/>
    <mergeCell ref="B64:D64"/>
    <mergeCell ref="B84:L84"/>
    <mergeCell ref="B88:D88"/>
    <mergeCell ref="B59:D59"/>
    <mergeCell ref="B4:L4"/>
    <mergeCell ref="B5:L5"/>
    <mergeCell ref="B6:L6"/>
    <mergeCell ref="B11:L11"/>
    <mergeCell ref="B26:K26"/>
    <mergeCell ref="B30:K30"/>
    <mergeCell ref="D27:F27"/>
    <mergeCell ref="D28:F28"/>
    <mergeCell ref="D29:F29"/>
    <mergeCell ref="G22:K22"/>
    <mergeCell ref="B22:F22"/>
    <mergeCell ref="B8:L8"/>
    <mergeCell ref="B9:L9"/>
    <mergeCell ref="B10:L10"/>
    <mergeCell ref="B12:L12"/>
    <mergeCell ref="B14:L14"/>
    <mergeCell ref="B15:L15"/>
    <mergeCell ref="B13:L13"/>
    <mergeCell ref="B19:L19"/>
    <mergeCell ref="B20:L20"/>
    <mergeCell ref="B16:L16"/>
    <mergeCell ref="B17:L17"/>
    <mergeCell ref="B27:C29"/>
    <mergeCell ref="B172:L173"/>
    <mergeCell ref="B175:L182"/>
    <mergeCell ref="B124:D124"/>
    <mergeCell ref="B125:L126"/>
    <mergeCell ref="B130:L131"/>
    <mergeCell ref="B135:L136"/>
    <mergeCell ref="B162:C162"/>
    <mergeCell ref="B141:L142"/>
    <mergeCell ref="B156:L156"/>
    <mergeCell ref="B127:D127"/>
    <mergeCell ref="B150:F150"/>
    <mergeCell ref="B151:F151"/>
    <mergeCell ref="B170:L170"/>
    <mergeCell ref="B161:C161"/>
    <mergeCell ref="B164:L165"/>
    <mergeCell ref="D168:E168"/>
    <mergeCell ref="B148:F148"/>
    <mergeCell ref="B149:F149"/>
    <mergeCell ref="B158:L158"/>
    <mergeCell ref="B105:L106"/>
    <mergeCell ref="B122:L122"/>
    <mergeCell ref="B133:D133"/>
    <mergeCell ref="B137:D137"/>
    <mergeCell ref="B119:L119"/>
    <mergeCell ref="B118:L118"/>
    <mergeCell ref="B91:D91"/>
    <mergeCell ref="B129:D129"/>
    <mergeCell ref="B134:D134"/>
    <mergeCell ref="B102:D102"/>
    <mergeCell ref="B103:D103"/>
    <mergeCell ref="B99:L100"/>
    <mergeCell ref="B93:D93"/>
    <mergeCell ref="B96:D96"/>
    <mergeCell ref="B94:L95"/>
    <mergeCell ref="B128:D128"/>
    <mergeCell ref="B132:D132"/>
    <mergeCell ref="B108:F108"/>
    <mergeCell ref="B109:F109"/>
    <mergeCell ref="B110:F110"/>
    <mergeCell ref="B111:F111"/>
    <mergeCell ref="B112:F112"/>
    <mergeCell ref="B113:F113"/>
    <mergeCell ref="B114:F114"/>
    <mergeCell ref="B115:F115"/>
    <mergeCell ref="B144:F144"/>
    <mergeCell ref="B145:F145"/>
    <mergeCell ref="B146:F146"/>
    <mergeCell ref="B147:F147"/>
    <mergeCell ref="B155:L155"/>
    <mergeCell ref="B139:D139"/>
    <mergeCell ref="B138:D138"/>
    <mergeCell ref="B121:L121"/>
  </mergeCells>
  <conditionalFormatting sqref="F168:G168">
    <cfRule type="cellIs" dxfId="23" priority="9" operator="equal">
      <formula>"Error"</formula>
    </cfRule>
  </conditionalFormatting>
  <conditionalFormatting sqref="G74:I76 G78:I80">
    <cfRule type="cellIs" dxfId="22" priority="13" operator="equal">
      <formula>"Error"</formula>
    </cfRule>
  </conditionalFormatting>
  <conditionalFormatting sqref="G109:I111">
    <cfRule type="cellIs" dxfId="21" priority="7" operator="equal">
      <formula>"Error"</formula>
    </cfRule>
  </conditionalFormatting>
  <conditionalFormatting sqref="G113:I115">
    <cfRule type="cellIs" dxfId="20" priority="5" operator="equal">
      <formula>"Error"</formula>
    </cfRule>
  </conditionalFormatting>
  <conditionalFormatting sqref="G145:I147">
    <cfRule type="cellIs" dxfId="19" priority="3" operator="equal">
      <formula>"Error"</formula>
    </cfRule>
  </conditionalFormatting>
  <conditionalFormatting sqref="G149:I151">
    <cfRule type="cellIs" dxfId="18" priority="1"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7CE81191-6855-4838-B5C5-D1E1C9A6472E}">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5" xr:uid="{B904300F-099B-4E7C-BDEC-96D87EC74B17}">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18 E64:L64 F168:G168 G109:I111 G29:K29 E52:L52 E56:L56 E60:L60 E68:L68 E93:L93 E98:L98 E103:L103 E129:L129 E134:L134 E139:L139 G33:K33 G36:K39 G74:I76 G78:I80 G113:I115 G145:I147 G149:I151" xr:uid="{B203C37C-B064-4E0C-9018-0B337FF1AFF2}">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161:J162 E137:L138 E132:L133 E127:L128 E101:L102 E96:L97 E91:L92 E66:L67 E62:L63 E58:L59 E54:L55 E50:L51 G27:K28 G31:K32 G34:K35" xr:uid="{830880E6-0E00-4F53-93A3-FED4FC9F9070}">
      <formula1>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16" min="1" max="11" man="1"/>
    <brk id="152" min="1" max="11"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FCD36-4A87-45B4-B647-3A9928B2DF37}">
  <sheetPr codeName="Sheet10">
    <tabColor rgb="FF92D050"/>
    <pageSetUpPr fitToPage="1"/>
  </sheetPr>
  <dimension ref="A1:S183"/>
  <sheetViews>
    <sheetView showGridLines="0" zoomScaleNormal="100" zoomScaleSheetLayoutView="100" workbookViewId="0">
      <selection activeCell="G27" sqref="G27"/>
    </sheetView>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8" width="9.140625" style="9" customWidth="1"/>
    <col min="19" max="16384" width="9.140625" style="9"/>
  </cols>
  <sheetData>
    <row r="1" spans="1:16" x14ac:dyDescent="0.25">
      <c r="O1" s="9" t="s">
        <v>445</v>
      </c>
      <c r="P1" s="9" t="s">
        <v>445</v>
      </c>
    </row>
    <row r="2" spans="1:16" x14ac:dyDescent="0.25">
      <c r="B2" s="11" t="str">
        <f>Pro!B2</f>
        <v>PROTÉGÉ</v>
      </c>
      <c r="C2" s="11"/>
      <c r="D2" s="11"/>
      <c r="O2" s="10" t="s">
        <v>93</v>
      </c>
      <c r="P2" s="10" t="s">
        <v>109</v>
      </c>
    </row>
    <row r="3" spans="1:16" x14ac:dyDescent="0.25">
      <c r="B3" s="12"/>
      <c r="C3" s="12"/>
      <c r="D3" s="12"/>
      <c r="O3" s="2"/>
      <c r="P3" s="2"/>
    </row>
    <row r="4" spans="1:16" s="2" customFormat="1" x14ac:dyDescent="0.25">
      <c r="A4" s="4"/>
      <c r="B4" s="419" t="str">
        <f>Info!B4</f>
        <v>QUESTIONNAIRE À L'INTENTION DES IMPORTATEURS</v>
      </c>
      <c r="C4" s="420"/>
      <c r="D4" s="420"/>
      <c r="E4" s="420"/>
      <c r="F4" s="420"/>
      <c r="G4" s="420"/>
      <c r="H4" s="420"/>
      <c r="I4" s="420"/>
      <c r="J4" s="420"/>
      <c r="K4" s="420"/>
      <c r="L4" s="421"/>
      <c r="M4" s="24"/>
      <c r="N4" s="24"/>
      <c r="O4" s="18"/>
      <c r="P4" s="18"/>
    </row>
    <row r="5" spans="1:16" s="2" customFormat="1" x14ac:dyDescent="0.25">
      <c r="A5" s="4"/>
      <c r="B5" s="575" t="str">
        <f>Info!B5</f>
        <v>NQ-2026-005</v>
      </c>
      <c r="C5" s="576"/>
      <c r="D5" s="576"/>
      <c r="E5" s="576"/>
      <c r="F5" s="576"/>
      <c r="G5" s="576"/>
      <c r="H5" s="576"/>
      <c r="I5" s="576"/>
      <c r="J5" s="576"/>
      <c r="K5" s="576"/>
      <c r="L5" s="577"/>
      <c r="M5" s="24"/>
      <c r="N5" s="24"/>
      <c r="O5" s="18"/>
      <c r="P5" s="18"/>
    </row>
    <row r="6" spans="1:16" s="6" customFormat="1" x14ac:dyDescent="0.25">
      <c r="A6" s="4"/>
      <c r="B6" s="575" t="str">
        <f>Info!B6</f>
        <v>CERTAINS RAYONNAGES EN ACIER</v>
      </c>
      <c r="C6" s="576"/>
      <c r="D6" s="576"/>
      <c r="E6" s="576"/>
      <c r="F6" s="576"/>
      <c r="G6" s="576"/>
      <c r="H6" s="576"/>
      <c r="I6" s="576"/>
      <c r="J6" s="576"/>
      <c r="K6" s="576"/>
      <c r="L6" s="577"/>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78" t="str">
        <f>Public!B8</f>
        <v>Les marchandises dans les questions suivantes font référence aux marchandises comme définies dans la description du produit de l'onglet Intro.</v>
      </c>
      <c r="C8" s="579"/>
      <c r="D8" s="579"/>
      <c r="E8" s="579"/>
      <c r="F8" s="579"/>
      <c r="G8" s="579"/>
      <c r="H8" s="579"/>
      <c r="I8" s="579"/>
      <c r="J8" s="579"/>
      <c r="K8" s="579"/>
      <c r="L8" s="580"/>
      <c r="M8" s="18"/>
      <c r="N8" s="18"/>
      <c r="O8" s="14"/>
      <c r="P8" s="14"/>
    </row>
    <row r="9" spans="1:16" s="6" customFormat="1" x14ac:dyDescent="0.25">
      <c r="A9" s="4"/>
      <c r="B9" s="578" t="str">
        <f>Public!B9</f>
        <v>Des informations sur le produit et un glossaire de termes sont disponibles dans l'onglet Info.</v>
      </c>
      <c r="C9" s="579"/>
      <c r="D9" s="579"/>
      <c r="E9" s="579"/>
      <c r="F9" s="579"/>
      <c r="G9" s="579"/>
      <c r="H9" s="579"/>
      <c r="I9" s="579"/>
      <c r="J9" s="579"/>
      <c r="K9" s="579"/>
      <c r="L9" s="580"/>
      <c r="M9" s="18"/>
      <c r="N9" s="18"/>
      <c r="O9" s="14"/>
    </row>
    <row r="10" spans="1:16" s="6" customFormat="1" x14ac:dyDescent="0.25">
      <c r="A10" s="4"/>
      <c r="B10" s="578" t="str">
        <f>Pro!B10</f>
        <v xml:space="preserve">Utilisez l'onglet AddPro si vous avez besoin de plus d'espace.
</v>
      </c>
      <c r="C10" s="579"/>
      <c r="D10" s="579"/>
      <c r="E10" s="579"/>
      <c r="F10" s="579"/>
      <c r="G10" s="579"/>
      <c r="H10" s="579"/>
      <c r="I10" s="579"/>
      <c r="J10" s="579"/>
      <c r="K10" s="579"/>
      <c r="L10" s="580"/>
      <c r="M10" s="18"/>
      <c r="N10" s="18"/>
      <c r="O10" s="14"/>
      <c r="P10" s="14"/>
    </row>
    <row r="11" spans="1:16" s="6" customFormat="1" x14ac:dyDescent="0.25">
      <c r="A11" s="4"/>
      <c r="B11" s="578"/>
      <c r="C11" s="579"/>
      <c r="D11" s="579"/>
      <c r="E11" s="579"/>
      <c r="F11" s="579"/>
      <c r="G11" s="579"/>
      <c r="H11" s="579"/>
      <c r="I11" s="579"/>
      <c r="J11" s="579"/>
      <c r="K11" s="579"/>
      <c r="L11" s="580"/>
      <c r="M11" s="18"/>
      <c r="N11" s="18"/>
      <c r="O11" s="14"/>
      <c r="P11" s="14"/>
    </row>
    <row r="12" spans="1:16" s="6" customFormat="1" x14ac:dyDescent="0.25">
      <c r="A12" s="4"/>
      <c r="B12" s="578" t="str">
        <f>Pro!B12</f>
        <v>Pour les questions de cet onglet, notez ce qui suit :</v>
      </c>
      <c r="C12" s="579"/>
      <c r="D12" s="579"/>
      <c r="E12" s="579"/>
      <c r="F12" s="579"/>
      <c r="G12" s="579"/>
      <c r="H12" s="579"/>
      <c r="I12" s="579"/>
      <c r="J12" s="579"/>
      <c r="K12" s="579"/>
      <c r="L12" s="580"/>
      <c r="M12" s="18"/>
      <c r="N12" s="18"/>
      <c r="O12" s="14"/>
      <c r="P12" s="14"/>
    </row>
    <row r="13" spans="1:16" s="6" customFormat="1" x14ac:dyDescent="0.25">
      <c r="A13" s="4"/>
      <c r="B13" s="616" t="str">
        <f>Pro!B13</f>
        <v xml:space="preserve">• Veuillez indiquer seulement les ventes effectuées à partir des importations de votre entreprise. Les ventes de marchandises achetées auprès de producteurs canadiens doivent être exclues. </v>
      </c>
      <c r="C13" s="617"/>
      <c r="D13" s="617"/>
      <c r="E13" s="617"/>
      <c r="F13" s="617"/>
      <c r="G13" s="617"/>
      <c r="H13" s="617"/>
      <c r="I13" s="617"/>
      <c r="J13" s="617"/>
      <c r="K13" s="617"/>
      <c r="L13" s="618"/>
      <c r="M13" s="18"/>
      <c r="N13" s="18"/>
      <c r="O13" s="14"/>
      <c r="P13" s="14"/>
    </row>
    <row r="14" spans="1:16" s="6" customFormat="1" x14ac:dyDescent="0.25">
      <c r="A14" s="4"/>
      <c r="B14" s="578" t="str">
        <f>Pro!B14</f>
        <v>• Déclarez toutes les ventes aux entreprises associées canadiennes et étrangères.</v>
      </c>
      <c r="C14" s="579"/>
      <c r="D14" s="579"/>
      <c r="E14" s="579"/>
      <c r="F14" s="579"/>
      <c r="G14" s="579"/>
      <c r="H14" s="579"/>
      <c r="I14" s="579"/>
      <c r="J14" s="579"/>
      <c r="K14" s="579"/>
      <c r="L14" s="580"/>
      <c r="M14" s="18"/>
      <c r="N14" s="18"/>
      <c r="O14" s="14"/>
      <c r="P14" s="14"/>
    </row>
    <row r="15" spans="1:16" s="6" customFormat="1" x14ac:dyDescent="0.25">
      <c r="A15" s="4"/>
      <c r="B15" s="578" t="str">
        <f>Pro!B15</f>
        <v>• Déclarez toutes les ventes à compter de la date de l’expédition au client ou à son entrepôt.</v>
      </c>
      <c r="C15" s="579"/>
      <c r="D15" s="579"/>
      <c r="E15" s="579"/>
      <c r="F15" s="579"/>
      <c r="G15" s="579"/>
      <c r="H15" s="579"/>
      <c r="I15" s="579"/>
      <c r="J15" s="579"/>
      <c r="K15" s="579"/>
      <c r="L15" s="580"/>
      <c r="M15" s="18"/>
      <c r="N15" s="18"/>
      <c r="O15" s="14"/>
      <c r="P15" s="14"/>
    </row>
    <row r="16" spans="1:16" s="6" customFormat="1" x14ac:dyDescent="0.25">
      <c r="A16" s="4"/>
      <c r="B16" s="578" t="str">
        <f>Pro!B16</f>
        <v>• Déclarez toutes les valeurs en dollars canadiens.</v>
      </c>
      <c r="C16" s="579"/>
      <c r="D16" s="579"/>
      <c r="E16" s="579"/>
      <c r="F16" s="579"/>
      <c r="G16" s="579"/>
      <c r="H16" s="579"/>
      <c r="I16" s="579"/>
      <c r="J16" s="579"/>
      <c r="K16" s="579"/>
      <c r="L16" s="580"/>
      <c r="M16" s="18"/>
      <c r="N16" s="18"/>
      <c r="O16" s="14"/>
      <c r="P16" s="14"/>
    </row>
    <row r="17" spans="1:16" s="6" customFormat="1" x14ac:dyDescent="0.25">
      <c r="A17" s="4"/>
      <c r="B17" s="581" t="str">
        <f>'Imp-China - Chine -1'!B17</f>
        <v>• Si votre entreprise est un utilisateur final ou un détaillant, elle n’a pas besoin de déclarer ses ventes d’importations ou ses stocks d’importations.</v>
      </c>
      <c r="C17" s="582"/>
      <c r="D17" s="582"/>
      <c r="E17" s="582"/>
      <c r="F17" s="582"/>
      <c r="G17" s="582"/>
      <c r="H17" s="582"/>
      <c r="I17" s="582"/>
      <c r="J17" s="582"/>
      <c r="K17" s="582"/>
      <c r="L17" s="583"/>
      <c r="M17" s="18"/>
      <c r="N17" s="18"/>
      <c r="O17" s="14"/>
      <c r="P17" s="14"/>
    </row>
    <row r="18" spans="1:16" s="6" customFormat="1" x14ac:dyDescent="0.25">
      <c r="A18" s="4"/>
      <c r="B18" s="13"/>
      <c r="C18" s="13"/>
      <c r="D18" s="13"/>
      <c r="E18" s="3"/>
      <c r="F18" s="3"/>
      <c r="G18" s="3"/>
      <c r="H18" s="3"/>
      <c r="I18" s="3"/>
      <c r="J18" s="3"/>
      <c r="K18" s="3"/>
      <c r="L18" s="3"/>
      <c r="O18" s="14"/>
      <c r="P18" s="14"/>
    </row>
    <row r="19" spans="1:16" x14ac:dyDescent="0.25">
      <c r="B19" s="416" t="str">
        <f>IF(Intro!$G$21="English",O19,P19)</f>
        <v>IMPORTATIONS ET VENTES</v>
      </c>
      <c r="C19" s="417"/>
      <c r="D19" s="417"/>
      <c r="E19" s="417"/>
      <c r="F19" s="417"/>
      <c r="G19" s="417"/>
      <c r="H19" s="417"/>
      <c r="I19" s="417"/>
      <c r="J19" s="417"/>
      <c r="K19" s="417"/>
      <c r="L19" s="418"/>
      <c r="M19" s="9"/>
      <c r="O19" s="87" t="s">
        <v>323</v>
      </c>
      <c r="P19" s="87" t="s">
        <v>324</v>
      </c>
    </row>
    <row r="20" spans="1:16" x14ac:dyDescent="0.25">
      <c r="B20" s="545" t="s">
        <v>12</v>
      </c>
      <c r="C20" s="546"/>
      <c r="D20" s="546"/>
      <c r="E20" s="546"/>
      <c r="F20" s="546"/>
      <c r="G20" s="546"/>
      <c r="H20" s="546"/>
      <c r="I20" s="546"/>
      <c r="J20" s="546"/>
      <c r="K20" s="546"/>
      <c r="L20" s="547"/>
      <c r="M20" s="9"/>
    </row>
    <row r="21" spans="1:16" x14ac:dyDescent="0.25">
      <c r="B21" s="15"/>
      <c r="C21" s="32"/>
      <c r="D21" s="32"/>
      <c r="E21" s="33"/>
      <c r="F21" s="33"/>
      <c r="G21" s="33"/>
      <c r="H21" s="33"/>
      <c r="I21" s="33"/>
      <c r="J21" s="33"/>
      <c r="K21" s="33"/>
      <c r="L21" s="16"/>
      <c r="M21" s="9"/>
    </row>
    <row r="22" spans="1:16" ht="15.75" x14ac:dyDescent="0.25">
      <c r="B22" s="469" t="str">
        <f>IF(Intro!$G$21="English",O22,P22)</f>
        <v xml:space="preserve">Indiquez les importations et les ventes de marchandises de votre entreprise originaires de : </v>
      </c>
      <c r="C22" s="470"/>
      <c r="D22" s="470"/>
      <c r="E22" s="470"/>
      <c r="F22" s="470"/>
      <c r="G22" s="692" t="str">
        <f>IF(Intro!$G$21="English",Variables!B49,Variables!C49)</f>
        <v>Autre pays</v>
      </c>
      <c r="H22" s="693"/>
      <c r="I22" s="693"/>
      <c r="J22" s="693"/>
      <c r="K22" s="694"/>
      <c r="L22" s="61"/>
      <c r="M22" s="9"/>
      <c r="O22" s="9" t="s">
        <v>506</v>
      </c>
      <c r="P22" s="9" t="s">
        <v>507</v>
      </c>
    </row>
    <row r="23" spans="1:16" x14ac:dyDescent="0.25">
      <c r="B23" s="164" t="str">
        <f>IF(Intro!$G$21="English",O23,P23)</f>
        <v xml:space="preserve">Autres pays incluent : </v>
      </c>
      <c r="C23" s="80"/>
      <c r="D23" s="695"/>
      <c r="E23" s="696"/>
      <c r="F23" s="696"/>
      <c r="G23" s="696"/>
      <c r="H23" s="696"/>
      <c r="I23" s="696"/>
      <c r="J23" s="696"/>
      <c r="K23" s="697"/>
      <c r="L23" s="64"/>
      <c r="M23" s="9"/>
      <c r="O23" s="9" t="s">
        <v>277</v>
      </c>
      <c r="P23" s="9" t="s">
        <v>278</v>
      </c>
    </row>
    <row r="24" spans="1:16" x14ac:dyDescent="0.25">
      <c r="B24" s="55"/>
      <c r="C24" s="32"/>
      <c r="D24" s="32"/>
      <c r="E24" s="33"/>
      <c r="F24" s="33"/>
      <c r="G24" s="33"/>
      <c r="H24" s="33"/>
      <c r="I24" s="33"/>
      <c r="J24" s="33"/>
      <c r="K24" s="33"/>
      <c r="L24" s="16"/>
      <c r="M24" s="9"/>
      <c r="O24" s="17"/>
    </row>
    <row r="25" spans="1:16" x14ac:dyDescent="0.25">
      <c r="B25" s="55"/>
      <c r="C25" s="56"/>
      <c r="D25" s="32"/>
      <c r="G25" s="143">
        <f>Variables!$B$6</f>
        <v>2023</v>
      </c>
      <c r="H25" s="143">
        <f>G25+1</f>
        <v>2024</v>
      </c>
      <c r="I25" s="143">
        <f>H25+1</f>
        <v>2025</v>
      </c>
      <c r="J25" s="143" t="str">
        <f>IF(Intro!$G$21="English",Variables!B9,Variables!C9)</f>
        <v>janv.-mars 2025</v>
      </c>
      <c r="K25" s="143" t="str">
        <f>IF(Intro!$G$21="English",Variables!B10,Variables!C10)</f>
        <v>janv.-mars 2026</v>
      </c>
      <c r="L25" s="64"/>
      <c r="M25" s="9"/>
      <c r="O25" s="17"/>
    </row>
    <row r="26" spans="1:16" s="10" customFormat="1" x14ac:dyDescent="0.25">
      <c r="A26" s="31"/>
      <c r="B26" s="667" t="str">
        <f>IF(Intro!$G$21="English",O26,P26)</f>
        <v>Importations au Canada</v>
      </c>
      <c r="C26" s="668"/>
      <c r="D26" s="668"/>
      <c r="E26" s="668"/>
      <c r="F26" s="668"/>
      <c r="G26" s="668"/>
      <c r="H26" s="668"/>
      <c r="I26" s="668"/>
      <c r="J26" s="668"/>
      <c r="K26" s="668"/>
      <c r="L26" s="64"/>
      <c r="O26" s="25" t="s">
        <v>229</v>
      </c>
      <c r="P26" s="10" t="s">
        <v>230</v>
      </c>
    </row>
    <row r="27" spans="1:16" x14ac:dyDescent="0.25">
      <c r="B27" s="396" t="str">
        <f>IF(Intro!$G$21="English",O27,P27)</f>
        <v>Importations</v>
      </c>
      <c r="C27" s="468"/>
      <c r="D27" s="683" t="str">
        <f>IF(Intro!$G$21="English",Variables!$B$23,Variables!$C$23)</f>
        <v>tonnes</v>
      </c>
      <c r="E27" s="683"/>
      <c r="F27" s="683"/>
      <c r="G27" s="109"/>
      <c r="H27" s="109"/>
      <c r="I27" s="109"/>
      <c r="J27" s="109"/>
      <c r="K27" s="103"/>
      <c r="L27" s="64"/>
      <c r="M27" s="9"/>
      <c r="O27" s="9" t="s">
        <v>91</v>
      </c>
      <c r="P27" s="9" t="s">
        <v>167</v>
      </c>
    </row>
    <row r="28" spans="1:16" x14ac:dyDescent="0.25">
      <c r="B28" s="396"/>
      <c r="C28" s="468"/>
      <c r="D28" s="683" t="str">
        <f>IF(Intro!G$21="English",O28,P28)</f>
        <v>valeur d'achat nette rendue (CAD)</v>
      </c>
      <c r="E28" s="683"/>
      <c r="F28" s="683"/>
      <c r="G28" s="109"/>
      <c r="H28" s="109"/>
      <c r="I28" s="109"/>
      <c r="J28" s="109"/>
      <c r="K28" s="103"/>
      <c r="L28" s="64"/>
      <c r="M28" s="9"/>
      <c r="O28" s="9" t="s">
        <v>329</v>
      </c>
      <c r="P28" s="9" t="s">
        <v>328</v>
      </c>
    </row>
    <row r="29" spans="1:16" x14ac:dyDescent="0.25">
      <c r="B29" s="396"/>
      <c r="C29" s="468"/>
      <c r="D29" s="683" t="str">
        <f>"$ / "&amp;IF(Intro!$G$21="English",Variables!$B$24,Variables!$C$24)</f>
        <v>$ / tonne</v>
      </c>
      <c r="E29" s="683"/>
      <c r="F29" s="683"/>
      <c r="G29" s="123" t="str">
        <f>IF(G27=0,"-",G28/G27)</f>
        <v>-</v>
      </c>
      <c r="H29" s="123" t="str">
        <f>IF(H27=0,"-",H28/H27)</f>
        <v>-</v>
      </c>
      <c r="I29" s="123" t="str">
        <f>IF(I27=0,"-",I28/I27)</f>
        <v>-</v>
      </c>
      <c r="J29" s="123" t="str">
        <f>IF(J27=0,"-",J28/J27)</f>
        <v>-</v>
      </c>
      <c r="K29" s="123" t="str">
        <f>IF(K27=0,"-",K28/K27)</f>
        <v>-</v>
      </c>
      <c r="L29" s="64"/>
      <c r="M29" s="9"/>
    </row>
    <row r="30" spans="1:16" s="10" customFormat="1" x14ac:dyDescent="0.25">
      <c r="A30" s="31"/>
      <c r="B30" s="681" t="str">
        <f>IF(Intro!$G$21="English",O30,P30)</f>
        <v>Ventes d'importations au Canada</v>
      </c>
      <c r="C30" s="682"/>
      <c r="D30" s="682"/>
      <c r="E30" s="682"/>
      <c r="F30" s="682"/>
      <c r="G30" s="682"/>
      <c r="H30" s="682"/>
      <c r="I30" s="682"/>
      <c r="J30" s="682"/>
      <c r="K30" s="682"/>
      <c r="L30" s="64"/>
      <c r="O30" s="25" t="s">
        <v>515</v>
      </c>
      <c r="P30" s="10" t="s">
        <v>516</v>
      </c>
    </row>
    <row r="31" spans="1:16" x14ac:dyDescent="0.25">
      <c r="B31" s="396" t="str">
        <f>IF(Intro!$G$21="English",O31,P31)</f>
        <v>Ventes aux revendeurs / distributeurs au Canada</v>
      </c>
      <c r="C31" s="468"/>
      <c r="D31" s="683" t="str">
        <f>D27</f>
        <v>tonnes</v>
      </c>
      <c r="E31" s="683"/>
      <c r="F31" s="683"/>
      <c r="G31" s="109"/>
      <c r="H31" s="109"/>
      <c r="I31" s="109"/>
      <c r="J31" s="109"/>
      <c r="K31" s="103"/>
      <c r="L31" s="64"/>
      <c r="M31" s="9"/>
      <c r="O31" s="9" t="str">
        <f>"Sales to "&amp;Variables!$B$26&amp;" in Canada"</f>
        <v>Sales to dealers / distributors in Canada</v>
      </c>
      <c r="P31" s="9" t="str">
        <f>"Ventes aux "&amp;Variables!$C$26&amp;" au Canada"</f>
        <v>Ventes aux revendeurs / distributeurs au Canada</v>
      </c>
    </row>
    <row r="32" spans="1:16" x14ac:dyDescent="0.25">
      <c r="B32" s="396"/>
      <c r="C32" s="468"/>
      <c r="D32" s="683" t="str">
        <f>IF(Intro!G$21="English",O32,P32)</f>
        <v>valeur de vente nette rendue (CAD)</v>
      </c>
      <c r="E32" s="683"/>
      <c r="F32" s="683"/>
      <c r="G32" s="109"/>
      <c r="H32" s="109"/>
      <c r="I32" s="109"/>
      <c r="J32" s="109"/>
      <c r="K32" s="103"/>
      <c r="L32" s="64"/>
      <c r="M32" s="9"/>
      <c r="O32" s="9" t="s">
        <v>331</v>
      </c>
      <c r="P32" s="9" t="s">
        <v>330</v>
      </c>
    </row>
    <row r="33" spans="1:16" ht="15" thickBot="1" x14ac:dyDescent="0.3">
      <c r="B33" s="641"/>
      <c r="C33" s="642"/>
      <c r="D33" s="687" t="str">
        <f>D29</f>
        <v>$ / tonne</v>
      </c>
      <c r="E33" s="687"/>
      <c r="F33" s="687"/>
      <c r="G33" s="123" t="str">
        <f>IF(G31=0,"-",G32/G31)</f>
        <v>-</v>
      </c>
      <c r="H33" s="123" t="str">
        <f>IF(H31=0,"-",H32/H31)</f>
        <v>-</v>
      </c>
      <c r="I33" s="123" t="str">
        <f>IF(I31=0,"-",I32/I31)</f>
        <v>-</v>
      </c>
      <c r="J33" s="123" t="str">
        <f t="shared" ref="J33:K33" si="0">IF(J31=0,"-",J32/J31)</f>
        <v>-</v>
      </c>
      <c r="K33" s="123" t="str">
        <f t="shared" si="0"/>
        <v>-</v>
      </c>
      <c r="L33" s="64"/>
      <c r="M33" s="9"/>
    </row>
    <row r="34" spans="1:16" x14ac:dyDescent="0.25">
      <c r="B34" s="643" t="str">
        <f>IF(Intro!$G$21="English",O34,P34)</f>
        <v>Ventes aux utilisateurs finals au Canada</v>
      </c>
      <c r="C34" s="644"/>
      <c r="D34" s="688" t="str">
        <f t="shared" ref="D34:D36" si="1">D31</f>
        <v>tonnes</v>
      </c>
      <c r="E34" s="688"/>
      <c r="F34" s="688"/>
      <c r="G34" s="109"/>
      <c r="H34" s="109"/>
      <c r="I34" s="109"/>
      <c r="J34" s="109"/>
      <c r="K34" s="103"/>
      <c r="L34" s="64"/>
      <c r="M34" s="9"/>
      <c r="O34" s="9" t="str">
        <f>"Sales to "&amp;Variables!$B$27&amp;" in Canada"</f>
        <v>Sales to end users in Canada</v>
      </c>
      <c r="P34" s="9" t="str">
        <f>"Ventes aux "&amp;Variables!$C$27&amp;" au Canada"</f>
        <v>Ventes aux utilisateurs finals au Canada</v>
      </c>
    </row>
    <row r="35" spans="1:16" x14ac:dyDescent="0.25">
      <c r="B35" s="396"/>
      <c r="C35" s="468"/>
      <c r="D35" s="683" t="str">
        <f t="shared" si="1"/>
        <v>valeur de vente nette rendue (CAD)</v>
      </c>
      <c r="E35" s="683"/>
      <c r="F35" s="683"/>
      <c r="G35" s="109"/>
      <c r="H35" s="109"/>
      <c r="I35" s="109"/>
      <c r="J35" s="109"/>
      <c r="K35" s="103"/>
      <c r="L35" s="64"/>
      <c r="M35" s="9"/>
    </row>
    <row r="36" spans="1:16" ht="15" thickBot="1" x14ac:dyDescent="0.3">
      <c r="B36" s="641"/>
      <c r="C36" s="642"/>
      <c r="D36" s="687" t="str">
        <f t="shared" si="1"/>
        <v>$ / tonne</v>
      </c>
      <c r="E36" s="687"/>
      <c r="F36" s="687"/>
      <c r="G36" s="123" t="str">
        <f>IF(G34=0,"-",G35/G34)</f>
        <v>-</v>
      </c>
      <c r="H36" s="123" t="str">
        <f>IF(H34=0,"-",H35/H34)</f>
        <v>-</v>
      </c>
      <c r="I36" s="123" t="str">
        <f>IF(I34=0,"-",I35/I34)</f>
        <v>-</v>
      </c>
      <c r="J36" s="123" t="str">
        <f t="shared" ref="J36:K36" si="2">IF(J34=0,"-",J35/J34)</f>
        <v>-</v>
      </c>
      <c r="K36" s="123" t="str">
        <f t="shared" si="2"/>
        <v>-</v>
      </c>
      <c r="L36" s="64"/>
      <c r="M36" s="9"/>
    </row>
    <row r="37" spans="1:16" x14ac:dyDescent="0.25">
      <c r="B37" s="522" t="str">
        <f>IF(Intro!$G$21="English",O37,P37)</f>
        <v>Ventes totales d'importations au Canada</v>
      </c>
      <c r="C37" s="523"/>
      <c r="D37" s="669" t="str">
        <f>D34</f>
        <v>tonnes</v>
      </c>
      <c r="E37" s="669"/>
      <c r="F37" s="669"/>
      <c r="G37" s="111">
        <f t="shared" ref="G37:K38" si="3">G31+G34</f>
        <v>0</v>
      </c>
      <c r="H37" s="111">
        <f t="shared" si="3"/>
        <v>0</v>
      </c>
      <c r="I37" s="111">
        <f t="shared" si="3"/>
        <v>0</v>
      </c>
      <c r="J37" s="111">
        <f t="shared" si="3"/>
        <v>0</v>
      </c>
      <c r="K37" s="111">
        <f t="shared" si="3"/>
        <v>0</v>
      </c>
      <c r="L37" s="64"/>
      <c r="M37" s="9"/>
      <c r="O37" s="9" t="s">
        <v>517</v>
      </c>
      <c r="P37" s="9" t="s">
        <v>518</v>
      </c>
    </row>
    <row r="38" spans="1:16" x14ac:dyDescent="0.25">
      <c r="B38" s="518"/>
      <c r="C38" s="519"/>
      <c r="D38" s="670" t="str">
        <f>D35</f>
        <v>valeur de vente nette rendue (CAD)</v>
      </c>
      <c r="E38" s="670"/>
      <c r="F38" s="670"/>
      <c r="G38" s="110">
        <f t="shared" si="3"/>
        <v>0</v>
      </c>
      <c r="H38" s="110">
        <f t="shared" si="3"/>
        <v>0</v>
      </c>
      <c r="I38" s="110">
        <f t="shared" si="3"/>
        <v>0</v>
      </c>
      <c r="J38" s="110">
        <f t="shared" si="3"/>
        <v>0</v>
      </c>
      <c r="K38" s="110">
        <f t="shared" si="3"/>
        <v>0</v>
      </c>
      <c r="L38" s="64"/>
      <c r="M38" s="9"/>
    </row>
    <row r="39" spans="1:16" x14ac:dyDescent="0.25">
      <c r="B39" s="518"/>
      <c r="C39" s="519"/>
      <c r="D39" s="670" t="str">
        <f>D36</f>
        <v>$ / tonne</v>
      </c>
      <c r="E39" s="670"/>
      <c r="F39" s="670"/>
      <c r="G39" s="123" t="str">
        <f>IF(G37=0,"-",G38/G37)</f>
        <v>-</v>
      </c>
      <c r="H39" s="123" t="str">
        <f>IF(H37=0,"-",H38/H37)</f>
        <v>-</v>
      </c>
      <c r="I39" s="123" t="str">
        <f>IF(I37=0,"-",I38/I37)</f>
        <v>-</v>
      </c>
      <c r="J39" s="123" t="str">
        <f t="shared" ref="J39:K39" si="4">IF(J37=0,"-",J38/J37)</f>
        <v>-</v>
      </c>
      <c r="K39" s="123" t="str">
        <f t="shared" si="4"/>
        <v>-</v>
      </c>
      <c r="L39" s="64"/>
      <c r="M39" s="9"/>
    </row>
    <row r="40" spans="1:16" x14ac:dyDescent="0.25">
      <c r="B40" s="65"/>
      <c r="C40" s="62"/>
      <c r="D40" s="62"/>
      <c r="E40" s="62"/>
      <c r="F40" s="62"/>
      <c r="G40" s="62"/>
      <c r="H40" s="62"/>
      <c r="I40" s="62"/>
      <c r="J40" s="62"/>
      <c r="K40" s="62"/>
      <c r="L40" s="63"/>
      <c r="M40" s="9"/>
    </row>
    <row r="41" spans="1:16" s="10" customFormat="1" x14ac:dyDescent="0.25">
      <c r="A41" s="7"/>
      <c r="B41" s="30"/>
      <c r="C41" s="75"/>
      <c r="D41" s="75"/>
      <c r="E41" s="76"/>
      <c r="F41" s="76"/>
      <c r="G41" s="76"/>
      <c r="H41" s="76"/>
      <c r="I41" s="76"/>
      <c r="J41" s="76"/>
      <c r="K41" s="76"/>
      <c r="L41" s="76"/>
      <c r="M41" s="66"/>
    </row>
    <row r="42" spans="1:16" x14ac:dyDescent="0.25">
      <c r="B42" s="416" t="str">
        <f>IF(Intro!$G$21="English",O42,P42)</f>
        <v>VENTES D'IMPORTATIONS AU CANADA À VOS CINQ PLUS IMPORTANTS CLIENTS</v>
      </c>
      <c r="C42" s="417"/>
      <c r="D42" s="417"/>
      <c r="E42" s="417"/>
      <c r="F42" s="417"/>
      <c r="G42" s="417"/>
      <c r="H42" s="417"/>
      <c r="I42" s="417"/>
      <c r="J42" s="417"/>
      <c r="K42" s="417"/>
      <c r="L42" s="418"/>
      <c r="M42" s="9"/>
      <c r="O42" s="87" t="s">
        <v>519</v>
      </c>
      <c r="P42" s="87" t="s">
        <v>202</v>
      </c>
    </row>
    <row r="43" spans="1:16" s="10" customFormat="1" x14ac:dyDescent="0.25">
      <c r="A43" s="7"/>
      <c r="B43" s="545" t="s">
        <v>15</v>
      </c>
      <c r="C43" s="546"/>
      <c r="D43" s="546"/>
      <c r="E43" s="546"/>
      <c r="F43" s="546"/>
      <c r="G43" s="546"/>
      <c r="H43" s="546"/>
      <c r="I43" s="546"/>
      <c r="J43" s="546"/>
      <c r="K43" s="546"/>
      <c r="L43" s="547"/>
      <c r="M43" s="66"/>
      <c r="O43" s="9"/>
    </row>
    <row r="44" spans="1:16" x14ac:dyDescent="0.25">
      <c r="B44" s="15"/>
      <c r="C44" s="32"/>
      <c r="D44" s="32"/>
      <c r="E44" s="33"/>
      <c r="F44" s="33"/>
      <c r="G44" s="33"/>
      <c r="H44" s="33"/>
      <c r="I44" s="33"/>
      <c r="J44" s="33"/>
      <c r="K44" s="33"/>
      <c r="L44" s="16"/>
      <c r="M44" s="9"/>
    </row>
    <row r="45" spans="1:16" x14ac:dyDescent="0.25">
      <c r="B45" s="444" t="str">
        <f>IF(Intro!$G$21="English",O45,P45)</f>
        <v>Déclarez le volume et la valeur des ventes d'importations au Canada pour chaque compte indiqué ci-dessous :</v>
      </c>
      <c r="C45" s="445"/>
      <c r="D45" s="445"/>
      <c r="E45" s="445"/>
      <c r="F45" s="445"/>
      <c r="G45" s="445"/>
      <c r="H45" s="445"/>
      <c r="I45" s="445"/>
      <c r="J45" s="445"/>
      <c r="K45" s="445"/>
      <c r="L45" s="446"/>
      <c r="M45" s="9"/>
      <c r="O45" s="17" t="s">
        <v>169</v>
      </c>
      <c r="P45" s="9" t="s">
        <v>170</v>
      </c>
    </row>
    <row r="46" spans="1:16" x14ac:dyDescent="0.25">
      <c r="B46" s="444" t="str">
        <f>Pro!B35</f>
        <v>Note - Ne répondez à cette question que si votre entreprise a vendu les marchandises du 1er janvier 2023 au 31 mars 2026.</v>
      </c>
      <c r="C46" s="445"/>
      <c r="D46" s="445"/>
      <c r="E46" s="445"/>
      <c r="F46" s="445"/>
      <c r="G46" s="445"/>
      <c r="H46" s="445"/>
      <c r="I46" s="445"/>
      <c r="J46" s="445"/>
      <c r="K46" s="445"/>
      <c r="L46" s="446"/>
      <c r="M46" s="9"/>
      <c r="O46" s="17"/>
    </row>
    <row r="47" spans="1:16" x14ac:dyDescent="0.25">
      <c r="B47" s="55"/>
      <c r="C47" s="32"/>
      <c r="D47" s="32"/>
      <c r="E47" s="33"/>
      <c r="F47" s="33"/>
      <c r="G47" s="33"/>
      <c r="H47" s="33"/>
      <c r="I47" s="33"/>
      <c r="J47" s="33"/>
      <c r="K47" s="33"/>
      <c r="L47" s="16"/>
      <c r="M47" s="9"/>
      <c r="O47" s="17"/>
    </row>
    <row r="48" spans="1:16" x14ac:dyDescent="0.25">
      <c r="B48" s="663"/>
      <c r="C48" s="664"/>
      <c r="D48" s="665"/>
      <c r="E48" s="101" t="str">
        <f>IF(Intro!$G$21="English","Q","T")&amp;IF(MID(F48,2,1)&lt;&gt;"1",MID(F48,2,1)-1&amp;" - "&amp;MID(F48,6,4),"4 - "&amp;MID(F48,6,4)-1)</f>
        <v>T2 - 2024</v>
      </c>
      <c r="F48" s="101" t="str">
        <f>IF(Intro!$G$21="English","Q","T")&amp;IF(MID(G48,2,1)&lt;&gt;"1",MID(G48,2,1)-1&amp;" - "&amp;MID(G48,6,4),"4 - "&amp;MID(G48,6,4)-1)</f>
        <v>T3 - 2024</v>
      </c>
      <c r="G48" s="101" t="str">
        <f>IF(Intro!$G$21="English","Q","T")&amp;IF(MID(H48,2,1)&lt;&gt;"1",MID(H48,2,1)-1&amp;" - "&amp;MID(H48,6,4),"4 - "&amp;MID(H48,6,4)-1)</f>
        <v>T4 - 2024</v>
      </c>
      <c r="H48" s="101" t="str">
        <f>IF(Intro!$G$21="English","Q","T")&amp;IF(MID(I48,2,1)&lt;&gt;"1",MID(I48,2,1)-1&amp;" - "&amp;MID(I48,6,4),"4 - "&amp;MID(I48,6,4)-1)</f>
        <v>T1 - 2025</v>
      </c>
      <c r="I48" s="101" t="str">
        <f>IF(Intro!$G$21="English","Q","T")&amp;IF(MID(J48,2,1)&lt;&gt;"1",MID(J48,2,1)-1&amp;" - "&amp;MID(J48,6,4),"4 - "&amp;MID(J48,6,4)-1)</f>
        <v>T2 - 2025</v>
      </c>
      <c r="J48" s="101" t="str">
        <f>IF(Intro!$G$21="English","Q","T")&amp;IF(MID(K48,2,1)&lt;&gt;"1",MID(K48,2,1)-1&amp;" - "&amp;MID(K48,6,4),"4 - "&amp;MID(K48,6,4)-1)</f>
        <v>T3 - 2025</v>
      </c>
      <c r="K48" s="101" t="str">
        <f>IF(Intro!$G$21="English","Q","T")&amp;IF(MID(L48,2,1)&lt;&gt;"1",MID(L48,2,1)-1&amp;" - "&amp;MID(L48,6,4),"4 - "&amp;MID(L48,6,4)-1)</f>
        <v>T4 - 2025</v>
      </c>
      <c r="L48" s="112" t="str">
        <f>IF(Intro!$G$21="English",Variables!B29&amp;" - ",Variables!C29&amp;" - ")&amp;Variables!B8</f>
        <v>T1 - 2026</v>
      </c>
      <c r="M48" s="9"/>
      <c r="O48" s="17"/>
    </row>
    <row r="49" spans="2:16" x14ac:dyDescent="0.25">
      <c r="B49" s="649" t="str">
        <f>IF(Intro!$G$21="English",O49,P49)</f>
        <v xml:space="preserve">Client 1 - </v>
      </c>
      <c r="C49" s="650"/>
      <c r="D49" s="650"/>
      <c r="E49" s="650"/>
      <c r="F49" s="650"/>
      <c r="G49" s="650"/>
      <c r="H49" s="650"/>
      <c r="I49" s="650"/>
      <c r="J49" s="650"/>
      <c r="K49" s="650"/>
      <c r="L49" s="651"/>
      <c r="M49" s="9"/>
      <c r="O49" s="9" t="str">
        <f>"Account 1 - "&amp;Pro!C105</f>
        <v xml:space="preserve">Account 1 - </v>
      </c>
      <c r="P49" s="9" t="str">
        <f>"Client 1 - "&amp;Pro!C105</f>
        <v xml:space="preserve">Client 1 - </v>
      </c>
    </row>
    <row r="50" spans="2:16" x14ac:dyDescent="0.25">
      <c r="B50" s="624" t="str">
        <f>IF(Intro!$G$21="English",Variables!$B$23,Variables!$C$23)</f>
        <v>tonnes</v>
      </c>
      <c r="C50" s="625"/>
      <c r="D50" s="625"/>
      <c r="E50" s="113"/>
      <c r="F50" s="113"/>
      <c r="G50" s="113"/>
      <c r="H50" s="113"/>
      <c r="I50" s="113"/>
      <c r="J50" s="113"/>
      <c r="K50" s="113"/>
      <c r="L50" s="114"/>
      <c r="M50" s="9"/>
    </row>
    <row r="51" spans="2:16" x14ac:dyDescent="0.25">
      <c r="B51" s="624" t="str">
        <f>IF(Intro!G$21="English","net delivered selling value (CAD)","valeur de vente nette rendue (CAD)")</f>
        <v>valeur de vente nette rendue (CAD)</v>
      </c>
      <c r="C51" s="625"/>
      <c r="D51" s="625"/>
      <c r="E51" s="113"/>
      <c r="F51" s="113"/>
      <c r="G51" s="113"/>
      <c r="H51" s="113"/>
      <c r="I51" s="113"/>
      <c r="J51" s="113"/>
      <c r="K51" s="113"/>
      <c r="L51" s="114"/>
      <c r="M51" s="9"/>
    </row>
    <row r="52" spans="2:16" x14ac:dyDescent="0.25">
      <c r="B52" s="624" t="str">
        <f>"$ / "&amp;IF(Intro!$G$21="English",Variables!$B$24,Variables!$C$24)</f>
        <v>$ / tonne</v>
      </c>
      <c r="C52" s="625"/>
      <c r="D52" s="625"/>
      <c r="E52" s="123" t="str">
        <f t="shared" ref="E52:L52" si="5">IF(E50=0,"-",E51/E50)</f>
        <v>-</v>
      </c>
      <c r="F52" s="123" t="str">
        <f t="shared" si="5"/>
        <v>-</v>
      </c>
      <c r="G52" s="123" t="str">
        <f t="shared" si="5"/>
        <v>-</v>
      </c>
      <c r="H52" s="123" t="str">
        <f t="shared" si="5"/>
        <v>-</v>
      </c>
      <c r="I52" s="123" t="str">
        <f t="shared" si="5"/>
        <v>-</v>
      </c>
      <c r="J52" s="123" t="str">
        <f t="shared" si="5"/>
        <v>-</v>
      </c>
      <c r="K52" s="123" t="str">
        <f t="shared" si="5"/>
        <v>-</v>
      </c>
      <c r="L52" s="124" t="str">
        <f t="shared" si="5"/>
        <v>-</v>
      </c>
      <c r="M52" s="9"/>
    </row>
    <row r="53" spans="2:16" x14ac:dyDescent="0.25">
      <c r="B53" s="649" t="str">
        <f>IF(Intro!$G$21="English",O53,P53)</f>
        <v xml:space="preserve">Client 2 - </v>
      </c>
      <c r="C53" s="650"/>
      <c r="D53" s="650"/>
      <c r="E53" s="650"/>
      <c r="F53" s="650"/>
      <c r="G53" s="650"/>
      <c r="H53" s="650"/>
      <c r="I53" s="650"/>
      <c r="J53" s="650"/>
      <c r="K53" s="650"/>
      <c r="L53" s="651"/>
      <c r="M53" s="9"/>
      <c r="O53" s="9" t="str">
        <f>"Account 2 - "&amp;Pro!C106</f>
        <v xml:space="preserve">Account 2 - </v>
      </c>
      <c r="P53" s="9" t="str">
        <f>"Client 2 - "&amp;Pro!C106</f>
        <v xml:space="preserve">Client 2 - </v>
      </c>
    </row>
    <row r="54" spans="2:16" x14ac:dyDescent="0.25">
      <c r="B54" s="624" t="str">
        <f>IF(Intro!$G$21="English",Variables!$B$23,Variables!$C$23)</f>
        <v>tonnes</v>
      </c>
      <c r="C54" s="625"/>
      <c r="D54" s="625"/>
      <c r="E54" s="113"/>
      <c r="F54" s="113"/>
      <c r="G54" s="113"/>
      <c r="H54" s="113"/>
      <c r="I54" s="113"/>
      <c r="J54" s="113"/>
      <c r="K54" s="113"/>
      <c r="L54" s="114"/>
      <c r="M54" s="9"/>
    </row>
    <row r="55" spans="2:16" x14ac:dyDescent="0.25">
      <c r="B55" s="624" t="str">
        <f>IF(Intro!G$21="English","net delivered selling value (CAD)","valeur de vente nette rendue (CAD)")</f>
        <v>valeur de vente nette rendue (CAD)</v>
      </c>
      <c r="C55" s="625"/>
      <c r="D55" s="625"/>
      <c r="E55" s="113"/>
      <c r="F55" s="113"/>
      <c r="G55" s="113"/>
      <c r="H55" s="113"/>
      <c r="I55" s="113"/>
      <c r="J55" s="113"/>
      <c r="K55" s="113"/>
      <c r="L55" s="114"/>
      <c r="M55" s="9"/>
    </row>
    <row r="56" spans="2:16" x14ac:dyDescent="0.25">
      <c r="B56" s="624" t="str">
        <f>"$ / "&amp;IF(Intro!$G$21="English",Variables!$B$24,Variables!$C$24)</f>
        <v>$ / tonne</v>
      </c>
      <c r="C56" s="625"/>
      <c r="D56" s="625"/>
      <c r="E56" s="123" t="str">
        <f>IF(E54=0,"-",E55/E54)</f>
        <v>-</v>
      </c>
      <c r="F56" s="123" t="str">
        <f t="shared" ref="F56:L56" si="6">IF(F54=0,"-",F55/F54)</f>
        <v>-</v>
      </c>
      <c r="G56" s="123" t="str">
        <f t="shared" si="6"/>
        <v>-</v>
      </c>
      <c r="H56" s="123" t="str">
        <f t="shared" si="6"/>
        <v>-</v>
      </c>
      <c r="I56" s="123" t="str">
        <f t="shared" si="6"/>
        <v>-</v>
      </c>
      <c r="J56" s="123" t="str">
        <f t="shared" si="6"/>
        <v>-</v>
      </c>
      <c r="K56" s="123" t="str">
        <f t="shared" si="6"/>
        <v>-</v>
      </c>
      <c r="L56" s="124" t="str">
        <f t="shared" si="6"/>
        <v>-</v>
      </c>
      <c r="M56" s="9"/>
    </row>
    <row r="57" spans="2:16" x14ac:dyDescent="0.25">
      <c r="B57" s="649" t="str">
        <f>IF(Intro!$G$21="English",O57,P57)</f>
        <v xml:space="preserve">Client 3 - </v>
      </c>
      <c r="C57" s="650"/>
      <c r="D57" s="650"/>
      <c r="E57" s="650"/>
      <c r="F57" s="650"/>
      <c r="G57" s="650"/>
      <c r="H57" s="650"/>
      <c r="I57" s="650"/>
      <c r="J57" s="650"/>
      <c r="K57" s="650"/>
      <c r="L57" s="651"/>
      <c r="M57" s="9"/>
      <c r="O57" s="9" t="str">
        <f>"Account 3 - "&amp;Pro!C107</f>
        <v xml:space="preserve">Account 3 - </v>
      </c>
      <c r="P57" s="9" t="str">
        <f>"Client 3 - "&amp;Pro!C107</f>
        <v xml:space="preserve">Client 3 - </v>
      </c>
    </row>
    <row r="58" spans="2:16" x14ac:dyDescent="0.25">
      <c r="B58" s="624" t="str">
        <f>IF(Intro!$G$21="English",Variables!$B$23,Variables!$C$23)</f>
        <v>tonnes</v>
      </c>
      <c r="C58" s="625"/>
      <c r="D58" s="625"/>
      <c r="E58" s="113"/>
      <c r="F58" s="113"/>
      <c r="G58" s="113"/>
      <c r="H58" s="113"/>
      <c r="I58" s="113"/>
      <c r="J58" s="113"/>
      <c r="K58" s="113"/>
      <c r="L58" s="114"/>
      <c r="M58" s="9"/>
    </row>
    <row r="59" spans="2:16" x14ac:dyDescent="0.25">
      <c r="B59" s="624" t="str">
        <f>IF(Intro!G$21="English","net delivered selling value (CAD)","valeur de vente nette rendue (CAD)")</f>
        <v>valeur de vente nette rendue (CAD)</v>
      </c>
      <c r="C59" s="625"/>
      <c r="D59" s="625"/>
      <c r="E59" s="113"/>
      <c r="F59" s="113"/>
      <c r="G59" s="113"/>
      <c r="H59" s="113"/>
      <c r="I59" s="113"/>
      <c r="J59" s="113"/>
      <c r="K59" s="113"/>
      <c r="L59" s="114"/>
      <c r="M59" s="9"/>
    </row>
    <row r="60" spans="2:16" x14ac:dyDescent="0.25">
      <c r="B60" s="624" t="str">
        <f>"$ / "&amp;IF(Intro!$G$21="English",Variables!$B$24,Variables!$C$24)</f>
        <v>$ / tonne</v>
      </c>
      <c r="C60" s="625"/>
      <c r="D60" s="625"/>
      <c r="E60" s="123" t="str">
        <f>IF(E58=0,"-",E59/E58)</f>
        <v>-</v>
      </c>
      <c r="F60" s="123" t="str">
        <f t="shared" ref="F60:L60" si="7">IF(F58=0,"-",F59/F58)</f>
        <v>-</v>
      </c>
      <c r="G60" s="123" t="str">
        <f t="shared" si="7"/>
        <v>-</v>
      </c>
      <c r="H60" s="123" t="str">
        <f t="shared" si="7"/>
        <v>-</v>
      </c>
      <c r="I60" s="123" t="str">
        <f t="shared" si="7"/>
        <v>-</v>
      </c>
      <c r="J60" s="123" t="str">
        <f t="shared" si="7"/>
        <v>-</v>
      </c>
      <c r="K60" s="123" t="str">
        <f t="shared" si="7"/>
        <v>-</v>
      </c>
      <c r="L60" s="124" t="str">
        <f t="shared" si="7"/>
        <v>-</v>
      </c>
      <c r="M60" s="9"/>
    </row>
    <row r="61" spans="2:16" x14ac:dyDescent="0.25">
      <c r="B61" s="649" t="str">
        <f>IF(Intro!$G$21="English",O61,P61)</f>
        <v xml:space="preserve">Client 4 - </v>
      </c>
      <c r="C61" s="650"/>
      <c r="D61" s="650"/>
      <c r="E61" s="650"/>
      <c r="F61" s="650"/>
      <c r="G61" s="650"/>
      <c r="H61" s="650"/>
      <c r="I61" s="650"/>
      <c r="J61" s="650"/>
      <c r="K61" s="650"/>
      <c r="L61" s="651"/>
      <c r="M61" s="9"/>
      <c r="O61" s="9" t="str">
        <f>"Account 4 - "&amp;Pro!C108</f>
        <v xml:space="preserve">Account 4 - </v>
      </c>
      <c r="P61" s="9" t="str">
        <f>"Client 4 - "&amp;Pro!C108</f>
        <v xml:space="preserve">Client 4 - </v>
      </c>
    </row>
    <row r="62" spans="2:16" x14ac:dyDescent="0.25">
      <c r="B62" s="624" t="str">
        <f>IF(Intro!$G$21="English",Variables!$B$23,Variables!$C$23)</f>
        <v>tonnes</v>
      </c>
      <c r="C62" s="625"/>
      <c r="D62" s="625"/>
      <c r="E62" s="113"/>
      <c r="F62" s="113"/>
      <c r="G62" s="113"/>
      <c r="H62" s="113"/>
      <c r="I62" s="113"/>
      <c r="J62" s="113"/>
      <c r="K62" s="113"/>
      <c r="L62" s="114"/>
      <c r="M62" s="9"/>
    </row>
    <row r="63" spans="2:16" x14ac:dyDescent="0.25">
      <c r="B63" s="624" t="str">
        <f>IF(Intro!G$21="English","net delivered selling value (CAD)","valeur de vente nette rendue (CAD)")</f>
        <v>valeur de vente nette rendue (CAD)</v>
      </c>
      <c r="C63" s="625"/>
      <c r="D63" s="625"/>
      <c r="E63" s="113"/>
      <c r="F63" s="113"/>
      <c r="G63" s="113"/>
      <c r="H63" s="113"/>
      <c r="I63" s="113"/>
      <c r="J63" s="113"/>
      <c r="K63" s="113"/>
      <c r="L63" s="114"/>
      <c r="M63" s="9"/>
    </row>
    <row r="64" spans="2:16" x14ac:dyDescent="0.25">
      <c r="B64" s="624" t="str">
        <f>"$ / "&amp;IF(Intro!$G$21="English",Variables!$B$24,Variables!$C$24)</f>
        <v>$ / tonne</v>
      </c>
      <c r="C64" s="625"/>
      <c r="D64" s="625"/>
      <c r="E64" s="123" t="str">
        <f>IF(E62=0,"-",E63/E62)</f>
        <v>-</v>
      </c>
      <c r="F64" s="123" t="str">
        <f t="shared" ref="F64:L64" si="8">IF(F62=0,"-",F63/F62)</f>
        <v>-</v>
      </c>
      <c r="G64" s="123" t="str">
        <f t="shared" si="8"/>
        <v>-</v>
      </c>
      <c r="H64" s="123" t="str">
        <f t="shared" si="8"/>
        <v>-</v>
      </c>
      <c r="I64" s="123" t="str">
        <f t="shared" si="8"/>
        <v>-</v>
      </c>
      <c r="J64" s="123" t="str">
        <f t="shared" si="8"/>
        <v>-</v>
      </c>
      <c r="K64" s="123" t="str">
        <f t="shared" si="8"/>
        <v>-</v>
      </c>
      <c r="L64" s="124" t="str">
        <f t="shared" si="8"/>
        <v>-</v>
      </c>
      <c r="M64" s="9"/>
    </row>
    <row r="65" spans="2:19" x14ac:dyDescent="0.25">
      <c r="B65" s="649" t="str">
        <f>IF(Intro!$G$21="English",O65,P65)</f>
        <v xml:space="preserve">Client 5 - </v>
      </c>
      <c r="C65" s="650"/>
      <c r="D65" s="650"/>
      <c r="E65" s="650"/>
      <c r="F65" s="650"/>
      <c r="G65" s="650"/>
      <c r="H65" s="650"/>
      <c r="I65" s="650"/>
      <c r="J65" s="650"/>
      <c r="K65" s="650"/>
      <c r="L65" s="651"/>
      <c r="M65" s="9"/>
      <c r="O65" s="9" t="str">
        <f>"Account 5 - "&amp;Pro!C109</f>
        <v xml:space="preserve">Account 5 - </v>
      </c>
      <c r="P65" s="9" t="str">
        <f>"Client 5 - "&amp;Pro!C109</f>
        <v xml:space="preserve">Client 5 - </v>
      </c>
    </row>
    <row r="66" spans="2:19" x14ac:dyDescent="0.25">
      <c r="B66" s="624" t="str">
        <f>IF(Intro!$G$21="English",Variables!$B$23,Variables!$C$23)</f>
        <v>tonnes</v>
      </c>
      <c r="C66" s="625"/>
      <c r="D66" s="625"/>
      <c r="E66" s="113"/>
      <c r="F66" s="113"/>
      <c r="G66" s="113"/>
      <c r="H66" s="113"/>
      <c r="I66" s="113"/>
      <c r="J66" s="113"/>
      <c r="K66" s="113"/>
      <c r="L66" s="114"/>
      <c r="M66" s="9"/>
    </row>
    <row r="67" spans="2:19" x14ac:dyDescent="0.25">
      <c r="B67" s="624" t="str">
        <f>IF(Intro!G$21="English","net delivered selling value (CAD)","valeur de vente nette rendue (CAD)")</f>
        <v>valeur de vente nette rendue (CAD)</v>
      </c>
      <c r="C67" s="625"/>
      <c r="D67" s="625"/>
      <c r="E67" s="113"/>
      <c r="F67" s="113"/>
      <c r="G67" s="113"/>
      <c r="H67" s="113"/>
      <c r="I67" s="113"/>
      <c r="J67" s="113"/>
      <c r="K67" s="113"/>
      <c r="L67" s="114"/>
      <c r="M67" s="9"/>
    </row>
    <row r="68" spans="2:19" x14ac:dyDescent="0.25">
      <c r="B68" s="624" t="str">
        <f>"$ / "&amp;IF(Intro!$G$21="English",Variables!$B$24,Variables!$C$24)</f>
        <v>$ / tonne</v>
      </c>
      <c r="C68" s="625"/>
      <c r="D68" s="625"/>
      <c r="E68" s="123" t="str">
        <f>IF(E66=0,"-",E67/E66)</f>
        <v>-</v>
      </c>
      <c r="F68" s="123" t="str">
        <f t="shared" ref="F68:L68" si="9">IF(F66=0,"-",F67/F66)</f>
        <v>-</v>
      </c>
      <c r="G68" s="123" t="str">
        <f t="shared" si="9"/>
        <v>-</v>
      </c>
      <c r="H68" s="123" t="str">
        <f t="shared" si="9"/>
        <v>-</v>
      </c>
      <c r="I68" s="123" t="str">
        <f t="shared" si="9"/>
        <v>-</v>
      </c>
      <c r="J68" s="123" t="str">
        <f t="shared" si="9"/>
        <v>-</v>
      </c>
      <c r="K68" s="123" t="str">
        <f t="shared" si="9"/>
        <v>-</v>
      </c>
      <c r="L68" s="124" t="str">
        <f t="shared" si="9"/>
        <v>-</v>
      </c>
      <c r="M68" s="9"/>
    </row>
    <row r="69" spans="2:19" x14ac:dyDescent="0.25">
      <c r="B69" s="55"/>
      <c r="C69" s="56"/>
      <c r="D69" s="56"/>
      <c r="E69" s="28"/>
      <c r="F69" s="28"/>
      <c r="G69" s="28"/>
      <c r="H69" s="28"/>
      <c r="I69" s="28"/>
      <c r="J69" s="28"/>
      <c r="K69" s="28"/>
      <c r="L69" s="29"/>
      <c r="M69" s="9"/>
    </row>
    <row r="70" spans="2:19" x14ac:dyDescent="0.25">
      <c r="B70" s="404" t="str">
        <f>IF(Intro!$G$21="English",O70,P70)</f>
        <v>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v>
      </c>
      <c r="C70" s="405"/>
      <c r="D70" s="405"/>
      <c r="E70" s="405"/>
      <c r="F70" s="405"/>
      <c r="G70" s="405"/>
      <c r="H70" s="405"/>
      <c r="I70" s="405"/>
      <c r="J70" s="405"/>
      <c r="K70" s="405"/>
      <c r="L70" s="406"/>
      <c r="M70" s="9"/>
      <c r="O70" s="34" t="s">
        <v>348</v>
      </c>
      <c r="P70" s="34" t="s">
        <v>349</v>
      </c>
      <c r="Q70" s="34"/>
      <c r="R70" s="34"/>
      <c r="S70" s="34"/>
    </row>
    <row r="71" spans="2:19" x14ac:dyDescent="0.25">
      <c r="B71" s="404"/>
      <c r="C71" s="405"/>
      <c r="D71" s="405"/>
      <c r="E71" s="405"/>
      <c r="F71" s="405"/>
      <c r="G71" s="405"/>
      <c r="H71" s="405"/>
      <c r="I71" s="405"/>
      <c r="J71" s="405"/>
      <c r="K71" s="405"/>
      <c r="L71" s="406"/>
      <c r="M71" s="9"/>
      <c r="O71" s="34"/>
      <c r="P71" s="34"/>
      <c r="Q71" s="34"/>
      <c r="R71" s="34"/>
      <c r="S71" s="34"/>
    </row>
    <row r="72" spans="2:19" x14ac:dyDescent="0.25">
      <c r="B72" s="55"/>
      <c r="C72" s="56"/>
      <c r="D72" s="56"/>
      <c r="E72" s="28"/>
      <c r="F72" s="28"/>
      <c r="G72" s="28"/>
      <c r="H72" s="28"/>
      <c r="I72" s="28"/>
      <c r="J72" s="28"/>
      <c r="K72" s="28"/>
      <c r="L72" s="29"/>
      <c r="M72" s="9"/>
      <c r="O72" s="34"/>
      <c r="P72" s="34"/>
      <c r="Q72" s="34"/>
      <c r="R72" s="34"/>
      <c r="S72" s="34"/>
    </row>
    <row r="73" spans="2:19" ht="14.1" customHeight="1" x14ac:dyDescent="0.25">
      <c r="B73" s="645" t="str">
        <f>Variables!D64</f>
        <v>Vérification - volume</v>
      </c>
      <c r="C73" s="507"/>
      <c r="D73" s="507"/>
      <c r="E73" s="507"/>
      <c r="F73" s="508"/>
      <c r="G73" s="101">
        <f>H73-1</f>
        <v>2024</v>
      </c>
      <c r="H73" s="101">
        <f>Variables!B8-1</f>
        <v>2025</v>
      </c>
      <c r="I73" s="101" t="str">
        <f>K25</f>
        <v>janv.-mars 2026</v>
      </c>
      <c r="J73" s="34"/>
      <c r="K73" s="34"/>
      <c r="L73" s="64"/>
      <c r="M73" s="9"/>
      <c r="O73" s="9" t="s">
        <v>370</v>
      </c>
      <c r="P73" s="9" t="s">
        <v>371</v>
      </c>
    </row>
    <row r="74" spans="2:19" ht="14.1" customHeight="1" x14ac:dyDescent="0.25">
      <c r="B74" s="654" t="str">
        <f>D31</f>
        <v>tonnes</v>
      </c>
      <c r="C74" s="655"/>
      <c r="D74" s="655"/>
      <c r="E74" s="655"/>
      <c r="F74" s="656"/>
      <c r="G74" s="153" t="str">
        <f>IF(SUM(E50:G50,E54:G54,E58:G58,E62:G62,E66:G66)&gt;H37,Variables!$D$65,Variables!$D$66)</f>
        <v>Correct</v>
      </c>
      <c r="H74" s="153" t="str">
        <f>IF(SUM(H50:K50,H54:K54,H58:K58,H62:K62,H66:K66)&gt;I37,Variables!$D$65,Variables!$D$66)</f>
        <v>Correct</v>
      </c>
      <c r="I74" s="153" t="str">
        <f>IF(SUM(L50,L54,L58,L62,L66)&gt;K37,Variables!$D$65,Variables!$D$66)</f>
        <v>Correct</v>
      </c>
      <c r="J74" s="34"/>
      <c r="K74" s="34"/>
      <c r="L74" s="64"/>
      <c r="M74" s="9"/>
    </row>
    <row r="75" spans="2:19" ht="14.1" customHeight="1" x14ac:dyDescent="0.25">
      <c r="B75" s="646" t="str">
        <f>IF(Intro!$G$21="English",O75,P75)</f>
        <v>volume - total des ventes au Canada d'importations aux cinq principaux clients (Question 2)</v>
      </c>
      <c r="C75" s="647"/>
      <c r="D75" s="647"/>
      <c r="E75" s="647"/>
      <c r="F75" s="648"/>
      <c r="G75" s="153">
        <f>SUM(E50:G50,E54:G54,E58:G58,E62:G62,E66:G66)</f>
        <v>0</v>
      </c>
      <c r="H75" s="153">
        <f>SUM(H50:K50,H54:K54,H58:K58,H62:K62,H66:K66)</f>
        <v>0</v>
      </c>
      <c r="I75" s="153">
        <f>SUM(L50,L54,L58,L62,L66)</f>
        <v>0</v>
      </c>
      <c r="J75" s="34"/>
      <c r="K75" s="34"/>
      <c r="L75" s="64"/>
      <c r="M75" s="9"/>
      <c r="O75" s="66" t="s">
        <v>463</v>
      </c>
      <c r="P75" s="9" t="s">
        <v>465</v>
      </c>
    </row>
    <row r="76" spans="2:19" ht="14.1" customHeight="1" x14ac:dyDescent="0.25">
      <c r="B76" s="646" t="str">
        <f>IF(Intro!$G$21="English",O76,P76)</f>
        <v>volume - total des ventes au Canada d'importations (Question 1)</v>
      </c>
      <c r="C76" s="647"/>
      <c r="D76" s="647"/>
      <c r="E76" s="647"/>
      <c r="F76" s="648"/>
      <c r="G76" s="153">
        <f>H37</f>
        <v>0</v>
      </c>
      <c r="H76" s="153">
        <f>I37</f>
        <v>0</v>
      </c>
      <c r="I76" s="153">
        <f>K37</f>
        <v>0</v>
      </c>
      <c r="J76" s="34"/>
      <c r="K76" s="34"/>
      <c r="L76" s="64"/>
      <c r="M76" s="9"/>
      <c r="O76" s="9" t="s">
        <v>464</v>
      </c>
      <c r="P76" s="9" t="s">
        <v>466</v>
      </c>
    </row>
    <row r="77" spans="2:19" ht="14.1" customHeight="1" x14ac:dyDescent="0.25">
      <c r="B77" s="635" t="str">
        <f>Variables!D68</f>
        <v>Vérification - valeur</v>
      </c>
      <c r="C77" s="636"/>
      <c r="D77" s="636"/>
      <c r="E77" s="636"/>
      <c r="F77" s="637"/>
      <c r="G77" s="101">
        <f>G73</f>
        <v>2024</v>
      </c>
      <c r="H77" s="101">
        <f>H73</f>
        <v>2025</v>
      </c>
      <c r="I77" s="101" t="str">
        <f>I73</f>
        <v>janv.-mars 2026</v>
      </c>
      <c r="J77" s="34"/>
      <c r="K77" s="34"/>
      <c r="L77" s="64"/>
      <c r="M77" s="9"/>
    </row>
    <row r="78" spans="2:19" ht="14.1" customHeight="1" x14ac:dyDescent="0.25">
      <c r="B78" s="626" t="str">
        <f>D32</f>
        <v>valeur de vente nette rendue (CAD)</v>
      </c>
      <c r="C78" s="627"/>
      <c r="D78" s="627"/>
      <c r="E78" s="627"/>
      <c r="F78" s="628"/>
      <c r="G78" s="153" t="str">
        <f>IF(SUM(E51:G51,E55:G55,E59:G59,E63:G63,E67:G67)&gt;H38,Variables!$D$65,Variables!$D$66)</f>
        <v>Correct</v>
      </c>
      <c r="H78" s="153" t="str">
        <f>IF(SUM(H51:K51,H55:K55,H59:K59,H63:K63,H67:K67)&gt;I38,Variables!$D$65,Variables!$D$66)</f>
        <v>Correct</v>
      </c>
      <c r="I78" s="153" t="str">
        <f>IF(SUM(L51,L55,L59,L63,L67)&gt;K38,Variables!$D$65,Variables!$D$66)</f>
        <v>Correct</v>
      </c>
      <c r="J78" s="34"/>
      <c r="K78" s="34"/>
      <c r="L78" s="64"/>
      <c r="M78" s="9"/>
    </row>
    <row r="79" spans="2:19" ht="14.1" customHeight="1" x14ac:dyDescent="0.25">
      <c r="B79" s="629" t="str">
        <f>IF(Intro!$G$21="English",O79,P79)</f>
        <v>valeur - total des ventes au Canada d'importations aux cinq principaux clients (Question 2)</v>
      </c>
      <c r="C79" s="630"/>
      <c r="D79" s="630"/>
      <c r="E79" s="630"/>
      <c r="F79" s="631"/>
      <c r="G79" s="153">
        <f>SUM(E51:G51,E55:G55,E59:G59,E63:G63,E67:G67)</f>
        <v>0</v>
      </c>
      <c r="H79" s="153">
        <f>SUM(H51:K51,H55:K55,H59:K59,H63:K63,H67:K67)</f>
        <v>0</v>
      </c>
      <c r="I79" s="153">
        <f>SUM(L51,L55,L59,L63,L67)</f>
        <v>0</v>
      </c>
      <c r="J79" s="34"/>
      <c r="K79" s="34"/>
      <c r="L79" s="64"/>
      <c r="M79" s="9"/>
      <c r="O79" s="66" t="s">
        <v>469</v>
      </c>
      <c r="P79" s="9" t="s">
        <v>467</v>
      </c>
    </row>
    <row r="80" spans="2:19" ht="14.1" customHeight="1" x14ac:dyDescent="0.25">
      <c r="B80" s="629" t="str">
        <f>IF(Intro!$G$21="English",O80,P80)</f>
        <v>valeur - total des ventes au Canada d'importations (Question 1)</v>
      </c>
      <c r="C80" s="630"/>
      <c r="D80" s="630"/>
      <c r="E80" s="630"/>
      <c r="F80" s="631"/>
      <c r="G80" s="153">
        <f>H38</f>
        <v>0</v>
      </c>
      <c r="H80" s="153">
        <f>I38</f>
        <v>0</v>
      </c>
      <c r="I80" s="153">
        <f>K38</f>
        <v>0</v>
      </c>
      <c r="J80" s="34"/>
      <c r="K80" s="34"/>
      <c r="L80" s="64"/>
      <c r="M80" s="9"/>
      <c r="O80" s="9" t="s">
        <v>470</v>
      </c>
      <c r="P80" s="9" t="s">
        <v>468</v>
      </c>
    </row>
    <row r="81" spans="1:16" x14ac:dyDescent="0.25">
      <c r="B81" s="65"/>
      <c r="C81" s="62"/>
      <c r="D81" s="62"/>
      <c r="E81" s="62"/>
      <c r="F81" s="62"/>
      <c r="G81" s="62"/>
      <c r="H81" s="62"/>
      <c r="I81" s="62"/>
      <c r="J81" s="62"/>
      <c r="K81" s="62"/>
      <c r="L81" s="63"/>
      <c r="M81" s="9"/>
    </row>
    <row r="82" spans="1:16" s="10" customFormat="1" x14ac:dyDescent="0.25">
      <c r="A82" s="7"/>
      <c r="B82" s="30"/>
      <c r="C82" s="75"/>
      <c r="D82" s="75"/>
      <c r="E82" s="76"/>
      <c r="F82" s="76"/>
      <c r="G82" s="76"/>
      <c r="H82" s="76"/>
      <c r="I82" s="76"/>
      <c r="J82" s="76"/>
      <c r="K82" s="76"/>
      <c r="L82" s="76"/>
      <c r="M82" s="66"/>
    </row>
    <row r="83" spans="1:16" x14ac:dyDescent="0.25">
      <c r="B83" s="416" t="str">
        <f>IF(Intro!$G$21="English",O83,P83)</f>
        <v>IMPORTATIONS DE PRODUITS DE RÉFÉRENCE</v>
      </c>
      <c r="C83" s="417"/>
      <c r="D83" s="417"/>
      <c r="E83" s="417"/>
      <c r="F83" s="417"/>
      <c r="G83" s="417"/>
      <c r="H83" s="417"/>
      <c r="I83" s="417"/>
      <c r="J83" s="417"/>
      <c r="K83" s="417"/>
      <c r="L83" s="418"/>
      <c r="M83" s="9"/>
      <c r="O83" s="87" t="s">
        <v>322</v>
      </c>
      <c r="P83" s="87" t="s">
        <v>417</v>
      </c>
    </row>
    <row r="84" spans="1:16" x14ac:dyDescent="0.25">
      <c r="B84" s="545" t="s">
        <v>16</v>
      </c>
      <c r="C84" s="546"/>
      <c r="D84" s="546"/>
      <c r="E84" s="546"/>
      <c r="F84" s="546"/>
      <c r="G84" s="546"/>
      <c r="H84" s="546"/>
      <c r="I84" s="546"/>
      <c r="J84" s="546"/>
      <c r="K84" s="546"/>
      <c r="L84" s="547"/>
      <c r="M84" s="9"/>
    </row>
    <row r="85" spans="1:16" x14ac:dyDescent="0.25">
      <c r="B85" s="15"/>
      <c r="C85" s="32"/>
      <c r="D85" s="32"/>
      <c r="E85" s="33"/>
      <c r="F85" s="33"/>
      <c r="G85" s="33"/>
      <c r="H85" s="33"/>
      <c r="I85" s="33"/>
      <c r="J85" s="33"/>
      <c r="K85" s="33"/>
      <c r="L85" s="16"/>
      <c r="M85" s="9"/>
    </row>
    <row r="86" spans="1:16" x14ac:dyDescent="0.25">
      <c r="B86" s="444" t="str">
        <f>IF(Intro!$G$21="English",O86,P86)</f>
        <v>Indiquez le volume et la valeur des importations pour chaque produit de référence :</v>
      </c>
      <c r="C86" s="445"/>
      <c r="D86" s="445"/>
      <c r="E86" s="445"/>
      <c r="F86" s="445"/>
      <c r="G86" s="445"/>
      <c r="H86" s="445"/>
      <c r="I86" s="445"/>
      <c r="J86" s="445"/>
      <c r="K86" s="445"/>
      <c r="L86" s="446"/>
      <c r="M86" s="9"/>
      <c r="O86" s="17" t="s">
        <v>189</v>
      </c>
      <c r="P86" s="9" t="s">
        <v>190</v>
      </c>
    </row>
    <row r="87" spans="1:16" x14ac:dyDescent="0.25">
      <c r="B87" s="55"/>
      <c r="C87" s="32"/>
      <c r="D87" s="32"/>
      <c r="E87" s="33"/>
      <c r="F87" s="33"/>
      <c r="G87" s="33"/>
      <c r="H87" s="33"/>
      <c r="I87" s="33"/>
      <c r="J87" s="33"/>
      <c r="K87" s="33"/>
      <c r="L87" s="16"/>
      <c r="M87" s="9"/>
      <c r="O87" s="17"/>
    </row>
    <row r="88" spans="1:16" x14ac:dyDescent="0.25">
      <c r="B88" s="663"/>
      <c r="C88" s="664"/>
      <c r="D88" s="665"/>
      <c r="E88" s="101" t="str">
        <f t="shared" ref="E88:L88" si="10">E48</f>
        <v>T2 - 2024</v>
      </c>
      <c r="F88" s="101" t="str">
        <f t="shared" si="10"/>
        <v>T3 - 2024</v>
      </c>
      <c r="G88" s="101" t="str">
        <f t="shared" si="10"/>
        <v>T4 - 2024</v>
      </c>
      <c r="H88" s="101" t="str">
        <f t="shared" si="10"/>
        <v>T1 - 2025</v>
      </c>
      <c r="I88" s="101" t="str">
        <f t="shared" si="10"/>
        <v>T2 - 2025</v>
      </c>
      <c r="J88" s="101" t="str">
        <f t="shared" si="10"/>
        <v>T3 - 2025</v>
      </c>
      <c r="K88" s="101" t="str">
        <f t="shared" si="10"/>
        <v>T4 - 2025</v>
      </c>
      <c r="L88" s="112" t="str">
        <f t="shared" si="10"/>
        <v>T1 - 2026</v>
      </c>
      <c r="M88" s="9"/>
      <c r="O88" s="17"/>
    </row>
    <row r="89" spans="1:16" x14ac:dyDescent="0.25">
      <c r="B89" s="659" t="str">
        <f>IF(Intro!$G$21="English",Variables!B30,Variables!C30)</f>
        <v>Poutre à gradin formée à froid  en acier de calibre 12 à 16, de toute longueur, incluant le connecteur/support de poutre, quels que soient le profil ou le type de raccord.</v>
      </c>
      <c r="C89" s="504"/>
      <c r="D89" s="504"/>
      <c r="E89" s="504"/>
      <c r="F89" s="504"/>
      <c r="G89" s="504"/>
      <c r="H89" s="504"/>
      <c r="I89" s="504"/>
      <c r="J89" s="504"/>
      <c r="K89" s="504"/>
      <c r="L89" s="660"/>
      <c r="M89" s="9"/>
    </row>
    <row r="90" spans="1:16" x14ac:dyDescent="0.25">
      <c r="B90" s="661"/>
      <c r="C90" s="510"/>
      <c r="D90" s="510"/>
      <c r="E90" s="510"/>
      <c r="F90" s="510"/>
      <c r="G90" s="510"/>
      <c r="H90" s="510"/>
      <c r="I90" s="510"/>
      <c r="J90" s="510"/>
      <c r="K90" s="510"/>
      <c r="L90" s="662"/>
      <c r="M90" s="9"/>
    </row>
    <row r="91" spans="1:16" x14ac:dyDescent="0.25">
      <c r="B91" s="624" t="str">
        <f>IF(Intro!$G$21="English",Variables!$B$23,Variables!$C$23)</f>
        <v>tonnes</v>
      </c>
      <c r="C91" s="625"/>
      <c r="D91" s="625"/>
      <c r="E91" s="113"/>
      <c r="F91" s="113"/>
      <c r="G91" s="113"/>
      <c r="H91" s="113"/>
      <c r="I91" s="113"/>
      <c r="J91" s="113"/>
      <c r="K91" s="113"/>
      <c r="L91" s="114"/>
      <c r="M91" s="9"/>
    </row>
    <row r="92" spans="1:16" x14ac:dyDescent="0.25">
      <c r="B92" s="624" t="str">
        <f>IF(Intro!G$21="English","net delivered purchase value (CAD)","valeur d'achat nette rendue (CAD)")</f>
        <v>valeur d'achat nette rendue (CAD)</v>
      </c>
      <c r="C92" s="625"/>
      <c r="D92" s="625"/>
      <c r="E92" s="113"/>
      <c r="F92" s="113"/>
      <c r="G92" s="113"/>
      <c r="H92" s="113"/>
      <c r="I92" s="113"/>
      <c r="J92" s="113"/>
      <c r="K92" s="113"/>
      <c r="L92" s="114"/>
      <c r="M92" s="9"/>
    </row>
    <row r="93" spans="1:16" x14ac:dyDescent="0.25">
      <c r="B93" s="624" t="str">
        <f>"$ / "&amp;IF(Intro!$G$21="English",Variables!$B$24,Variables!$C$24)</f>
        <v>$ / tonne</v>
      </c>
      <c r="C93" s="625"/>
      <c r="D93" s="625"/>
      <c r="E93" s="123" t="str">
        <f t="shared" ref="E93:L93" si="11">IF(E91=0,"-",E92/E91)</f>
        <v>-</v>
      </c>
      <c r="F93" s="123" t="str">
        <f t="shared" si="11"/>
        <v>-</v>
      </c>
      <c r="G93" s="123" t="str">
        <f t="shared" si="11"/>
        <v>-</v>
      </c>
      <c r="H93" s="123" t="str">
        <f t="shared" si="11"/>
        <v>-</v>
      </c>
      <c r="I93" s="123" t="str">
        <f t="shared" si="11"/>
        <v>-</v>
      </c>
      <c r="J93" s="123" t="str">
        <f t="shared" si="11"/>
        <v>-</v>
      </c>
      <c r="K93" s="123" t="str">
        <f t="shared" si="11"/>
        <v>-</v>
      </c>
      <c r="L93" s="124" t="str">
        <f t="shared" si="11"/>
        <v>-</v>
      </c>
      <c r="M93" s="9"/>
    </row>
    <row r="94" spans="1:16" x14ac:dyDescent="0.25">
      <c r="B94" s="659" t="str">
        <f>IF(Intro!$G$21="English",Variables!B31,Variables!C31)</f>
        <v>Poutre caisson formée à froid  en acier de calibre 12 à 16, de toute longueur, incluant le connecteur/support de poutre, quels que soient le profil ou le type de raccord.</v>
      </c>
      <c r="C94" s="504"/>
      <c r="D94" s="504"/>
      <c r="E94" s="504"/>
      <c r="F94" s="504"/>
      <c r="G94" s="504"/>
      <c r="H94" s="504"/>
      <c r="I94" s="504"/>
      <c r="J94" s="504"/>
      <c r="K94" s="504"/>
      <c r="L94" s="660"/>
      <c r="M94" s="9"/>
    </row>
    <row r="95" spans="1:16" x14ac:dyDescent="0.25">
      <c r="B95" s="661"/>
      <c r="C95" s="510"/>
      <c r="D95" s="510"/>
      <c r="E95" s="510"/>
      <c r="F95" s="510"/>
      <c r="G95" s="510"/>
      <c r="H95" s="510"/>
      <c r="I95" s="510"/>
      <c r="J95" s="510"/>
      <c r="K95" s="510"/>
      <c r="L95" s="662"/>
      <c r="M95" s="9"/>
    </row>
    <row r="96" spans="1:16" x14ac:dyDescent="0.25">
      <c r="B96" s="624" t="str">
        <f>IF(Intro!$G$21="English",Variables!$B$23,Variables!$C$23)</f>
        <v>tonnes</v>
      </c>
      <c r="C96" s="625"/>
      <c r="D96" s="625"/>
      <c r="E96" s="113"/>
      <c r="F96" s="113"/>
      <c r="G96" s="113"/>
      <c r="H96" s="113"/>
      <c r="I96" s="113"/>
      <c r="J96" s="113"/>
      <c r="K96" s="113"/>
      <c r="L96" s="114"/>
      <c r="M96" s="9"/>
    </row>
    <row r="97" spans="2:19" x14ac:dyDescent="0.25">
      <c r="B97" s="624" t="str">
        <f>IF(Intro!G$21="English","net delivered purchase value (CAD)","valeur d'achat nette rendue (CAD)")</f>
        <v>valeur d'achat nette rendue (CAD)</v>
      </c>
      <c r="C97" s="625"/>
      <c r="D97" s="625"/>
      <c r="E97" s="113"/>
      <c r="F97" s="113"/>
      <c r="G97" s="113"/>
      <c r="H97" s="113"/>
      <c r="I97" s="113"/>
      <c r="J97" s="113"/>
      <c r="K97" s="113"/>
      <c r="L97" s="114"/>
      <c r="M97" s="9"/>
    </row>
    <row r="98" spans="2:19" x14ac:dyDescent="0.25">
      <c r="B98" s="624" t="str">
        <f>"$ / "&amp;IF(Intro!$G$21="English",Variables!$B$24,Variables!$C$24)</f>
        <v>$ / tonne</v>
      </c>
      <c r="C98" s="625"/>
      <c r="D98" s="625"/>
      <c r="E98" s="123" t="str">
        <f t="shared" ref="E98:L98" si="12">IF(E96=0,"-",E97/E96)</f>
        <v>-</v>
      </c>
      <c r="F98" s="123" t="str">
        <f t="shared" si="12"/>
        <v>-</v>
      </c>
      <c r="G98" s="123" t="str">
        <f t="shared" si="12"/>
        <v>-</v>
      </c>
      <c r="H98" s="123" t="str">
        <f t="shared" si="12"/>
        <v>-</v>
      </c>
      <c r="I98" s="123" t="str">
        <f t="shared" si="12"/>
        <v>-</v>
      </c>
      <c r="J98" s="123" t="str">
        <f t="shared" si="12"/>
        <v>-</v>
      </c>
      <c r="K98" s="123" t="str">
        <f t="shared" si="12"/>
        <v>-</v>
      </c>
      <c r="L98" s="124" t="str">
        <f t="shared" si="12"/>
        <v>-</v>
      </c>
      <c r="M98" s="9"/>
    </row>
    <row r="99" spans="2:19" x14ac:dyDescent="0.25">
      <c r="B99" s="659" t="str">
        <f>IF(Intro!$G$21="English",Variables!B32,Variables!C32)</f>
        <v>Barre de sécurité formée à froid , quels que soient le type ou le modèle (universelle, à clipser, à encliqueter, à poser par-dessus, soudée ou autre), les dimensions ou la configuration.</v>
      </c>
      <c r="C99" s="504"/>
      <c r="D99" s="504"/>
      <c r="E99" s="504"/>
      <c r="F99" s="504"/>
      <c r="G99" s="504"/>
      <c r="H99" s="504"/>
      <c r="I99" s="504"/>
      <c r="J99" s="504"/>
      <c r="K99" s="504"/>
      <c r="L99" s="660"/>
      <c r="M99" s="9"/>
    </row>
    <row r="100" spans="2:19" x14ac:dyDescent="0.25">
      <c r="B100" s="661"/>
      <c r="C100" s="510"/>
      <c r="D100" s="510"/>
      <c r="E100" s="510"/>
      <c r="F100" s="510"/>
      <c r="G100" s="510"/>
      <c r="H100" s="510"/>
      <c r="I100" s="510"/>
      <c r="J100" s="510"/>
      <c r="K100" s="510"/>
      <c r="L100" s="662"/>
      <c r="M100" s="9"/>
    </row>
    <row r="101" spans="2:19" x14ac:dyDescent="0.25">
      <c r="B101" s="624" t="str">
        <f>IF(Intro!$G$21="English",Variables!$B$23,Variables!$C$23)</f>
        <v>tonnes</v>
      </c>
      <c r="C101" s="625"/>
      <c r="D101" s="625"/>
      <c r="E101" s="113"/>
      <c r="F101" s="113"/>
      <c r="G101" s="113"/>
      <c r="H101" s="113"/>
      <c r="I101" s="113"/>
      <c r="J101" s="113"/>
      <c r="K101" s="113"/>
      <c r="L101" s="114"/>
      <c r="M101" s="9"/>
    </row>
    <row r="102" spans="2:19" x14ac:dyDescent="0.25">
      <c r="B102" s="624" t="str">
        <f>IF(Intro!G$21="English","net delivered purchase value (CAD)","valeur d'achat nette rendue (CAD)")</f>
        <v>valeur d'achat nette rendue (CAD)</v>
      </c>
      <c r="C102" s="625"/>
      <c r="D102" s="625"/>
      <c r="E102" s="113"/>
      <c r="F102" s="113"/>
      <c r="G102" s="113"/>
      <c r="H102" s="113"/>
      <c r="I102" s="113"/>
      <c r="J102" s="113"/>
      <c r="K102" s="113"/>
      <c r="L102" s="114"/>
      <c r="M102" s="9"/>
    </row>
    <row r="103" spans="2:19" x14ac:dyDescent="0.25">
      <c r="B103" s="624" t="str">
        <f>"$ / "&amp;IF(Intro!$G$21="English",Variables!$B$24,Variables!$C$24)</f>
        <v>$ / tonne</v>
      </c>
      <c r="C103" s="625"/>
      <c r="D103" s="625"/>
      <c r="E103" s="123" t="str">
        <f t="shared" ref="E103:L103" si="13">IF(E101=0,"-",E102/E101)</f>
        <v>-</v>
      </c>
      <c r="F103" s="123" t="str">
        <f t="shared" si="13"/>
        <v>-</v>
      </c>
      <c r="G103" s="123" t="str">
        <f t="shared" si="13"/>
        <v>-</v>
      </c>
      <c r="H103" s="123" t="str">
        <f t="shared" si="13"/>
        <v>-</v>
      </c>
      <c r="I103" s="123" t="str">
        <f t="shared" si="13"/>
        <v>-</v>
      </c>
      <c r="J103" s="123" t="str">
        <f t="shared" si="13"/>
        <v>-</v>
      </c>
      <c r="K103" s="123" t="str">
        <f t="shared" si="13"/>
        <v>-</v>
      </c>
      <c r="L103" s="124" t="str">
        <f t="shared" si="13"/>
        <v>-</v>
      </c>
      <c r="M103" s="9"/>
    </row>
    <row r="104" spans="2:19" x14ac:dyDescent="0.25">
      <c r="B104" s="55"/>
      <c r="C104" s="56"/>
      <c r="D104" s="56"/>
      <c r="E104" s="28"/>
      <c r="F104" s="28"/>
      <c r="G104" s="28"/>
      <c r="H104" s="28"/>
      <c r="I104" s="28"/>
      <c r="J104" s="28"/>
      <c r="K104" s="28"/>
      <c r="L104" s="29"/>
      <c r="M104" s="9"/>
    </row>
    <row r="105" spans="2:19" x14ac:dyDescent="0.25">
      <c r="B105" s="404" t="str">
        <f>IF(Intro!$G$21="English",O105,P105)</f>
        <v>Dans le tableau ci-dessous, « Erreur » signifie que les importations totales des produits de référence de votre entreprise dépassent les importations totales de votre entreprise pour cette période. Par conséquent, veuillez modifier les données ci-dessus si nécessaire.</v>
      </c>
      <c r="C105" s="405"/>
      <c r="D105" s="405"/>
      <c r="E105" s="405"/>
      <c r="F105" s="405"/>
      <c r="G105" s="405"/>
      <c r="H105" s="405"/>
      <c r="I105" s="405"/>
      <c r="J105" s="405"/>
      <c r="K105" s="405"/>
      <c r="L105" s="406"/>
      <c r="M105" s="9"/>
      <c r="O105" s="34" t="s">
        <v>350</v>
      </c>
      <c r="P105" s="34" t="s">
        <v>351</v>
      </c>
      <c r="Q105" s="34"/>
      <c r="R105" s="34"/>
      <c r="S105" s="34"/>
    </row>
    <row r="106" spans="2:19" x14ac:dyDescent="0.25">
      <c r="B106" s="404"/>
      <c r="C106" s="405"/>
      <c r="D106" s="405"/>
      <c r="E106" s="405"/>
      <c r="F106" s="405"/>
      <c r="G106" s="405"/>
      <c r="H106" s="405"/>
      <c r="I106" s="405"/>
      <c r="J106" s="405"/>
      <c r="K106" s="405"/>
      <c r="L106" s="406"/>
      <c r="M106" s="9"/>
      <c r="O106" s="34"/>
      <c r="P106" s="34"/>
      <c r="Q106" s="34"/>
      <c r="R106" s="34"/>
      <c r="S106" s="34"/>
    </row>
    <row r="107" spans="2:19" x14ac:dyDescent="0.25">
      <c r="B107" s="55"/>
      <c r="C107" s="56"/>
      <c r="D107" s="56"/>
      <c r="E107" s="28"/>
      <c r="F107" s="28"/>
      <c r="G107" s="28"/>
      <c r="H107" s="28"/>
      <c r="I107" s="28"/>
      <c r="J107" s="28"/>
      <c r="K107" s="28"/>
      <c r="L107" s="29"/>
      <c r="M107" s="9"/>
      <c r="O107" s="34"/>
      <c r="P107" s="34"/>
      <c r="Q107" s="34"/>
      <c r="R107" s="34"/>
      <c r="S107" s="34"/>
    </row>
    <row r="108" spans="2:19" ht="14.1" customHeight="1" x14ac:dyDescent="0.25">
      <c r="B108" s="635" t="str">
        <f>Variables!D64</f>
        <v>Vérification - volume</v>
      </c>
      <c r="C108" s="636"/>
      <c r="D108" s="636"/>
      <c r="E108" s="636"/>
      <c r="F108" s="637"/>
      <c r="G108" s="101">
        <f>G73</f>
        <v>2024</v>
      </c>
      <c r="H108" s="101">
        <f>H73</f>
        <v>2025</v>
      </c>
      <c r="I108" s="101" t="str">
        <f>I73</f>
        <v>janv.-mars 2026</v>
      </c>
      <c r="J108" s="34"/>
      <c r="K108" s="34"/>
      <c r="L108" s="64"/>
      <c r="M108" s="9"/>
    </row>
    <row r="109" spans="2:19" ht="14.1" customHeight="1" x14ac:dyDescent="0.25">
      <c r="B109" s="638" t="str">
        <f>B91</f>
        <v>tonnes</v>
      </c>
      <c r="C109" s="639"/>
      <c r="D109" s="639"/>
      <c r="E109" s="639"/>
      <c r="F109" s="640"/>
      <c r="G109" s="153" t="str">
        <f>IF(SUM(E91:G91,E96:G96,E101:G101)&gt;H27,Variables!$D$65,Variables!$D$66)</f>
        <v>Correct</v>
      </c>
      <c r="H109" s="153" t="str">
        <f>IF(SUM(H91:K91,H96:K96,H101:K101)&gt;I27,Variables!$D$65,Variables!$D$66)</f>
        <v>Correct</v>
      </c>
      <c r="I109" s="153" t="str">
        <f>IF(SUM(L91,L96,L101)&gt;K27,Variables!$D$65,Variables!$D$66)</f>
        <v>Correct</v>
      </c>
      <c r="J109" s="34"/>
      <c r="K109" s="34"/>
      <c r="L109" s="64"/>
      <c r="M109" s="9"/>
    </row>
    <row r="110" spans="2:19" ht="14.1" customHeight="1" x14ac:dyDescent="0.25">
      <c r="B110" s="632" t="str">
        <f>IF(Intro!$G$21="English",O110,P110)</f>
        <v>volume - total des importations des produits de référence (Question 3)</v>
      </c>
      <c r="C110" s="633"/>
      <c r="D110" s="633"/>
      <c r="E110" s="633"/>
      <c r="F110" s="634"/>
      <c r="G110" s="153">
        <f>SUM(E91:G91,E96:G96,E101:G101)</f>
        <v>0</v>
      </c>
      <c r="H110" s="153">
        <f>SUM(H91:K91,H96:K96,H101:K101)</f>
        <v>0</v>
      </c>
      <c r="I110" s="153">
        <f>SUM(L91,L96,L101)</f>
        <v>0</v>
      </c>
      <c r="J110" s="34"/>
      <c r="K110" s="34"/>
      <c r="L110" s="64"/>
      <c r="M110" s="9"/>
      <c r="O110" s="9" t="s">
        <v>455</v>
      </c>
      <c r="P110" s="9" t="s">
        <v>456</v>
      </c>
    </row>
    <row r="111" spans="2:19" ht="14.1" customHeight="1" x14ac:dyDescent="0.25">
      <c r="B111" s="632" t="str">
        <f>IF(Intro!$G$21="English",O111,P111)</f>
        <v>volume - total des importations (Question 1)</v>
      </c>
      <c r="C111" s="633"/>
      <c r="D111" s="633"/>
      <c r="E111" s="633"/>
      <c r="F111" s="634"/>
      <c r="G111" s="153">
        <f>H27</f>
        <v>0</v>
      </c>
      <c r="H111" s="153">
        <f>I27</f>
        <v>0</v>
      </c>
      <c r="I111" s="153">
        <f>K27</f>
        <v>0</v>
      </c>
      <c r="J111" s="34"/>
      <c r="K111" s="34"/>
      <c r="L111" s="64"/>
      <c r="M111" s="9"/>
      <c r="O111" s="9" t="s">
        <v>457</v>
      </c>
      <c r="P111" s="9" t="s">
        <v>458</v>
      </c>
    </row>
    <row r="112" spans="2:19" x14ac:dyDescent="0.25">
      <c r="B112" s="635" t="str">
        <f>Variables!D68</f>
        <v>Vérification - valeur</v>
      </c>
      <c r="C112" s="636"/>
      <c r="D112" s="636"/>
      <c r="E112" s="636"/>
      <c r="F112" s="637"/>
      <c r="G112" s="101">
        <f>G108</f>
        <v>2024</v>
      </c>
      <c r="H112" s="101">
        <f>H108</f>
        <v>2025</v>
      </c>
      <c r="I112" s="101" t="str">
        <f>I108</f>
        <v>janv.-mars 2026</v>
      </c>
      <c r="J112" s="34"/>
      <c r="K112" s="34"/>
      <c r="L112" s="64"/>
      <c r="M112" s="9"/>
    </row>
    <row r="113" spans="1:16" ht="14.1" customHeight="1" x14ac:dyDescent="0.25">
      <c r="B113" s="638"/>
      <c r="C113" s="639"/>
      <c r="D113" s="639"/>
      <c r="E113" s="639"/>
      <c r="F113" s="640"/>
      <c r="G113" s="153" t="str">
        <f>IF(SUM(E92:G92,E97:G97,E102:G102)&gt;H28,Variables!$D$65,Variables!$D$66)</f>
        <v>Correct</v>
      </c>
      <c r="H113" s="153" t="str">
        <f>IF(SUM(H92:K92,H97:K97,H102:K102)&gt;I28,Variables!$D$65,Variables!$D$66)</f>
        <v>Correct</v>
      </c>
      <c r="I113" s="153" t="str">
        <f>IF(SUM(L92,L97,L102)&gt;K28,Variables!$D$65,Variables!$D$66)</f>
        <v>Correct</v>
      </c>
      <c r="J113" s="34"/>
      <c r="K113" s="34"/>
      <c r="L113" s="64"/>
      <c r="M113" s="9"/>
    </row>
    <row r="114" spans="1:16" ht="14.1" customHeight="1" x14ac:dyDescent="0.25">
      <c r="B114" s="632" t="str">
        <f>IF(Intro!$G$21="English",O114,P114)</f>
        <v>valeur - total des importations des produits de référence (Question 3)</v>
      </c>
      <c r="C114" s="633"/>
      <c r="D114" s="633"/>
      <c r="E114" s="633"/>
      <c r="F114" s="634"/>
      <c r="G114" s="153">
        <f>SUM(E92:G92,E97:G97,E102:G102)</f>
        <v>0</v>
      </c>
      <c r="H114" s="153">
        <f>SUM(H92:K92,H97:K97,H102:K102)</f>
        <v>0</v>
      </c>
      <c r="I114" s="153">
        <f>SUM(L92,L97,L102)</f>
        <v>0</v>
      </c>
      <c r="J114" s="34"/>
      <c r="K114" s="34"/>
      <c r="L114" s="64"/>
      <c r="M114" s="9"/>
      <c r="O114" s="9" t="s">
        <v>459</v>
      </c>
      <c r="P114" s="9" t="s">
        <v>460</v>
      </c>
    </row>
    <row r="115" spans="1:16" ht="14.1" customHeight="1" x14ac:dyDescent="0.25">
      <c r="B115" s="632" t="str">
        <f>IF(Intro!$G$21="English",O115,P115)</f>
        <v>valeur - total des importations (Question 1)</v>
      </c>
      <c r="C115" s="633"/>
      <c r="D115" s="633"/>
      <c r="E115" s="633"/>
      <c r="F115" s="634"/>
      <c r="G115" s="153">
        <f>H28</f>
        <v>0</v>
      </c>
      <c r="H115" s="153">
        <f>I28</f>
        <v>0</v>
      </c>
      <c r="I115" s="153">
        <f>K28</f>
        <v>0</v>
      </c>
      <c r="J115" s="34"/>
      <c r="K115" s="34"/>
      <c r="L115" s="64"/>
      <c r="M115" s="9"/>
      <c r="O115" s="9" t="s">
        <v>461</v>
      </c>
      <c r="P115" s="9" t="s">
        <v>462</v>
      </c>
    </row>
    <row r="116" spans="1:16" x14ac:dyDescent="0.25">
      <c r="B116" s="65"/>
      <c r="C116" s="62"/>
      <c r="D116" s="62"/>
      <c r="E116" s="62"/>
      <c r="F116" s="62"/>
      <c r="G116" s="62"/>
      <c r="H116" s="62"/>
      <c r="I116" s="62"/>
      <c r="J116" s="62"/>
      <c r="K116" s="62"/>
      <c r="L116" s="63"/>
      <c r="M116" s="9"/>
    </row>
    <row r="117" spans="1:16" s="10" customFormat="1" x14ac:dyDescent="0.25">
      <c r="A117" s="7"/>
      <c r="B117" s="77"/>
      <c r="C117" s="75"/>
      <c r="D117" s="75"/>
      <c r="E117" s="76"/>
      <c r="F117" s="76"/>
      <c r="G117" s="76"/>
      <c r="H117" s="76"/>
      <c r="I117" s="76"/>
      <c r="J117" s="76"/>
      <c r="K117" s="76"/>
      <c r="L117" s="76"/>
      <c r="M117" s="66"/>
    </row>
    <row r="118" spans="1:16" x14ac:dyDescent="0.25">
      <c r="B118" s="416" t="str">
        <f>IF(Intro!$G$21="English",O118,P118)</f>
        <v>VENTES D'IMPORTATIONS AU CANADA DE PRODUITS DE RÉFÉRENCE</v>
      </c>
      <c r="C118" s="417"/>
      <c r="D118" s="417"/>
      <c r="E118" s="417"/>
      <c r="F118" s="417"/>
      <c r="G118" s="417"/>
      <c r="H118" s="417"/>
      <c r="I118" s="417"/>
      <c r="J118" s="417"/>
      <c r="K118" s="417"/>
      <c r="L118" s="418"/>
      <c r="M118" s="9"/>
      <c r="O118" s="87" t="s">
        <v>520</v>
      </c>
      <c r="P118" s="87" t="s">
        <v>521</v>
      </c>
    </row>
    <row r="119" spans="1:16" x14ac:dyDescent="0.25">
      <c r="B119" s="545" t="s">
        <v>17</v>
      </c>
      <c r="C119" s="546"/>
      <c r="D119" s="546"/>
      <c r="E119" s="546"/>
      <c r="F119" s="546"/>
      <c r="G119" s="546"/>
      <c r="H119" s="546"/>
      <c r="I119" s="546"/>
      <c r="J119" s="546"/>
      <c r="K119" s="546"/>
      <c r="L119" s="547"/>
      <c r="M119" s="9"/>
    </row>
    <row r="120" spans="1:16" x14ac:dyDescent="0.25">
      <c r="B120" s="15"/>
      <c r="C120" s="32"/>
      <c r="D120" s="32"/>
      <c r="E120" s="33"/>
      <c r="F120" s="33"/>
      <c r="G120" s="33"/>
      <c r="H120" s="33"/>
      <c r="I120" s="33"/>
      <c r="J120" s="33"/>
      <c r="K120" s="33"/>
      <c r="L120" s="16"/>
      <c r="M120" s="9"/>
    </row>
    <row r="121" spans="1:16" x14ac:dyDescent="0.25">
      <c r="B121" s="444" t="str">
        <f>IF(Intro!$G$21="English",O121,P121)</f>
        <v>Indiquez le volume et la valeur des ventes d'importations au Canada pour chaque produit de référence :</v>
      </c>
      <c r="C121" s="445"/>
      <c r="D121" s="445"/>
      <c r="E121" s="445"/>
      <c r="F121" s="445"/>
      <c r="G121" s="445"/>
      <c r="H121" s="445"/>
      <c r="I121" s="445"/>
      <c r="J121" s="445"/>
      <c r="K121" s="445"/>
      <c r="L121" s="446"/>
      <c r="M121" s="9"/>
      <c r="O121" s="17" t="s">
        <v>168</v>
      </c>
      <c r="P121" s="9" t="s">
        <v>418</v>
      </c>
    </row>
    <row r="122" spans="1:16" x14ac:dyDescent="0.25">
      <c r="B122" s="444" t="str">
        <f>Pro!B35</f>
        <v>Note - Ne répondez à cette question que si votre entreprise a vendu les marchandises du 1er janvier 2023 au 31 mars 2026.</v>
      </c>
      <c r="C122" s="445"/>
      <c r="D122" s="445"/>
      <c r="E122" s="445"/>
      <c r="F122" s="445"/>
      <c r="G122" s="445"/>
      <c r="H122" s="445"/>
      <c r="I122" s="445"/>
      <c r="J122" s="445"/>
      <c r="K122" s="445"/>
      <c r="L122" s="446"/>
      <c r="M122" s="9"/>
      <c r="O122" s="17"/>
    </row>
    <row r="123" spans="1:16" x14ac:dyDescent="0.25">
      <c r="B123" s="55"/>
      <c r="C123" s="32"/>
      <c r="D123" s="32"/>
      <c r="E123" s="33"/>
      <c r="F123" s="33"/>
      <c r="G123" s="33"/>
      <c r="H123" s="33"/>
      <c r="I123" s="33"/>
      <c r="J123" s="33"/>
      <c r="K123" s="33"/>
      <c r="L123" s="16"/>
      <c r="M123" s="9"/>
      <c r="O123" s="17"/>
    </row>
    <row r="124" spans="1:16" x14ac:dyDescent="0.25">
      <c r="B124" s="663"/>
      <c r="C124" s="664"/>
      <c r="D124" s="665"/>
      <c r="E124" s="101" t="str">
        <f t="shared" ref="E124:L124" si="14">E88</f>
        <v>T2 - 2024</v>
      </c>
      <c r="F124" s="101" t="str">
        <f t="shared" si="14"/>
        <v>T3 - 2024</v>
      </c>
      <c r="G124" s="101" t="str">
        <f t="shared" si="14"/>
        <v>T4 - 2024</v>
      </c>
      <c r="H124" s="101" t="str">
        <f t="shared" si="14"/>
        <v>T1 - 2025</v>
      </c>
      <c r="I124" s="101" t="str">
        <f t="shared" si="14"/>
        <v>T2 - 2025</v>
      </c>
      <c r="J124" s="101" t="str">
        <f t="shared" si="14"/>
        <v>T3 - 2025</v>
      </c>
      <c r="K124" s="101" t="str">
        <f t="shared" si="14"/>
        <v>T4 - 2025</v>
      </c>
      <c r="L124" s="112" t="str">
        <f t="shared" si="14"/>
        <v>T1 - 2026</v>
      </c>
      <c r="M124" s="9"/>
      <c r="O124" s="17"/>
    </row>
    <row r="125" spans="1:16" x14ac:dyDescent="0.25">
      <c r="B125" s="659" t="str">
        <f>B89</f>
        <v>Poutre à gradin formée à froid  en acier de calibre 12 à 16, de toute longueur, incluant le connecteur/support de poutre, quels que soient le profil ou le type de raccord.</v>
      </c>
      <c r="C125" s="504"/>
      <c r="D125" s="504"/>
      <c r="E125" s="504"/>
      <c r="F125" s="504"/>
      <c r="G125" s="504"/>
      <c r="H125" s="504"/>
      <c r="I125" s="504"/>
      <c r="J125" s="504"/>
      <c r="K125" s="504"/>
      <c r="L125" s="660"/>
      <c r="M125" s="9"/>
    </row>
    <row r="126" spans="1:16" x14ac:dyDescent="0.25">
      <c r="B126" s="661"/>
      <c r="C126" s="510"/>
      <c r="D126" s="510"/>
      <c r="E126" s="510"/>
      <c r="F126" s="510"/>
      <c r="G126" s="510"/>
      <c r="H126" s="510"/>
      <c r="I126" s="510"/>
      <c r="J126" s="510"/>
      <c r="K126" s="510"/>
      <c r="L126" s="662"/>
      <c r="M126" s="9"/>
    </row>
    <row r="127" spans="1:16" x14ac:dyDescent="0.25">
      <c r="B127" s="624" t="str">
        <f>IF(Intro!$G$21="English",Variables!$B$23,Variables!$C$23)</f>
        <v>tonnes</v>
      </c>
      <c r="C127" s="625"/>
      <c r="D127" s="625"/>
      <c r="E127" s="113"/>
      <c r="F127" s="113"/>
      <c r="G127" s="113"/>
      <c r="H127" s="113"/>
      <c r="I127" s="113"/>
      <c r="J127" s="113"/>
      <c r="K127" s="113"/>
      <c r="L127" s="114"/>
      <c r="M127" s="9"/>
    </row>
    <row r="128" spans="1:16" x14ac:dyDescent="0.25">
      <c r="B128" s="624" t="str">
        <f>IF(Intro!G$21="English","net delivered selling value (CAD)","valeur de vente nette rendue (CAD)")</f>
        <v>valeur de vente nette rendue (CAD)</v>
      </c>
      <c r="C128" s="625"/>
      <c r="D128" s="625"/>
      <c r="E128" s="113"/>
      <c r="F128" s="113"/>
      <c r="G128" s="113"/>
      <c r="H128" s="113"/>
      <c r="I128" s="113"/>
      <c r="J128" s="113"/>
      <c r="K128" s="113"/>
      <c r="L128" s="114"/>
      <c r="M128" s="9"/>
    </row>
    <row r="129" spans="2:19" x14ac:dyDescent="0.25">
      <c r="B129" s="624" t="str">
        <f>"$ / "&amp;IF(Intro!$G$21="English",Variables!$B$24,Variables!$C$24)</f>
        <v>$ / tonne</v>
      </c>
      <c r="C129" s="625"/>
      <c r="D129" s="625"/>
      <c r="E129" s="123" t="str">
        <f t="shared" ref="E129:L129" si="15">IF(E127=0,"-",E128/E127)</f>
        <v>-</v>
      </c>
      <c r="F129" s="123" t="str">
        <f t="shared" si="15"/>
        <v>-</v>
      </c>
      <c r="G129" s="123" t="str">
        <f t="shared" si="15"/>
        <v>-</v>
      </c>
      <c r="H129" s="123" t="str">
        <f t="shared" si="15"/>
        <v>-</v>
      </c>
      <c r="I129" s="123" t="str">
        <f t="shared" si="15"/>
        <v>-</v>
      </c>
      <c r="J129" s="123" t="str">
        <f t="shared" si="15"/>
        <v>-</v>
      </c>
      <c r="K129" s="123" t="str">
        <f t="shared" si="15"/>
        <v>-</v>
      </c>
      <c r="L129" s="124" t="str">
        <f t="shared" si="15"/>
        <v>-</v>
      </c>
      <c r="M129" s="9"/>
    </row>
    <row r="130" spans="2:19" x14ac:dyDescent="0.25">
      <c r="B130" s="659" t="str">
        <f>B94</f>
        <v>Poutre caisson formée à froid  en acier de calibre 12 à 16, de toute longueur, incluant le connecteur/support de poutre, quels que soient le profil ou le type de raccord.</v>
      </c>
      <c r="C130" s="504"/>
      <c r="D130" s="504"/>
      <c r="E130" s="504"/>
      <c r="F130" s="504"/>
      <c r="G130" s="504"/>
      <c r="H130" s="504"/>
      <c r="I130" s="504"/>
      <c r="J130" s="504"/>
      <c r="K130" s="504"/>
      <c r="L130" s="660"/>
      <c r="M130" s="9"/>
    </row>
    <row r="131" spans="2:19" x14ac:dyDescent="0.25">
      <c r="B131" s="661"/>
      <c r="C131" s="510"/>
      <c r="D131" s="510"/>
      <c r="E131" s="510"/>
      <c r="F131" s="510"/>
      <c r="G131" s="510"/>
      <c r="H131" s="510"/>
      <c r="I131" s="510"/>
      <c r="J131" s="510"/>
      <c r="K131" s="510"/>
      <c r="L131" s="662"/>
      <c r="M131" s="9"/>
    </row>
    <row r="132" spans="2:19" x14ac:dyDescent="0.25">
      <c r="B132" s="624" t="str">
        <f>IF(Intro!$G$21="English",Variables!$B$23,Variables!$C$23)</f>
        <v>tonnes</v>
      </c>
      <c r="C132" s="625"/>
      <c r="D132" s="625"/>
      <c r="E132" s="113"/>
      <c r="F132" s="113"/>
      <c r="G132" s="113"/>
      <c r="H132" s="113"/>
      <c r="I132" s="113"/>
      <c r="J132" s="113"/>
      <c r="K132" s="113"/>
      <c r="L132" s="114"/>
      <c r="M132" s="9"/>
    </row>
    <row r="133" spans="2:19" x14ac:dyDescent="0.25">
      <c r="B133" s="624" t="str">
        <f>IF(Intro!G$21="English","net delivered selling value (CAD)","valeur de vente nette rendue (CAD)")</f>
        <v>valeur de vente nette rendue (CAD)</v>
      </c>
      <c r="C133" s="625"/>
      <c r="D133" s="625"/>
      <c r="E133" s="113"/>
      <c r="F133" s="113"/>
      <c r="G133" s="113"/>
      <c r="H133" s="113"/>
      <c r="I133" s="113"/>
      <c r="J133" s="113"/>
      <c r="K133" s="113"/>
      <c r="L133" s="114"/>
      <c r="M133" s="9"/>
    </row>
    <row r="134" spans="2:19" x14ac:dyDescent="0.25">
      <c r="B134" s="624" t="str">
        <f>"$ / "&amp;IF(Intro!$G$21="English",Variables!$B$24,Variables!$C$24)</f>
        <v>$ / tonne</v>
      </c>
      <c r="C134" s="625"/>
      <c r="D134" s="625"/>
      <c r="E134" s="123" t="str">
        <f>IF(E132=0,"-",E133/E132)</f>
        <v>-</v>
      </c>
      <c r="F134" s="123" t="str">
        <f t="shared" ref="F134:L134" si="16">IF(F132=0,"-",F133/F132)</f>
        <v>-</v>
      </c>
      <c r="G134" s="123" t="str">
        <f t="shared" si="16"/>
        <v>-</v>
      </c>
      <c r="H134" s="123" t="str">
        <f t="shared" si="16"/>
        <v>-</v>
      </c>
      <c r="I134" s="123" t="str">
        <f t="shared" si="16"/>
        <v>-</v>
      </c>
      <c r="J134" s="123" t="str">
        <f t="shared" si="16"/>
        <v>-</v>
      </c>
      <c r="K134" s="123" t="str">
        <f t="shared" si="16"/>
        <v>-</v>
      </c>
      <c r="L134" s="124" t="str">
        <f t="shared" si="16"/>
        <v>-</v>
      </c>
      <c r="M134" s="9"/>
    </row>
    <row r="135" spans="2:19" x14ac:dyDescent="0.25">
      <c r="B135" s="659" t="str">
        <f>B99</f>
        <v>Barre de sécurité formée à froid , quels que soient le type ou le modèle (universelle, à clipser, à encliqueter, à poser par-dessus, soudée ou autre), les dimensions ou la configuration.</v>
      </c>
      <c r="C135" s="504"/>
      <c r="D135" s="504"/>
      <c r="E135" s="504"/>
      <c r="F135" s="504"/>
      <c r="G135" s="504"/>
      <c r="H135" s="504"/>
      <c r="I135" s="504"/>
      <c r="J135" s="504"/>
      <c r="K135" s="504"/>
      <c r="L135" s="660"/>
      <c r="M135" s="9"/>
    </row>
    <row r="136" spans="2:19" x14ac:dyDescent="0.25">
      <c r="B136" s="661"/>
      <c r="C136" s="510"/>
      <c r="D136" s="510"/>
      <c r="E136" s="510"/>
      <c r="F136" s="510"/>
      <c r="G136" s="510"/>
      <c r="H136" s="510"/>
      <c r="I136" s="510"/>
      <c r="J136" s="510"/>
      <c r="K136" s="510"/>
      <c r="L136" s="662"/>
      <c r="M136" s="9"/>
    </row>
    <row r="137" spans="2:19" x14ac:dyDescent="0.25">
      <c r="B137" s="624" t="str">
        <f>IF(Intro!$G$21="English",Variables!$B$23,Variables!$C$23)</f>
        <v>tonnes</v>
      </c>
      <c r="C137" s="625"/>
      <c r="D137" s="625"/>
      <c r="E137" s="113"/>
      <c r="F137" s="113"/>
      <c r="G137" s="113"/>
      <c r="H137" s="113"/>
      <c r="I137" s="113"/>
      <c r="J137" s="113"/>
      <c r="K137" s="113"/>
      <c r="L137" s="114"/>
      <c r="M137" s="9"/>
    </row>
    <row r="138" spans="2:19" x14ac:dyDescent="0.25">
      <c r="B138" s="624" t="str">
        <f>IF(Intro!G$21="English","net delivered selling value (CAD)","valeur de vente nette rendue (CAD)")</f>
        <v>valeur de vente nette rendue (CAD)</v>
      </c>
      <c r="C138" s="625"/>
      <c r="D138" s="625"/>
      <c r="E138" s="113"/>
      <c r="F138" s="113"/>
      <c r="G138" s="113"/>
      <c r="H138" s="113"/>
      <c r="I138" s="113"/>
      <c r="J138" s="113"/>
      <c r="K138" s="113"/>
      <c r="L138" s="114"/>
      <c r="M138" s="9"/>
    </row>
    <row r="139" spans="2:19" x14ac:dyDescent="0.25">
      <c r="B139" s="624" t="str">
        <f>"$ / "&amp;IF(Intro!$G$21="English",Variables!$B$24,Variables!$C$24)</f>
        <v>$ / tonne</v>
      </c>
      <c r="C139" s="625"/>
      <c r="D139" s="625"/>
      <c r="E139" s="123" t="str">
        <f>IF(E137=0,"-",E138/E137)</f>
        <v>-</v>
      </c>
      <c r="F139" s="123" t="str">
        <f t="shared" ref="F139:L139" si="17">IF(F137=0,"-",F138/F137)</f>
        <v>-</v>
      </c>
      <c r="G139" s="123" t="str">
        <f t="shared" si="17"/>
        <v>-</v>
      </c>
      <c r="H139" s="123" t="str">
        <f t="shared" si="17"/>
        <v>-</v>
      </c>
      <c r="I139" s="123" t="str">
        <f t="shared" si="17"/>
        <v>-</v>
      </c>
      <c r="J139" s="123" t="str">
        <f t="shared" si="17"/>
        <v>-</v>
      </c>
      <c r="K139" s="123" t="str">
        <f t="shared" si="17"/>
        <v>-</v>
      </c>
      <c r="L139" s="124" t="str">
        <f t="shared" si="17"/>
        <v>-</v>
      </c>
      <c r="M139" s="9"/>
    </row>
    <row r="140" spans="2:19" x14ac:dyDescent="0.25">
      <c r="B140" s="55"/>
      <c r="C140" s="56"/>
      <c r="D140" s="56"/>
      <c r="E140" s="28"/>
      <c r="F140" s="28"/>
      <c r="G140" s="28"/>
      <c r="H140" s="28"/>
      <c r="I140" s="28"/>
      <c r="J140" s="28"/>
      <c r="K140" s="28"/>
      <c r="L140" s="29"/>
      <c r="M140" s="9"/>
    </row>
    <row r="141" spans="2:19" x14ac:dyDescent="0.25">
      <c r="B141" s="404" t="str">
        <f>IF(Intro!$G$21="English",O141,P141)</f>
        <v>Dans le tableau ci-dessous, « Erreur » signifie que les ventes totales des produits de référence de votre entreprise dépassent les ventes totales d'importations de votre entreprise pour cette période. Par conséquent, veuillez modifier les données ci-dessus si nécessaire.</v>
      </c>
      <c r="C141" s="405"/>
      <c r="D141" s="405"/>
      <c r="E141" s="405"/>
      <c r="F141" s="405"/>
      <c r="G141" s="405"/>
      <c r="H141" s="405"/>
      <c r="I141" s="405"/>
      <c r="J141" s="405"/>
      <c r="K141" s="405"/>
      <c r="L141" s="406"/>
      <c r="M141" s="9"/>
      <c r="O141" s="34" t="s">
        <v>352</v>
      </c>
      <c r="P141" s="34" t="s">
        <v>419</v>
      </c>
      <c r="Q141" s="34"/>
      <c r="R141" s="34"/>
      <c r="S141" s="34"/>
    </row>
    <row r="142" spans="2:19" x14ac:dyDescent="0.25">
      <c r="B142" s="404"/>
      <c r="C142" s="405"/>
      <c r="D142" s="405"/>
      <c r="E142" s="405"/>
      <c r="F142" s="405"/>
      <c r="G142" s="405"/>
      <c r="H142" s="405"/>
      <c r="I142" s="405"/>
      <c r="J142" s="405"/>
      <c r="K142" s="405"/>
      <c r="L142" s="406"/>
      <c r="M142" s="9"/>
      <c r="O142" s="34"/>
      <c r="P142" s="34"/>
      <c r="Q142" s="34"/>
      <c r="R142" s="34"/>
      <c r="S142" s="34"/>
    </row>
    <row r="143" spans="2:19" x14ac:dyDescent="0.25">
      <c r="B143" s="55"/>
      <c r="C143" s="56"/>
      <c r="D143" s="56"/>
      <c r="E143" s="28"/>
      <c r="F143" s="28"/>
      <c r="G143" s="28"/>
      <c r="H143" s="28"/>
      <c r="I143" s="28"/>
      <c r="J143" s="28"/>
      <c r="K143" s="28"/>
      <c r="L143" s="29"/>
      <c r="M143" s="9"/>
      <c r="O143" s="34"/>
      <c r="P143" s="34"/>
      <c r="Q143" s="34"/>
      <c r="R143" s="34"/>
      <c r="S143" s="34"/>
    </row>
    <row r="144" spans="2:19" ht="14.1" customHeight="1" x14ac:dyDescent="0.25">
      <c r="B144" s="635" t="str">
        <f>Variables!D64</f>
        <v>Vérification - volume</v>
      </c>
      <c r="C144" s="636"/>
      <c r="D144" s="636"/>
      <c r="E144" s="636"/>
      <c r="F144" s="637"/>
      <c r="G144" s="101">
        <f>G108</f>
        <v>2024</v>
      </c>
      <c r="H144" s="101">
        <f>H108</f>
        <v>2025</v>
      </c>
      <c r="I144" s="101" t="str">
        <f>I108</f>
        <v>janv.-mars 2026</v>
      </c>
      <c r="J144" s="34"/>
      <c r="K144" s="34"/>
      <c r="L144" s="64"/>
      <c r="M144" s="9"/>
      <c r="O144" s="17"/>
    </row>
    <row r="145" spans="1:16" ht="14.1" customHeight="1" x14ac:dyDescent="0.25">
      <c r="B145" s="654" t="str">
        <f>B127</f>
        <v>tonnes</v>
      </c>
      <c r="C145" s="655"/>
      <c r="D145" s="655"/>
      <c r="E145" s="655"/>
      <c r="F145" s="656"/>
      <c r="G145" s="153" t="str">
        <f>IF(SUM(E127:G127,E132:G132,E137:G137)&gt;H37,Variables!$D$65,Variables!$D$66)</f>
        <v>Correct</v>
      </c>
      <c r="H145" s="153" t="str">
        <f>IF(SUM(H127:K127,H132:K132,H137:K137)&gt;I37,Variables!$D$65,Variables!$D$66)</f>
        <v>Correct</v>
      </c>
      <c r="I145" s="153" t="str">
        <f>IF(SUM(L127,L132,L137)&gt;K37,Variables!$D$65,Variables!$D$66)</f>
        <v>Correct</v>
      </c>
      <c r="J145" s="34"/>
      <c r="K145" s="34"/>
      <c r="L145" s="64"/>
      <c r="M145" s="9"/>
    </row>
    <row r="146" spans="1:16" ht="14.1" customHeight="1" x14ac:dyDescent="0.25">
      <c r="B146" s="632" t="str">
        <f>IF(Intro!$G$21="English",O146,P146)</f>
        <v>volume - total des ventes au Canada d'importations des produits de référence (Question 4)</v>
      </c>
      <c r="C146" s="633"/>
      <c r="D146" s="633"/>
      <c r="E146" s="633"/>
      <c r="F146" s="634"/>
      <c r="G146" s="157">
        <f>(SUM(E127:G127,E132:G132,E137:G137))</f>
        <v>0</v>
      </c>
      <c r="H146" s="157">
        <f>SUM(H127:K127,H132:K132,H137:K137)</f>
        <v>0</v>
      </c>
      <c r="I146" s="157">
        <f>SUM(L127,L132,L137)</f>
        <v>0</v>
      </c>
      <c r="J146" s="34"/>
      <c r="K146" s="34"/>
      <c r="L146" s="64"/>
      <c r="M146" s="9"/>
      <c r="O146" s="9" t="s">
        <v>471</v>
      </c>
      <c r="P146" s="9" t="s">
        <v>473</v>
      </c>
    </row>
    <row r="147" spans="1:16" ht="14.1" customHeight="1" x14ac:dyDescent="0.25">
      <c r="B147" s="632" t="str">
        <f>IF(Intro!$G$21="English",O147,P147)</f>
        <v>volume - total des ventes au Canada d'importations (Question 1)</v>
      </c>
      <c r="C147" s="633"/>
      <c r="D147" s="633"/>
      <c r="E147" s="633"/>
      <c r="F147" s="634"/>
      <c r="G147" s="153">
        <f>H37</f>
        <v>0</v>
      </c>
      <c r="H147" s="153">
        <f>I37</f>
        <v>0</v>
      </c>
      <c r="I147" s="153">
        <f>K37</f>
        <v>0</v>
      </c>
      <c r="J147" s="34"/>
      <c r="K147" s="34"/>
      <c r="L147" s="64"/>
      <c r="M147" s="9"/>
      <c r="O147" s="9" t="s">
        <v>464</v>
      </c>
      <c r="P147" s="9" t="s">
        <v>466</v>
      </c>
    </row>
    <row r="148" spans="1:16" x14ac:dyDescent="0.25">
      <c r="B148" s="635" t="str">
        <f>Variables!D68</f>
        <v>Vérification - valeur</v>
      </c>
      <c r="C148" s="636"/>
      <c r="D148" s="636"/>
      <c r="E148" s="636"/>
      <c r="F148" s="637"/>
      <c r="G148" s="101">
        <f>G144</f>
        <v>2024</v>
      </c>
      <c r="H148" s="101">
        <f t="shared" ref="H148:I148" si="18">H144</f>
        <v>2025</v>
      </c>
      <c r="I148" s="101" t="str">
        <f t="shared" si="18"/>
        <v>janv.-mars 2026</v>
      </c>
      <c r="J148" s="34"/>
      <c r="K148" s="34"/>
      <c r="L148" s="64"/>
      <c r="M148" s="9"/>
    </row>
    <row r="149" spans="1:16" ht="14.1" customHeight="1" x14ac:dyDescent="0.25">
      <c r="B149" s="654" t="str">
        <f>B128</f>
        <v>valeur de vente nette rendue (CAD)</v>
      </c>
      <c r="C149" s="655"/>
      <c r="D149" s="655"/>
      <c r="E149" s="655"/>
      <c r="F149" s="656"/>
      <c r="G149" s="153" t="str">
        <f>IF(SUM(E128:G128,E133:G133,E138:G138)&gt;H38,Variables!$D$65,Variables!$D$66)</f>
        <v>Correct</v>
      </c>
      <c r="H149" s="153" t="str">
        <f>IF(SUM(H128:K128,H133:K133,H138:K138)&gt;I38,Variables!$D$65,Variables!$D$66)</f>
        <v>Correct</v>
      </c>
      <c r="I149" s="153" t="str">
        <f>IF(SUM(L128,L133,L138)&gt;K38,Variables!$D$65,Variables!$D$66)</f>
        <v>Correct</v>
      </c>
      <c r="J149" s="34"/>
      <c r="K149" s="34"/>
      <c r="L149" s="64"/>
      <c r="M149" s="9"/>
    </row>
    <row r="150" spans="1:16" ht="14.1" customHeight="1" x14ac:dyDescent="0.25">
      <c r="B150" s="632" t="str">
        <f>IF(Intro!$G$21="English",O150,P150)</f>
        <v>valeur - total des ventes au Canada d'importations des produits de référence (Question 4)</v>
      </c>
      <c r="C150" s="633"/>
      <c r="D150" s="633"/>
      <c r="E150" s="633"/>
      <c r="F150" s="634"/>
      <c r="G150" s="157">
        <f>SUM(E128:G128,E133:G133,E138:G138)</f>
        <v>0</v>
      </c>
      <c r="H150" s="157">
        <f>SUM(H128:K128,H133:K133,H138:K138)</f>
        <v>0</v>
      </c>
      <c r="I150" s="157">
        <f>SUM(L128,L133,L138)</f>
        <v>0</v>
      </c>
      <c r="J150" s="34"/>
      <c r="K150" s="34"/>
      <c r="L150" s="64"/>
      <c r="M150" s="9"/>
      <c r="O150" s="9" t="s">
        <v>472</v>
      </c>
      <c r="P150" s="9" t="s">
        <v>474</v>
      </c>
    </row>
    <row r="151" spans="1:16" ht="14.1" customHeight="1" x14ac:dyDescent="0.25">
      <c r="B151" s="632" t="str">
        <f>IF(Intro!$G$21="English",O151,P151)</f>
        <v>valeur - total des ventes au Canada d'importations (Question 1)</v>
      </c>
      <c r="C151" s="633"/>
      <c r="D151" s="633"/>
      <c r="E151" s="633"/>
      <c r="F151" s="634"/>
      <c r="G151" s="153">
        <f>H38</f>
        <v>0</v>
      </c>
      <c r="H151" s="153">
        <f>I38</f>
        <v>0</v>
      </c>
      <c r="I151" s="153">
        <f>K38</f>
        <v>0</v>
      </c>
      <c r="J151" s="34"/>
      <c r="K151" s="34"/>
      <c r="L151" s="64"/>
      <c r="M151" s="9"/>
      <c r="O151" s="9" t="s">
        <v>470</v>
      </c>
      <c r="P151" s="9" t="s">
        <v>468</v>
      </c>
    </row>
    <row r="152" spans="1:16" x14ac:dyDescent="0.25">
      <c r="B152" s="65"/>
      <c r="C152" s="62"/>
      <c r="D152" s="62"/>
      <c r="E152" s="62"/>
      <c r="F152" s="62"/>
      <c r="G152" s="62"/>
      <c r="H152" s="62"/>
      <c r="I152" s="62"/>
      <c r="J152" s="62"/>
      <c r="K152" s="62"/>
      <c r="L152" s="63"/>
      <c r="M152" s="9"/>
    </row>
    <row r="153" spans="1:16" s="40" customFormat="1" x14ac:dyDescent="0.25">
      <c r="A153" s="68"/>
      <c r="B153" s="4"/>
      <c r="C153" s="69"/>
      <c r="D153" s="69"/>
      <c r="E153" s="69"/>
      <c r="F153" s="69"/>
      <c r="G153" s="69"/>
      <c r="H153" s="69"/>
      <c r="I153" s="69"/>
      <c r="J153" s="69"/>
      <c r="K153" s="69"/>
      <c r="L153" s="69"/>
      <c r="N153" s="70"/>
    </row>
    <row r="154" spans="1:16" s="40" customFormat="1" x14ac:dyDescent="0.25">
      <c r="A154" s="68"/>
      <c r="B154" s="4"/>
      <c r="C154" s="69"/>
      <c r="D154" s="69"/>
      <c r="E154" s="69"/>
      <c r="F154" s="69"/>
      <c r="G154" s="69"/>
      <c r="H154" s="69"/>
      <c r="I154" s="69"/>
      <c r="J154" s="69"/>
      <c r="K154" s="69"/>
      <c r="L154" s="69"/>
      <c r="N154" s="70"/>
    </row>
    <row r="155" spans="1:16" hidden="1" x14ac:dyDescent="0.25">
      <c r="B155" s="416" t="str">
        <f>IF(Intro!$G$21="English",O155,P155)</f>
        <v>DONNÉES SUR LES IMPORTATIONS POUR L'ANALYSE DES IMPORTATIONS MASSIVES</v>
      </c>
      <c r="C155" s="417"/>
      <c r="D155" s="417"/>
      <c r="E155" s="417"/>
      <c r="F155" s="417"/>
      <c r="G155" s="417"/>
      <c r="H155" s="417"/>
      <c r="I155" s="417"/>
      <c r="J155" s="417"/>
      <c r="K155" s="417"/>
      <c r="L155" s="418"/>
      <c r="M155" s="125"/>
      <c r="O155" s="87" t="s">
        <v>325</v>
      </c>
      <c r="P155" s="87" t="s">
        <v>420</v>
      </c>
    </row>
    <row r="156" spans="1:16" s="10" customFormat="1" hidden="1" x14ac:dyDescent="0.25">
      <c r="A156" s="7"/>
      <c r="B156" s="545" t="s">
        <v>19</v>
      </c>
      <c r="C156" s="546"/>
      <c r="D156" s="546"/>
      <c r="E156" s="546"/>
      <c r="F156" s="546"/>
      <c r="G156" s="546"/>
      <c r="H156" s="546"/>
      <c r="I156" s="546"/>
      <c r="J156" s="546"/>
      <c r="K156" s="546"/>
      <c r="L156" s="547"/>
      <c r="M156" s="126"/>
      <c r="O156" s="9"/>
    </row>
    <row r="157" spans="1:16" hidden="1" x14ac:dyDescent="0.25">
      <c r="B157" s="15"/>
      <c r="C157" s="32"/>
      <c r="D157" s="32"/>
      <c r="E157" s="33"/>
      <c r="F157" s="33"/>
      <c r="G157" s="33"/>
      <c r="H157" s="33"/>
      <c r="I157" s="33"/>
      <c r="J157" s="33"/>
      <c r="K157" s="33"/>
      <c r="L157" s="16"/>
      <c r="M157" s="126"/>
    </row>
    <row r="158" spans="1:16" ht="14.1" hidden="1" customHeight="1" x14ac:dyDescent="0.25">
      <c r="B158" s="444" t="str">
        <f>IF(Intro!$G$21="English",O158,P158)</f>
        <v>Indiquez le volume des importations et le stock de clôture au Canada des marchandises importées des autre pays.</v>
      </c>
      <c r="C158" s="445"/>
      <c r="D158" s="445"/>
      <c r="E158" s="445"/>
      <c r="F158" s="445"/>
      <c r="G158" s="445"/>
      <c r="H158" s="445"/>
      <c r="I158" s="445"/>
      <c r="J158" s="445"/>
      <c r="K158" s="445"/>
      <c r="L158" s="446"/>
      <c r="M158" s="125"/>
      <c r="O158" s="17" t="s">
        <v>486</v>
      </c>
      <c r="P158" s="9" t="s">
        <v>487</v>
      </c>
    </row>
    <row r="159" spans="1:16" hidden="1" x14ac:dyDescent="0.25">
      <c r="B159" s="55"/>
      <c r="C159" s="32"/>
      <c r="D159" s="32"/>
      <c r="E159" s="33"/>
      <c r="F159" s="33"/>
      <c r="G159" s="33"/>
      <c r="H159" s="33"/>
      <c r="I159" s="33"/>
      <c r="J159" s="33"/>
      <c r="K159" s="33"/>
      <c r="L159" s="16"/>
      <c r="M159" s="9"/>
      <c r="O159" s="17"/>
    </row>
    <row r="160" spans="1:16" hidden="1" x14ac:dyDescent="0.25">
      <c r="B160" s="55"/>
      <c r="C160" s="56"/>
      <c r="D160" s="32"/>
      <c r="E160" s="144" t="str">
        <f>IF(Intro!$G$21="English","Q","T")&amp;IF(MID(F160,2,1)&lt;&gt;"1",MID(F160,2,1)-1&amp;" - "&amp;MID(F160,6,4),"4 - "&amp;MID(F160,6,4)-1)</f>
        <v>T1 - 2025</v>
      </c>
      <c r="F160" s="144" t="str">
        <f>IF(Intro!$G$21="English","Q","T")&amp;IF(MID(G160,2,1)&lt;&gt;"1",MID(G160,2,1)-1&amp;" - "&amp;MID(G160,6,4),"4 - "&amp;MID(G160,6,4)-1)</f>
        <v>T2 - 2025</v>
      </c>
      <c r="G160" s="144" t="str">
        <f>IF(Intro!$G$21="English","Q","T")&amp;IF(MID(H160,2,1)&lt;&gt;"1",MID(H160,2,1)-1&amp;" - "&amp;MID(H160,6,4),"4 - "&amp;MID(H160,6,4)-1)</f>
        <v>T3 - 2025</v>
      </c>
      <c r="H160" s="144" t="str">
        <f>IF(Intro!$G$21="English","Q","T")&amp;IF(MID(I160,2,1)&lt;&gt;"1",MID(I160,2,1)-1&amp;" - "&amp;MID(I160,6,4),"4 - "&amp;MID(I160,6,4)-1)</f>
        <v>T4 - 2025</v>
      </c>
      <c r="I160" s="144" t="str">
        <f>L124</f>
        <v>T1 - 2026</v>
      </c>
      <c r="J160" s="145" t="str">
        <f>IF(Intro!$G$21="English",Variables!$B$44,Variables!$C$44)</f>
        <v>T2 - 2026</v>
      </c>
      <c r="K160" s="33"/>
      <c r="L160" s="16"/>
      <c r="M160" s="9"/>
      <c r="O160" s="17"/>
    </row>
    <row r="161" spans="1:17" hidden="1" x14ac:dyDescent="0.25">
      <c r="B161" s="652" t="str">
        <f>B27</f>
        <v>Importations</v>
      </c>
      <c r="C161" s="653"/>
      <c r="D161" s="100" t="str">
        <f>IF(Intro!$G$21="English",Variables!$B$23,Variables!$C$23)</f>
        <v>tonnes</v>
      </c>
      <c r="E161" s="147"/>
      <c r="F161" s="147"/>
      <c r="G161" s="147"/>
      <c r="H161" s="147"/>
      <c r="I161" s="147"/>
      <c r="J161" s="147"/>
      <c r="K161" s="34"/>
      <c r="L161" s="64"/>
      <c r="M161" s="9"/>
    </row>
    <row r="162" spans="1:17" ht="14.1" hidden="1" customHeight="1" x14ac:dyDescent="0.25">
      <c r="B162" s="652" t="str">
        <f>IF(Intro!$G$21="English",O162,P162)</f>
        <v>Stock de clôture</v>
      </c>
      <c r="C162" s="653"/>
      <c r="D162" s="100" t="str">
        <f>IF(Intro!$G$21="English",Variables!$B$23,Variables!$C$23)</f>
        <v>tonnes</v>
      </c>
      <c r="E162" s="147"/>
      <c r="F162" s="147"/>
      <c r="G162" s="147"/>
      <c r="H162" s="147"/>
      <c r="I162" s="147"/>
      <c r="J162" s="147"/>
      <c r="K162" s="34"/>
      <c r="L162" s="64"/>
      <c r="M162" s="9"/>
      <c r="O162" s="9" t="s">
        <v>192</v>
      </c>
      <c r="P162" s="9" t="s">
        <v>421</v>
      </c>
    </row>
    <row r="163" spans="1:17" hidden="1" x14ac:dyDescent="0.25">
      <c r="B163" s="55"/>
      <c r="C163" s="56"/>
      <c r="D163" s="56"/>
      <c r="E163" s="28"/>
      <c r="F163" s="28"/>
      <c r="G163" s="28"/>
      <c r="H163" s="28"/>
      <c r="I163" s="28"/>
      <c r="J163" s="28"/>
      <c r="K163" s="28"/>
      <c r="L163" s="29"/>
      <c r="M163" s="9"/>
    </row>
    <row r="164" spans="1:17" hidden="1" x14ac:dyDescent="0.25">
      <c r="B164" s="404" t="str">
        <f>IF(Intro!$G$21="English",O164,P164)</f>
        <v>Dans le tableau ci-dessous, « Erreur » signifie que la somme des importations trimestrielles déclarées ci-dessus dépasse les importations annuelles déclarées à la question 1. Par conséquent, veuillez modifier les données si nécessaire.</v>
      </c>
      <c r="C164" s="405"/>
      <c r="D164" s="405"/>
      <c r="E164" s="405"/>
      <c r="F164" s="405"/>
      <c r="G164" s="405"/>
      <c r="H164" s="405"/>
      <c r="I164" s="405"/>
      <c r="J164" s="405"/>
      <c r="K164" s="405"/>
      <c r="L164" s="406"/>
      <c r="M164" s="9"/>
      <c r="O164" s="9" t="s">
        <v>481</v>
      </c>
      <c r="P164" s="9" t="s">
        <v>482</v>
      </c>
    </row>
    <row r="165" spans="1:17" hidden="1" x14ac:dyDescent="0.25">
      <c r="B165" s="404"/>
      <c r="C165" s="405"/>
      <c r="D165" s="405"/>
      <c r="E165" s="405"/>
      <c r="F165" s="405"/>
      <c r="G165" s="405"/>
      <c r="H165" s="405"/>
      <c r="I165" s="405"/>
      <c r="J165" s="405"/>
      <c r="K165" s="405"/>
      <c r="L165" s="406"/>
      <c r="M165" s="9"/>
    </row>
    <row r="166" spans="1:17" ht="14.1" hidden="1" customHeight="1" x14ac:dyDescent="0.25">
      <c r="B166" s="141"/>
      <c r="C166" s="94"/>
      <c r="D166" s="94"/>
      <c r="E166" s="94"/>
      <c r="F166" s="94"/>
      <c r="G166" s="94"/>
      <c r="H166" s="94"/>
      <c r="I166" s="94"/>
      <c r="J166" s="94"/>
      <c r="K166" s="94"/>
      <c r="L166" s="142"/>
      <c r="M166" s="9"/>
    </row>
    <row r="167" spans="1:17" ht="14.1" hidden="1" customHeight="1" x14ac:dyDescent="0.25">
      <c r="B167" s="158"/>
      <c r="C167" s="17"/>
      <c r="D167" s="159"/>
      <c r="E167" s="9"/>
      <c r="F167" s="101">
        <f>G167-1</f>
        <v>2025</v>
      </c>
      <c r="G167" s="101">
        <f>Variables!B8</f>
        <v>2026</v>
      </c>
      <c r="I167" s="34"/>
      <c r="J167" s="34"/>
      <c r="K167" s="34"/>
      <c r="L167" s="133"/>
      <c r="M167" s="9"/>
      <c r="O167" s="17"/>
    </row>
    <row r="168" spans="1:17" s="34" customFormat="1" hidden="1" x14ac:dyDescent="0.25">
      <c r="A168" s="43"/>
      <c r="B168" s="158"/>
      <c r="C168" s="26"/>
      <c r="D168" s="657" t="str">
        <f>B144</f>
        <v>Vérification - volume</v>
      </c>
      <c r="E168" s="658"/>
      <c r="F168" s="153" t="str">
        <f>IF(SUM(E161:H161)&gt;I27,Variables!$D$65,Variables!$D$66)</f>
        <v>Correct</v>
      </c>
      <c r="G168" s="153" t="str">
        <f>IF(SUM(I161)&gt;K27,Variables!$D$65,Variables!$D$66)</f>
        <v>Correct</v>
      </c>
      <c r="H168" s="1"/>
      <c r="L168" s="133"/>
      <c r="M168" s="9"/>
      <c r="N168" s="9"/>
      <c r="O168" s="9"/>
      <c r="P168" s="9"/>
      <c r="Q168" s="9"/>
    </row>
    <row r="169" spans="1:17" s="10" customFormat="1" hidden="1" x14ac:dyDescent="0.25">
      <c r="A169" s="7"/>
      <c r="B169" s="160"/>
      <c r="C169" s="4"/>
      <c r="D169" s="69"/>
      <c r="E169" s="69"/>
      <c r="F169" s="69"/>
      <c r="G169" s="69"/>
      <c r="H169" s="69"/>
      <c r="I169" s="69"/>
      <c r="J169" s="69"/>
      <c r="K169" s="69"/>
      <c r="L169" s="161"/>
      <c r="M169" s="40"/>
      <c r="N169" s="70"/>
      <c r="O169" s="40"/>
      <c r="P169" s="40"/>
      <c r="Q169" s="40"/>
    </row>
    <row r="170" spans="1:17" s="34" customFormat="1" hidden="1" x14ac:dyDescent="0.25">
      <c r="A170" s="43"/>
      <c r="B170" s="537" t="s">
        <v>20</v>
      </c>
      <c r="C170" s="538"/>
      <c r="D170" s="538"/>
      <c r="E170" s="538"/>
      <c r="F170" s="538"/>
      <c r="G170" s="538"/>
      <c r="H170" s="538"/>
      <c r="I170" s="538"/>
      <c r="J170" s="538"/>
      <c r="K170" s="538"/>
      <c r="L170" s="539"/>
      <c r="M170" s="66"/>
      <c r="N170" s="10"/>
      <c r="O170" s="10"/>
      <c r="P170" s="10"/>
      <c r="Q170" s="10"/>
    </row>
    <row r="171" spans="1:17" s="34" customFormat="1" ht="14.1" hidden="1" customHeight="1" x14ac:dyDescent="0.25">
      <c r="A171" s="43"/>
      <c r="B171" s="47"/>
      <c r="C171" s="78"/>
      <c r="D171" s="78"/>
      <c r="E171" s="78"/>
      <c r="F171" s="78"/>
      <c r="G171" s="78"/>
      <c r="H171" s="78"/>
      <c r="I171" s="78"/>
      <c r="J171" s="78"/>
      <c r="K171" s="78"/>
      <c r="L171" s="48"/>
    </row>
    <row r="172" spans="1:17" s="34" customFormat="1" hidden="1" x14ac:dyDescent="0.25">
      <c r="A172" s="43"/>
      <c r="B172" s="404" t="str">
        <f>IF(Intro!$G$21="English",O172,P172)</f>
        <v>Décrivez tous les facteurs (par exemple, les retards d’expédition, la saisonnalité, etc.) qui pourraient expliquer la tendance générale des volumes d’importation trimestriels et des stocks finals de votre entreprise, comme indiqué dans la question 5.</v>
      </c>
      <c r="C172" s="405"/>
      <c r="D172" s="405"/>
      <c r="E172" s="405"/>
      <c r="F172" s="405"/>
      <c r="G172" s="405"/>
      <c r="H172" s="405"/>
      <c r="I172" s="405"/>
      <c r="J172" s="405"/>
      <c r="K172" s="405"/>
      <c r="L172" s="406"/>
      <c r="O172" s="34" t="s">
        <v>208</v>
      </c>
      <c r="P172" s="34" t="s">
        <v>209</v>
      </c>
    </row>
    <row r="173" spans="1:17" s="34" customFormat="1" hidden="1" x14ac:dyDescent="0.25">
      <c r="A173" s="43"/>
      <c r="B173" s="404"/>
      <c r="C173" s="405"/>
      <c r="D173" s="405"/>
      <c r="E173" s="405"/>
      <c r="F173" s="405"/>
      <c r="G173" s="405"/>
      <c r="H173" s="405"/>
      <c r="I173" s="405"/>
      <c r="J173" s="405"/>
      <c r="K173" s="405"/>
      <c r="L173" s="406"/>
    </row>
    <row r="174" spans="1:17" s="10" customFormat="1" hidden="1" x14ac:dyDescent="0.25">
      <c r="A174" s="7"/>
      <c r="B174" s="47"/>
      <c r="C174" s="78"/>
      <c r="D174" s="78"/>
      <c r="E174" s="78"/>
      <c r="F174" s="78"/>
      <c r="G174" s="78"/>
      <c r="H174" s="78"/>
      <c r="I174" s="78"/>
      <c r="J174" s="78"/>
      <c r="K174" s="78"/>
      <c r="L174" s="48"/>
      <c r="M174" s="34"/>
      <c r="N174" s="34"/>
      <c r="O174" s="34"/>
      <c r="P174" s="34"/>
      <c r="Q174" s="34"/>
    </row>
    <row r="175" spans="1:17" s="10" customFormat="1" hidden="1" x14ac:dyDescent="0.25">
      <c r="A175" s="7"/>
      <c r="B175" s="550"/>
      <c r="C175" s="551"/>
      <c r="D175" s="551"/>
      <c r="E175" s="551"/>
      <c r="F175" s="551"/>
      <c r="G175" s="551"/>
      <c r="H175" s="551"/>
      <c r="I175" s="551"/>
      <c r="J175" s="551"/>
      <c r="K175" s="551"/>
      <c r="L175" s="552"/>
      <c r="M175" s="34"/>
    </row>
    <row r="176" spans="1:17" s="10" customFormat="1" hidden="1" x14ac:dyDescent="0.25">
      <c r="A176" s="7"/>
      <c r="B176" s="550"/>
      <c r="C176" s="551"/>
      <c r="D176" s="551"/>
      <c r="E176" s="551"/>
      <c r="F176" s="551"/>
      <c r="G176" s="551"/>
      <c r="H176" s="551"/>
      <c r="I176" s="551"/>
      <c r="J176" s="551"/>
      <c r="K176" s="551"/>
      <c r="L176" s="552"/>
      <c r="M176" s="34"/>
    </row>
    <row r="177" spans="1:17" s="10" customFormat="1" hidden="1" x14ac:dyDescent="0.25">
      <c r="A177" s="7"/>
      <c r="B177" s="550"/>
      <c r="C177" s="551"/>
      <c r="D177" s="551"/>
      <c r="E177" s="551"/>
      <c r="F177" s="551"/>
      <c r="G177" s="551"/>
      <c r="H177" s="551"/>
      <c r="I177" s="551"/>
      <c r="J177" s="551"/>
      <c r="K177" s="551"/>
      <c r="L177" s="552"/>
      <c r="M177" s="34"/>
    </row>
    <row r="178" spans="1:17" s="10" customFormat="1" hidden="1" x14ac:dyDescent="0.25">
      <c r="A178" s="7"/>
      <c r="B178" s="550"/>
      <c r="C178" s="551"/>
      <c r="D178" s="551"/>
      <c r="E178" s="551"/>
      <c r="F178" s="551"/>
      <c r="G178" s="551"/>
      <c r="H178" s="551"/>
      <c r="I178" s="551"/>
      <c r="J178" s="551"/>
      <c r="K178" s="551"/>
      <c r="L178" s="552"/>
      <c r="M178" s="34"/>
    </row>
    <row r="179" spans="1:17" s="10" customFormat="1" hidden="1" x14ac:dyDescent="0.25">
      <c r="A179" s="7"/>
      <c r="B179" s="550"/>
      <c r="C179" s="551"/>
      <c r="D179" s="551"/>
      <c r="E179" s="551"/>
      <c r="F179" s="551"/>
      <c r="G179" s="551"/>
      <c r="H179" s="551"/>
      <c r="I179" s="551"/>
      <c r="J179" s="551"/>
      <c r="K179" s="551"/>
      <c r="L179" s="552"/>
      <c r="M179" s="34"/>
    </row>
    <row r="180" spans="1:17" s="10" customFormat="1" hidden="1" x14ac:dyDescent="0.25">
      <c r="A180" s="7"/>
      <c r="B180" s="550"/>
      <c r="C180" s="551"/>
      <c r="D180" s="551"/>
      <c r="E180" s="551"/>
      <c r="F180" s="551"/>
      <c r="G180" s="551"/>
      <c r="H180" s="551"/>
      <c r="I180" s="551"/>
      <c r="J180" s="551"/>
      <c r="K180" s="551"/>
      <c r="L180" s="552"/>
      <c r="M180" s="34"/>
    </row>
    <row r="181" spans="1:17" s="10" customFormat="1" hidden="1" x14ac:dyDescent="0.25">
      <c r="A181" s="7"/>
      <c r="B181" s="550"/>
      <c r="C181" s="551"/>
      <c r="D181" s="551"/>
      <c r="E181" s="551"/>
      <c r="F181" s="551"/>
      <c r="G181" s="551"/>
      <c r="H181" s="551"/>
      <c r="I181" s="551"/>
      <c r="J181" s="551"/>
      <c r="K181" s="551"/>
      <c r="L181" s="552"/>
      <c r="M181" s="34"/>
    </row>
    <row r="182" spans="1:17" s="34" customFormat="1" hidden="1" x14ac:dyDescent="0.25">
      <c r="A182" s="43"/>
      <c r="B182" s="689"/>
      <c r="C182" s="690"/>
      <c r="D182" s="690"/>
      <c r="E182" s="690"/>
      <c r="F182" s="690"/>
      <c r="G182" s="690"/>
      <c r="H182" s="690"/>
      <c r="I182" s="690"/>
      <c r="J182" s="690"/>
      <c r="K182" s="690"/>
      <c r="L182" s="691"/>
      <c r="N182" s="10"/>
      <c r="O182" s="10"/>
      <c r="P182" s="10"/>
      <c r="Q182" s="10"/>
    </row>
    <row r="183" spans="1:17" hidden="1" x14ac:dyDescent="0.25"/>
  </sheetData>
  <sheetProtection algorithmName="SHA-512" hashValue="7nBac93/evGrvFg4fp29ye3Ct9zsCVOjtuBNtManSxfFprhgqFcOSOE3kbbBfUQEML2E3jPw/igaypUKnVJ4Hg==" saltValue="GtTnoSC8GgiWyIxfwLyN/Q==" spinCount="100000" sheet="1" objects="1" scenarios="1" selectLockedCells="1"/>
  <mergeCells count="131">
    <mergeCell ref="B30:K30"/>
    <mergeCell ref="B31:C33"/>
    <mergeCell ref="D31:F31"/>
    <mergeCell ref="D32:F32"/>
    <mergeCell ref="D33:F33"/>
    <mergeCell ref="B27:C29"/>
    <mergeCell ref="D27:F27"/>
    <mergeCell ref="D28:F28"/>
    <mergeCell ref="D29:F29"/>
    <mergeCell ref="B4:L4"/>
    <mergeCell ref="B5:L5"/>
    <mergeCell ref="B6:L6"/>
    <mergeCell ref="B8:L8"/>
    <mergeCell ref="B9:L9"/>
    <mergeCell ref="B10:L10"/>
    <mergeCell ref="B17:L17"/>
    <mergeCell ref="B19:L19"/>
    <mergeCell ref="B26:K26"/>
    <mergeCell ref="B22:F22"/>
    <mergeCell ref="B11:L11"/>
    <mergeCell ref="B12:L12"/>
    <mergeCell ref="B14:L14"/>
    <mergeCell ref="B15:L15"/>
    <mergeCell ref="B16:L16"/>
    <mergeCell ref="G22:K22"/>
    <mergeCell ref="D23:K23"/>
    <mergeCell ref="B13:L13"/>
    <mergeCell ref="B20:L20"/>
    <mergeCell ref="B34:C36"/>
    <mergeCell ref="D34:F34"/>
    <mergeCell ref="D35:F35"/>
    <mergeCell ref="D36:F36"/>
    <mergeCell ref="B46:L46"/>
    <mergeCell ref="B49:L49"/>
    <mergeCell ref="B50:D50"/>
    <mergeCell ref="B51:D51"/>
    <mergeCell ref="B52:D52"/>
    <mergeCell ref="B54:D54"/>
    <mergeCell ref="B55:D55"/>
    <mergeCell ref="B56:D56"/>
    <mergeCell ref="B57:L57"/>
    <mergeCell ref="B58:D58"/>
    <mergeCell ref="B59:D59"/>
    <mergeCell ref="B53:L53"/>
    <mergeCell ref="B37:C39"/>
    <mergeCell ref="D37:F37"/>
    <mergeCell ref="D38:F38"/>
    <mergeCell ref="D39:F39"/>
    <mergeCell ref="B42:L42"/>
    <mergeCell ref="B45:L45"/>
    <mergeCell ref="B48:D48"/>
    <mergeCell ref="B43:L43"/>
    <mergeCell ref="B60:D60"/>
    <mergeCell ref="B61:L61"/>
    <mergeCell ref="B62:D62"/>
    <mergeCell ref="B63:D63"/>
    <mergeCell ref="B64:D64"/>
    <mergeCell ref="B65:L65"/>
    <mergeCell ref="B74:F74"/>
    <mergeCell ref="B73:F73"/>
    <mergeCell ref="B76:F76"/>
    <mergeCell ref="B66:D66"/>
    <mergeCell ref="B67:D67"/>
    <mergeCell ref="B68:D68"/>
    <mergeCell ref="B88:D88"/>
    <mergeCell ref="B89:L90"/>
    <mergeCell ref="B70:L71"/>
    <mergeCell ref="B77:F77"/>
    <mergeCell ref="B78:F78"/>
    <mergeCell ref="B79:F79"/>
    <mergeCell ref="B80:F80"/>
    <mergeCell ref="B75:F75"/>
    <mergeCell ref="B109:F109"/>
    <mergeCell ref="B134:D134"/>
    <mergeCell ref="B130:L131"/>
    <mergeCell ref="B135:L136"/>
    <mergeCell ref="B83:L83"/>
    <mergeCell ref="B86:L86"/>
    <mergeCell ref="B91:D91"/>
    <mergeCell ref="B92:D92"/>
    <mergeCell ref="B93:D93"/>
    <mergeCell ref="B84:L84"/>
    <mergeCell ref="B94:L95"/>
    <mergeCell ref="B96:D96"/>
    <mergeCell ref="B97:D97"/>
    <mergeCell ref="B98:D98"/>
    <mergeCell ref="B101:D101"/>
    <mergeCell ref="B99:L100"/>
    <mergeCell ref="B127:D127"/>
    <mergeCell ref="B128:D128"/>
    <mergeCell ref="B175:L182"/>
    <mergeCell ref="D168:E168"/>
    <mergeCell ref="B164:L165"/>
    <mergeCell ref="B110:F110"/>
    <mergeCell ref="B111:F111"/>
    <mergeCell ref="B112:F112"/>
    <mergeCell ref="B113:F113"/>
    <mergeCell ref="B114:F114"/>
    <mergeCell ref="B115:F115"/>
    <mergeCell ref="B144:F144"/>
    <mergeCell ref="B145:F145"/>
    <mergeCell ref="B148:F148"/>
    <mergeCell ref="B149:F149"/>
    <mergeCell ref="B150:F150"/>
    <mergeCell ref="B151:F151"/>
    <mergeCell ref="B170:L170"/>
    <mergeCell ref="B102:D102"/>
    <mergeCell ref="B161:C161"/>
    <mergeCell ref="B146:F146"/>
    <mergeCell ref="B147:F147"/>
    <mergeCell ref="B162:C162"/>
    <mergeCell ref="B156:L156"/>
    <mergeCell ref="B172:L173"/>
    <mergeCell ref="B103:D103"/>
    <mergeCell ref="B138:D138"/>
    <mergeCell ref="B139:D139"/>
    <mergeCell ref="B129:D129"/>
    <mergeCell ref="B132:D132"/>
    <mergeCell ref="B133:D133"/>
    <mergeCell ref="B141:L142"/>
    <mergeCell ref="B155:L155"/>
    <mergeCell ref="B158:L158"/>
    <mergeCell ref="B137:D137"/>
    <mergeCell ref="B119:L119"/>
    <mergeCell ref="B124:D124"/>
    <mergeCell ref="B125:L126"/>
    <mergeCell ref="B105:L106"/>
    <mergeCell ref="B118:L118"/>
    <mergeCell ref="B121:L121"/>
    <mergeCell ref="B122:L122"/>
    <mergeCell ref="B108:F108"/>
  </mergeCells>
  <conditionalFormatting sqref="F168:G168">
    <cfRule type="cellIs" dxfId="17" priority="13" operator="equal">
      <formula>"Error"</formula>
    </cfRule>
  </conditionalFormatting>
  <conditionalFormatting sqref="G74:I76 G78:I80">
    <cfRule type="cellIs" dxfId="16" priority="19" operator="equal">
      <formula>"Error"</formula>
    </cfRule>
  </conditionalFormatting>
  <conditionalFormatting sqref="G109:I111">
    <cfRule type="cellIs" dxfId="15" priority="9" operator="equal">
      <formula>"Error"</formula>
    </cfRule>
  </conditionalFormatting>
  <conditionalFormatting sqref="G113:I115">
    <cfRule type="cellIs" dxfId="14" priority="5" operator="equal">
      <formula>"Error"</formula>
    </cfRule>
  </conditionalFormatting>
  <conditionalFormatting sqref="G145:I147">
    <cfRule type="cellIs" dxfId="13" priority="3" operator="equal">
      <formula>"Error"</formula>
    </cfRule>
  </conditionalFormatting>
  <conditionalFormatting sqref="G149:I151">
    <cfRule type="cellIs" dxfId="12" priority="1" operator="equal">
      <formula>"Error"</formula>
    </cfRule>
  </conditionalFormatting>
  <dataValidations count="4">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18 G145:I147 E64:L64 G29:K29 G109:I111 G36:K39 E52:L52 E56:L56 E60:L60 E68:L68 E93:L93 E98:L98 E103:L103 E129:L129 E134:L134 E139:L139 F168:G168 G33:K33 G74:I76 G78:I80 G113:I115 G149:I151" xr:uid="{EB474845-FC3A-45D5-BB72-396164734258}">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5" xr:uid="{F175DBA5-09CB-4601-88DB-FB83568DB12E}">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D23" xr:uid="{163D496D-612E-443B-99D0-BE2CC4DAF3A0}">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161:J162 E137:L138 E132:L133 E127:L128 E101:L102 E96:L97 E91:L92 E66:L67 E62:L63 E58:L59 E54:L55 E50:L51 G34:K35 G31:K32 G27:K28" xr:uid="{2D984C4A-02C7-404C-97CA-AC0A18302AB2}">
      <formula1>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16" min="1" max="11" man="1"/>
    <brk id="152" min="1" max="11"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D2E22-6114-451E-B4FA-50C0AF288838}">
  <sheetPr codeName="Sheet23">
    <tabColor rgb="FFFFC000"/>
  </sheetPr>
  <dimension ref="A1"/>
  <sheetViews>
    <sheetView showGridLines="0" view="pageBreakPreview" zoomScaleNormal="100" zoomScaleSheetLayoutView="100" workbookViewId="0">
      <selection activeCell="T35" sqref="T35"/>
    </sheetView>
  </sheetViews>
  <sheetFormatPr defaultRowHeight="15" x14ac:dyDescent="0.25"/>
  <sheetData/>
  <sheetProtection algorithmName="SHA-512" hashValue="6TkLIH5zYZM3INYBf0HwWN7Vv8Mst0R2Q2YgcSEDU2DweauTpsDi8/otfZlsAXnPkOPrAihSbwk98Fx/Pbkx8g==" saltValue="jWOMVRzaS30dYpKWEKmL8g==" spinCount="100000" sheet="1" objects="1" scenarios="1" selectLockedCells="1"/>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5DAE4-310E-4972-8BC4-E5E70C5AE1F0}">
  <sheetPr codeName="Sheet12">
    <tabColor rgb="FF92D050"/>
    <pageSetUpPr fitToPage="1"/>
  </sheetPr>
  <dimension ref="A1:P109"/>
  <sheetViews>
    <sheetView showGridLines="0" zoomScaleNormal="100" zoomScaleSheetLayoutView="100" workbookViewId="0"/>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6384" width="9.140625" style="9"/>
  </cols>
  <sheetData>
    <row r="1" spans="1:16" x14ac:dyDescent="0.25">
      <c r="O1" s="9" t="s">
        <v>445</v>
      </c>
      <c r="P1" s="9" t="s">
        <v>445</v>
      </c>
    </row>
    <row r="2" spans="1:16" x14ac:dyDescent="0.25">
      <c r="B2" s="11" t="str">
        <f>Pro!B2</f>
        <v>PROTÉGÉ</v>
      </c>
      <c r="C2" s="11"/>
      <c r="O2" s="10" t="s">
        <v>93</v>
      </c>
      <c r="P2" s="10" t="s">
        <v>109</v>
      </c>
    </row>
    <row r="3" spans="1:16" x14ac:dyDescent="0.25">
      <c r="B3" s="12"/>
      <c r="C3" s="12"/>
      <c r="O3" s="2"/>
      <c r="P3" s="2"/>
    </row>
    <row r="4" spans="1:16" s="2" customFormat="1" x14ac:dyDescent="0.25">
      <c r="A4" s="4"/>
      <c r="B4" s="419" t="str">
        <f>Info!B4</f>
        <v>QUESTIONNAIRE À L'INTENTION DES IMPORTATEURS</v>
      </c>
      <c r="C4" s="420"/>
      <c r="D4" s="420"/>
      <c r="E4" s="420"/>
      <c r="F4" s="420"/>
      <c r="G4" s="420"/>
      <c r="H4" s="420"/>
      <c r="I4" s="420"/>
      <c r="J4" s="420"/>
      <c r="K4" s="420"/>
      <c r="L4" s="421"/>
      <c r="M4" s="24"/>
      <c r="N4" s="24"/>
      <c r="O4" s="18"/>
      <c r="P4" s="18"/>
    </row>
    <row r="5" spans="1:16" s="2" customFormat="1" x14ac:dyDescent="0.25">
      <c r="A5" s="4"/>
      <c r="B5" s="575" t="str">
        <f>Info!B5</f>
        <v>NQ-2026-005</v>
      </c>
      <c r="C5" s="576"/>
      <c r="D5" s="576"/>
      <c r="E5" s="576"/>
      <c r="F5" s="576"/>
      <c r="G5" s="576"/>
      <c r="H5" s="576"/>
      <c r="I5" s="576"/>
      <c r="J5" s="576"/>
      <c r="K5" s="576"/>
      <c r="L5" s="577"/>
      <c r="M5" s="24"/>
      <c r="N5" s="24"/>
      <c r="O5" s="18"/>
      <c r="P5" s="18"/>
    </row>
    <row r="6" spans="1:16" s="6" customFormat="1" x14ac:dyDescent="0.25">
      <c r="A6" s="4"/>
      <c r="B6" s="575" t="str">
        <f>Info!B6</f>
        <v>CERTAINS RAYONNAGES EN ACIER</v>
      </c>
      <c r="C6" s="576"/>
      <c r="D6" s="576"/>
      <c r="E6" s="576"/>
      <c r="F6" s="576"/>
      <c r="G6" s="576"/>
      <c r="H6" s="576"/>
      <c r="I6" s="576"/>
      <c r="J6" s="576"/>
      <c r="K6" s="576"/>
      <c r="L6" s="577"/>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78" t="str">
        <f>Public!B8</f>
        <v>Les marchandises dans les questions suivantes font référence aux marchandises comme définies dans la description du produit de l'onglet Intro.</v>
      </c>
      <c r="C8" s="579"/>
      <c r="D8" s="579"/>
      <c r="E8" s="579"/>
      <c r="F8" s="579"/>
      <c r="G8" s="579"/>
      <c r="H8" s="579"/>
      <c r="I8" s="579"/>
      <c r="J8" s="579"/>
      <c r="K8" s="579"/>
      <c r="L8" s="580"/>
      <c r="M8" s="18"/>
      <c r="N8" s="18"/>
      <c r="O8" s="14"/>
      <c r="P8" s="14"/>
    </row>
    <row r="9" spans="1:16" s="6" customFormat="1" x14ac:dyDescent="0.25">
      <c r="A9" s="4"/>
      <c r="B9" s="578" t="str">
        <f>Public!B9</f>
        <v>Des informations sur le produit et un glossaire de termes sont disponibles dans l'onglet Info.</v>
      </c>
      <c r="C9" s="579"/>
      <c r="D9" s="579"/>
      <c r="E9" s="579"/>
      <c r="F9" s="579"/>
      <c r="G9" s="579"/>
      <c r="H9" s="579"/>
      <c r="I9" s="579"/>
      <c r="J9" s="579"/>
      <c r="K9" s="579"/>
      <c r="L9" s="580"/>
      <c r="M9" s="18"/>
      <c r="N9" s="18"/>
      <c r="O9" s="14"/>
    </row>
    <row r="10" spans="1:16" s="6" customFormat="1" x14ac:dyDescent="0.25">
      <c r="A10" s="4"/>
      <c r="B10" s="578" t="str">
        <f>Pro!B10</f>
        <v xml:space="preserve">Utilisez l'onglet AddPro si vous avez besoin de plus d'espace.
</v>
      </c>
      <c r="C10" s="579"/>
      <c r="D10" s="579"/>
      <c r="E10" s="579"/>
      <c r="F10" s="579"/>
      <c r="G10" s="579"/>
      <c r="H10" s="579"/>
      <c r="I10" s="579"/>
      <c r="J10" s="579"/>
      <c r="K10" s="579"/>
      <c r="L10" s="580"/>
      <c r="M10" s="18"/>
      <c r="N10" s="18"/>
      <c r="O10" s="14"/>
      <c r="P10" s="14"/>
    </row>
    <row r="11" spans="1:16" s="6" customFormat="1" x14ac:dyDescent="0.25">
      <c r="A11" s="4"/>
      <c r="B11" s="130"/>
      <c r="C11" s="131"/>
      <c r="D11" s="128"/>
      <c r="E11" s="128"/>
      <c r="F11" s="128"/>
      <c r="G11" s="128"/>
      <c r="H11" s="128"/>
      <c r="I11" s="128"/>
      <c r="J11" s="128"/>
      <c r="K11" s="128"/>
      <c r="L11" s="129"/>
      <c r="M11" s="18"/>
      <c r="N11" s="18"/>
      <c r="O11" s="14"/>
      <c r="P11" s="14"/>
    </row>
    <row r="12" spans="1:16" s="6" customFormat="1" x14ac:dyDescent="0.25">
      <c r="A12" s="4"/>
      <c r="B12" s="578" t="str">
        <f>Pro!B12</f>
        <v>Pour les questions de cet onglet, notez ce qui suit :</v>
      </c>
      <c r="C12" s="579"/>
      <c r="D12" s="579"/>
      <c r="E12" s="579"/>
      <c r="F12" s="579"/>
      <c r="G12" s="579"/>
      <c r="H12" s="579"/>
      <c r="I12" s="579"/>
      <c r="J12" s="579"/>
      <c r="K12" s="579"/>
      <c r="L12" s="580"/>
      <c r="M12" s="18"/>
      <c r="N12" s="18"/>
      <c r="O12" s="14"/>
      <c r="P12" s="14"/>
    </row>
    <row r="13" spans="1:16" s="6" customFormat="1" x14ac:dyDescent="0.25">
      <c r="A13" s="4"/>
      <c r="B13" s="578" t="str">
        <f>Pro!B13</f>
        <v xml:space="preserve">• Veuillez indiquer seulement les ventes effectuées à partir des importations de votre entreprise. Les ventes de marchandises achetées auprès de producteurs canadiens doivent être exclues. </v>
      </c>
      <c r="C13" s="579"/>
      <c r="D13" s="579"/>
      <c r="E13" s="579"/>
      <c r="F13" s="579"/>
      <c r="G13" s="579"/>
      <c r="H13" s="579"/>
      <c r="I13" s="579"/>
      <c r="J13" s="579"/>
      <c r="K13" s="579"/>
      <c r="L13" s="580"/>
      <c r="M13" s="18"/>
      <c r="N13" s="18"/>
      <c r="O13" s="14"/>
      <c r="P13" s="14"/>
    </row>
    <row r="14" spans="1:16" s="6" customFormat="1" x14ac:dyDescent="0.25">
      <c r="A14" s="4"/>
      <c r="B14" s="578" t="str">
        <f>Pro!B14</f>
        <v>• Déclarez toutes les ventes aux entreprises associées canadiennes et étrangères.</v>
      </c>
      <c r="C14" s="579"/>
      <c r="D14" s="579"/>
      <c r="E14" s="579"/>
      <c r="F14" s="579"/>
      <c r="G14" s="579"/>
      <c r="H14" s="579"/>
      <c r="I14" s="579"/>
      <c r="J14" s="579"/>
      <c r="K14" s="579"/>
      <c r="L14" s="580"/>
      <c r="M14" s="18"/>
      <c r="N14" s="18"/>
      <c r="O14" s="14"/>
      <c r="P14" s="14"/>
    </row>
    <row r="15" spans="1:16" s="6" customFormat="1" x14ac:dyDescent="0.25">
      <c r="A15" s="4"/>
      <c r="B15" s="578" t="str">
        <f>Pro!B15</f>
        <v>• Déclarez toutes les ventes à compter de la date de l’expédition au client ou à son entrepôt.</v>
      </c>
      <c r="C15" s="579"/>
      <c r="D15" s="579"/>
      <c r="E15" s="579"/>
      <c r="F15" s="579"/>
      <c r="G15" s="579"/>
      <c r="H15" s="579"/>
      <c r="I15" s="579"/>
      <c r="J15" s="579"/>
      <c r="K15" s="579"/>
      <c r="L15" s="580"/>
      <c r="M15" s="18"/>
      <c r="N15" s="18"/>
      <c r="O15" s="14"/>
      <c r="P15" s="14"/>
    </row>
    <row r="16" spans="1:16" s="6" customFormat="1" x14ac:dyDescent="0.25">
      <c r="A16" s="4"/>
      <c r="B16" s="578" t="str">
        <f>Pro!B16</f>
        <v>• Déclarez toutes les valeurs en dollars canadiens.</v>
      </c>
      <c r="C16" s="579"/>
      <c r="D16" s="579"/>
      <c r="E16" s="579"/>
      <c r="F16" s="579"/>
      <c r="G16" s="579"/>
      <c r="H16" s="579"/>
      <c r="I16" s="579"/>
      <c r="J16" s="579"/>
      <c r="K16" s="579"/>
      <c r="L16" s="580"/>
      <c r="M16" s="18"/>
      <c r="N16" s="18"/>
      <c r="O16" s="14"/>
      <c r="P16" s="14"/>
    </row>
    <row r="17" spans="1:16" s="6" customFormat="1" x14ac:dyDescent="0.25">
      <c r="A17" s="4"/>
      <c r="B17" s="581" t="str">
        <f>'Imp-China - Chine -1'!B17</f>
        <v>• Si votre entreprise est un utilisateur final ou un détaillant, elle n’a pas besoin de déclarer ses ventes d’importations ou ses stocks d’importations.</v>
      </c>
      <c r="C17" s="582"/>
      <c r="D17" s="582"/>
      <c r="E17" s="582"/>
      <c r="F17" s="582"/>
      <c r="G17" s="582"/>
      <c r="H17" s="582"/>
      <c r="I17" s="582"/>
      <c r="J17" s="582"/>
      <c r="K17" s="582"/>
      <c r="L17" s="583"/>
      <c r="M17" s="18"/>
      <c r="N17" s="18"/>
      <c r="O17" s="14"/>
      <c r="P17" s="14"/>
    </row>
    <row r="18" spans="1:16" s="6" customFormat="1" x14ac:dyDescent="0.25">
      <c r="A18" s="4"/>
      <c r="B18" s="13"/>
      <c r="C18" s="13"/>
      <c r="D18" s="3"/>
      <c r="E18" s="3"/>
      <c r="F18" s="3"/>
      <c r="G18" s="3"/>
      <c r="H18" s="3"/>
      <c r="I18" s="3"/>
      <c r="J18" s="3"/>
      <c r="K18" s="3"/>
      <c r="L18" s="3"/>
      <c r="O18" s="14"/>
      <c r="P18" s="14"/>
    </row>
    <row r="19" spans="1:16" x14ac:dyDescent="0.25">
      <c r="B19" s="416" t="str">
        <f>IF(Intro!$G$21="English",O19,P19)</f>
        <v>STOCKS ET VENTES À L'EXPORTATION</v>
      </c>
      <c r="C19" s="417"/>
      <c r="D19" s="417"/>
      <c r="E19" s="417"/>
      <c r="F19" s="417"/>
      <c r="G19" s="417"/>
      <c r="H19" s="417"/>
      <c r="I19" s="417"/>
      <c r="J19" s="417"/>
      <c r="K19" s="417"/>
      <c r="L19" s="418"/>
      <c r="M19" s="9"/>
      <c r="O19" s="87" t="s">
        <v>355</v>
      </c>
      <c r="P19" s="87" t="s">
        <v>356</v>
      </c>
    </row>
    <row r="20" spans="1:16" x14ac:dyDescent="0.25">
      <c r="B20" s="545" t="s">
        <v>12</v>
      </c>
      <c r="C20" s="546"/>
      <c r="D20" s="546"/>
      <c r="E20" s="546"/>
      <c r="F20" s="546"/>
      <c r="G20" s="546"/>
      <c r="H20" s="546"/>
      <c r="I20" s="546"/>
      <c r="J20" s="546"/>
      <c r="K20" s="546"/>
      <c r="L20" s="547"/>
      <c r="M20" s="9"/>
    </row>
    <row r="21" spans="1:16" x14ac:dyDescent="0.25">
      <c r="B21" s="15"/>
      <c r="C21" s="32"/>
      <c r="D21" s="33"/>
      <c r="E21" s="33"/>
      <c r="F21" s="33"/>
      <c r="G21" s="33"/>
      <c r="H21" s="33"/>
      <c r="I21" s="33"/>
      <c r="J21" s="33"/>
      <c r="K21" s="33"/>
      <c r="L21" s="16"/>
      <c r="M21" s="9"/>
    </row>
    <row r="22" spans="1:16" x14ac:dyDescent="0.25">
      <c r="B22" s="444" t="str">
        <f>IF(Intro!$G$21="English",O22,P22)</f>
        <v>Fournissez les stocks et ventes à l'exportation des marchandises importées.</v>
      </c>
      <c r="C22" s="445"/>
      <c r="D22" s="445"/>
      <c r="E22" s="445"/>
      <c r="F22" s="445"/>
      <c r="G22" s="445"/>
      <c r="H22" s="445"/>
      <c r="I22" s="445"/>
      <c r="J22" s="445"/>
      <c r="K22" s="445"/>
      <c r="L22" s="446"/>
      <c r="M22" s="9"/>
      <c r="O22" s="17" t="s">
        <v>171</v>
      </c>
      <c r="P22" s="17" t="s">
        <v>85</v>
      </c>
    </row>
    <row r="23" spans="1:16" x14ac:dyDescent="0.25">
      <c r="B23" s="55"/>
      <c r="C23" s="32"/>
      <c r="D23" s="33"/>
      <c r="E23" s="33"/>
      <c r="F23" s="33"/>
      <c r="G23" s="33"/>
      <c r="H23" s="33"/>
      <c r="I23" s="33"/>
      <c r="J23" s="33"/>
      <c r="K23" s="33"/>
      <c r="L23" s="16"/>
      <c r="M23" s="9"/>
      <c r="O23" s="17"/>
    </row>
    <row r="24" spans="1:16" x14ac:dyDescent="0.25">
      <c r="B24" s="55"/>
      <c r="E24" s="32"/>
      <c r="G24" s="613">
        <f>Variables!$B$6</f>
        <v>2023</v>
      </c>
      <c r="H24" s="613">
        <f>G24+1</f>
        <v>2024</v>
      </c>
      <c r="I24" s="613">
        <f>H24+1</f>
        <v>2025</v>
      </c>
      <c r="J24" s="613" t="str">
        <f>IF(Intro!$G$21="English",Variables!B9,Variables!C9)</f>
        <v>janv.-mars 2025</v>
      </c>
      <c r="K24" s="613" t="str">
        <f>IF(Intro!$G$21="English",Variables!B10,Variables!C10)</f>
        <v>janv.-mars 2026</v>
      </c>
      <c r="L24" s="64"/>
      <c r="M24" s="9"/>
      <c r="O24" s="17"/>
    </row>
    <row r="25" spans="1:16" x14ac:dyDescent="0.25">
      <c r="B25" s="55"/>
      <c r="E25" s="32"/>
      <c r="G25" s="613"/>
      <c r="H25" s="613"/>
      <c r="I25" s="613"/>
      <c r="J25" s="613"/>
      <c r="K25" s="613"/>
      <c r="L25" s="64"/>
      <c r="M25" s="9"/>
      <c r="O25" s="17"/>
    </row>
    <row r="26" spans="1:16" x14ac:dyDescent="0.25">
      <c r="B26" s="396" t="str">
        <f>IF(Intro!$G$21="English",O26,P26)</f>
        <v>Stock d'ouverture</v>
      </c>
      <c r="C26" s="468"/>
      <c r="D26" s="683" t="str">
        <f>IF(Intro!$G$21="English",Variables!$B$23,Variables!$C$23)</f>
        <v>tonnes</v>
      </c>
      <c r="E26" s="683"/>
      <c r="F26" s="683"/>
      <c r="G26" s="148"/>
      <c r="H26" s="149">
        <f>G38</f>
        <v>0</v>
      </c>
      <c r="I26" s="149">
        <f>H38</f>
        <v>0</v>
      </c>
      <c r="J26" s="149">
        <f>H38</f>
        <v>0</v>
      </c>
      <c r="K26" s="149">
        <f>I38</f>
        <v>0</v>
      </c>
      <c r="L26" s="64"/>
      <c r="M26" s="9"/>
      <c r="O26" s="9" t="s">
        <v>144</v>
      </c>
      <c r="P26" s="9" t="s">
        <v>145</v>
      </c>
    </row>
    <row r="27" spans="1:16" x14ac:dyDescent="0.25">
      <c r="B27" s="396"/>
      <c r="C27" s="468"/>
      <c r="D27" s="683" t="s">
        <v>233</v>
      </c>
      <c r="E27" s="683"/>
      <c r="F27" s="683"/>
      <c r="G27" s="148"/>
      <c r="H27" s="149">
        <f>G39</f>
        <v>0</v>
      </c>
      <c r="I27" s="149">
        <f>H39</f>
        <v>0</v>
      </c>
      <c r="J27" s="149">
        <f>H39</f>
        <v>0</v>
      </c>
      <c r="K27" s="149">
        <f>I39</f>
        <v>0</v>
      </c>
      <c r="L27" s="64"/>
      <c r="M27" s="9"/>
    </row>
    <row r="28" spans="1:16" ht="15" thickBot="1" x14ac:dyDescent="0.3">
      <c r="B28" s="641"/>
      <c r="C28" s="642"/>
      <c r="D28" s="687" t="str">
        <f>"$ / "&amp;IF(Intro!$G$21="English",Variables!$B$24,Variables!$C$24)</f>
        <v>$ / tonne</v>
      </c>
      <c r="E28" s="687"/>
      <c r="F28" s="687"/>
      <c r="G28" s="150" t="str">
        <f>IF(G26=0,"-",G27/G26)</f>
        <v>-</v>
      </c>
      <c r="H28" s="150" t="str">
        <f>IF(H26=0,"-",H27/H26)</f>
        <v>-</v>
      </c>
      <c r="I28" s="150" t="str">
        <f>IF(I26=0,"-",I27/I26)</f>
        <v>-</v>
      </c>
      <c r="J28" s="150" t="str">
        <f>IF(J26=0,"-",J27/J26)</f>
        <v>-</v>
      </c>
      <c r="K28" s="150" t="str">
        <f>IF(K26=0,"-",K27/K26)</f>
        <v>-</v>
      </c>
      <c r="L28" s="64"/>
      <c r="M28" s="9"/>
    </row>
    <row r="29" spans="1:16" x14ac:dyDescent="0.25">
      <c r="B29" s="643" t="str">
        <f>IF(Intro!$G$21="English",O29,P29)</f>
        <v>Importations</v>
      </c>
      <c r="C29" s="644"/>
      <c r="D29" s="688" t="str">
        <f>D26</f>
        <v>tonnes</v>
      </c>
      <c r="E29" s="688"/>
      <c r="F29" s="688"/>
      <c r="G29" s="168">
        <f>SUM('Begin:End2'!G27)</f>
        <v>0</v>
      </c>
      <c r="H29" s="168">
        <f>SUM('Begin:End2'!H27)</f>
        <v>0</v>
      </c>
      <c r="I29" s="168">
        <f>SUM('Begin:End2'!I27)</f>
        <v>0</v>
      </c>
      <c r="J29" s="168">
        <f>SUM('Begin:End2'!J27)</f>
        <v>0</v>
      </c>
      <c r="K29" s="168">
        <f>SUM('Begin:End2'!K27)</f>
        <v>0</v>
      </c>
      <c r="L29" s="64"/>
      <c r="M29" s="9"/>
      <c r="O29" s="9" t="s">
        <v>91</v>
      </c>
      <c r="P29" s="9" t="s">
        <v>167</v>
      </c>
    </row>
    <row r="30" spans="1:16" x14ac:dyDescent="0.25">
      <c r="B30" s="396"/>
      <c r="C30" s="468"/>
      <c r="D30" s="683" t="str">
        <f>IF(Intro!G$21="English","net delivered purchase value (CAD)","valeur d'achat nette rendue (CAD)")</f>
        <v>valeur d'achat nette rendue (CAD)</v>
      </c>
      <c r="E30" s="683"/>
      <c r="F30" s="683"/>
      <c r="G30" s="146">
        <f>SUM('Begin:End2'!G28)</f>
        <v>0</v>
      </c>
      <c r="H30" s="146">
        <f>SUM('Begin:End2'!H28)</f>
        <v>0</v>
      </c>
      <c r="I30" s="146">
        <f>SUM('Begin:End2'!I28)</f>
        <v>0</v>
      </c>
      <c r="J30" s="146">
        <f>SUM('Begin:End2'!J28)</f>
        <v>0</v>
      </c>
      <c r="K30" s="146">
        <f>SUM('Begin:End2'!K28)</f>
        <v>0</v>
      </c>
      <c r="L30" s="64"/>
      <c r="M30" s="9"/>
    </row>
    <row r="31" spans="1:16" ht="15" thickBot="1" x14ac:dyDescent="0.3">
      <c r="B31" s="641"/>
      <c r="C31" s="642"/>
      <c r="D31" s="687" t="str">
        <f>D28</f>
        <v>$ / tonne</v>
      </c>
      <c r="E31" s="687"/>
      <c r="F31" s="687"/>
      <c r="G31" s="169" t="str">
        <f>IF(G29=0,"-",G30/G29)</f>
        <v>-</v>
      </c>
      <c r="H31" s="169" t="str">
        <f>IF(H29=0,"-",H30/H29)</f>
        <v>-</v>
      </c>
      <c r="I31" s="169" t="str">
        <f>IF(I29=0,"-",I30/I29)</f>
        <v>-</v>
      </c>
      <c r="J31" s="169" t="str">
        <f>IF(J29=0,"-",J30/J29)</f>
        <v>-</v>
      </c>
      <c r="K31" s="169" t="str">
        <f>IF(K29=0,"-",K30/K29)</f>
        <v>-</v>
      </c>
      <c r="L31" s="64"/>
      <c r="M31" s="9"/>
    </row>
    <row r="32" spans="1:16" x14ac:dyDescent="0.25">
      <c r="B32" s="643" t="str">
        <f>IF(Intro!$G$21="English",O32,P32)</f>
        <v>Ventes au Canada</v>
      </c>
      <c r="C32" s="644"/>
      <c r="D32" s="688" t="str">
        <f>D26</f>
        <v>tonnes</v>
      </c>
      <c r="E32" s="688"/>
      <c r="F32" s="688"/>
      <c r="G32" s="168">
        <f>SUM('Begin:End2'!G37)</f>
        <v>0</v>
      </c>
      <c r="H32" s="168">
        <f>SUM('Begin:End2'!H37)</f>
        <v>0</v>
      </c>
      <c r="I32" s="168">
        <f>SUM('Begin:End2'!I37)</f>
        <v>0</v>
      </c>
      <c r="J32" s="168">
        <f>SUM('Begin:End2'!J37)</f>
        <v>0</v>
      </c>
      <c r="K32" s="168">
        <f>SUM('Begin:End2'!K37)</f>
        <v>0</v>
      </c>
      <c r="L32" s="64"/>
      <c r="M32" s="9"/>
      <c r="O32" s="9" t="s">
        <v>231</v>
      </c>
      <c r="P32" s="9" t="s">
        <v>232</v>
      </c>
    </row>
    <row r="33" spans="1:16" x14ac:dyDescent="0.25">
      <c r="B33" s="396"/>
      <c r="C33" s="468"/>
      <c r="D33" s="683" t="str">
        <f>IF(Intro!G$21="English","net delivered selling value (CAD)","valeur de vente nette rendue (CAD)")</f>
        <v>valeur de vente nette rendue (CAD)</v>
      </c>
      <c r="E33" s="683"/>
      <c r="F33" s="683"/>
      <c r="G33" s="146">
        <f>SUM('Begin:End2'!G38)</f>
        <v>0</v>
      </c>
      <c r="H33" s="146">
        <f>SUM('Begin:End2'!H38)</f>
        <v>0</v>
      </c>
      <c r="I33" s="146">
        <f>SUM('Begin:End2'!I38)</f>
        <v>0</v>
      </c>
      <c r="J33" s="146">
        <f>SUM('Begin:End2'!J38)</f>
        <v>0</v>
      </c>
      <c r="K33" s="146">
        <f>SUM('Begin:End2'!K38)</f>
        <v>0</v>
      </c>
      <c r="L33" s="64"/>
      <c r="M33" s="9"/>
    </row>
    <row r="34" spans="1:16" ht="15" thickBot="1" x14ac:dyDescent="0.3">
      <c r="B34" s="641"/>
      <c r="C34" s="642"/>
      <c r="D34" s="687" t="str">
        <f>D28</f>
        <v>$ / tonne</v>
      </c>
      <c r="E34" s="687"/>
      <c r="F34" s="687"/>
      <c r="G34" s="169" t="str">
        <f>IF(G32=0,"-",G33/G32)</f>
        <v>-</v>
      </c>
      <c r="H34" s="169" t="str">
        <f>IF(H32=0,"-",H33/H32)</f>
        <v>-</v>
      </c>
      <c r="I34" s="169" t="str">
        <f>IF(I32=0,"-",I33/I32)</f>
        <v>-</v>
      </c>
      <c r="J34" s="169" t="str">
        <f>IF(J32=0,"-",J33/J32)</f>
        <v>-</v>
      </c>
      <c r="K34" s="169" t="str">
        <f>IF(K32=0,"-",K33/K32)</f>
        <v>-</v>
      </c>
      <c r="L34" s="64"/>
      <c r="M34" s="9"/>
    </row>
    <row r="35" spans="1:16" x14ac:dyDescent="0.25">
      <c r="B35" s="643" t="str">
        <f>IF(Intro!$G$21="English",O35,P35)</f>
        <v>Ventes à l'exportation</v>
      </c>
      <c r="C35" s="644"/>
      <c r="D35" s="688" t="str">
        <f>IF(Intro!$G$21="English",Variables!$B$23,Variables!$C$23)</f>
        <v>tonnes</v>
      </c>
      <c r="E35" s="688"/>
      <c r="F35" s="688"/>
      <c r="G35" s="151"/>
      <c r="H35" s="151"/>
      <c r="I35" s="151"/>
      <c r="J35" s="151"/>
      <c r="K35" s="151"/>
      <c r="L35" s="64"/>
      <c r="M35" s="9"/>
      <c r="O35" s="9" t="s">
        <v>263</v>
      </c>
      <c r="P35" s="9" t="s">
        <v>146</v>
      </c>
    </row>
    <row r="36" spans="1:16" x14ac:dyDescent="0.25">
      <c r="B36" s="396"/>
      <c r="C36" s="468"/>
      <c r="D36" s="683" t="str">
        <f>'Imp-China - Chine -1'!D32</f>
        <v>valeur de vente nette rendue (CAD)</v>
      </c>
      <c r="E36" s="683"/>
      <c r="F36" s="683"/>
      <c r="G36" s="148"/>
      <c r="H36" s="148"/>
      <c r="I36" s="148"/>
      <c r="J36" s="148"/>
      <c r="K36" s="148"/>
      <c r="L36" s="64"/>
      <c r="M36" s="9"/>
    </row>
    <row r="37" spans="1:16" ht="15" thickBot="1" x14ac:dyDescent="0.3">
      <c r="B37" s="641"/>
      <c r="C37" s="642"/>
      <c r="D37" s="687" t="str">
        <f>"$ / "&amp;IF(Intro!$G$21="English",Variables!$B$24,Variables!$C$24)</f>
        <v>$ / tonne</v>
      </c>
      <c r="E37" s="687"/>
      <c r="F37" s="687"/>
      <c r="G37" s="150" t="str">
        <f>IF(G35=0,"-",G36/G35)</f>
        <v>-</v>
      </c>
      <c r="H37" s="150" t="str">
        <f>IF(H35=0,"-",H36/H35)</f>
        <v>-</v>
      </c>
      <c r="I37" s="150" t="str">
        <f t="shared" ref="I37:J37" si="0">IF(I35=0,"-",I36/I35)</f>
        <v>-</v>
      </c>
      <c r="J37" s="150" t="str">
        <f t="shared" si="0"/>
        <v>-</v>
      </c>
      <c r="K37" s="150" t="str">
        <f t="shared" ref="K37" si="1">IF(K35=0,"-",K36/K35)</f>
        <v>-</v>
      </c>
      <c r="L37" s="64"/>
      <c r="M37" s="9"/>
    </row>
    <row r="38" spans="1:16" x14ac:dyDescent="0.25">
      <c r="B38" s="460" t="str">
        <f>IF(Intro!$G$21="English",O38,P38)</f>
        <v>Stock de clôture</v>
      </c>
      <c r="C38" s="461"/>
      <c r="D38" s="714" t="str">
        <f>IF(Intro!$G$21="English",Variables!$B$23,Variables!$C$23)</f>
        <v>tonnes</v>
      </c>
      <c r="E38" s="714"/>
      <c r="F38" s="714"/>
      <c r="G38" s="152"/>
      <c r="H38" s="152"/>
      <c r="I38" s="152"/>
      <c r="J38" s="152"/>
      <c r="K38" s="152"/>
      <c r="L38" s="64"/>
      <c r="M38" s="9"/>
      <c r="O38" s="9" t="s">
        <v>147</v>
      </c>
      <c r="P38" s="9" t="s">
        <v>421</v>
      </c>
    </row>
    <row r="39" spans="1:16" x14ac:dyDescent="0.25">
      <c r="B39" s="396"/>
      <c r="C39" s="468"/>
      <c r="D39" s="683" t="s">
        <v>233</v>
      </c>
      <c r="E39" s="683"/>
      <c r="F39" s="683"/>
      <c r="G39" s="148"/>
      <c r="H39" s="148"/>
      <c r="I39" s="148"/>
      <c r="J39" s="148"/>
      <c r="K39" s="148"/>
      <c r="L39" s="64"/>
      <c r="M39" s="9"/>
    </row>
    <row r="40" spans="1:16" x14ac:dyDescent="0.25">
      <c r="B40" s="396"/>
      <c r="C40" s="468"/>
      <c r="D40" s="683" t="str">
        <f>"$ / "&amp;IF(Intro!$G$21="English",Variables!$B$24,Variables!$C$24)</f>
        <v>$ / tonne</v>
      </c>
      <c r="E40" s="683"/>
      <c r="F40" s="683"/>
      <c r="G40" s="149" t="str">
        <f>IF(G38=0,"-",G39/G38)</f>
        <v>-</v>
      </c>
      <c r="H40" s="149" t="str">
        <f t="shared" ref="H40:I40" si="2">IF(H38=0,"-",H39/H38)</f>
        <v>-</v>
      </c>
      <c r="I40" s="149" t="str">
        <f t="shared" si="2"/>
        <v>-</v>
      </c>
      <c r="J40" s="149" t="str">
        <f t="shared" ref="J40:K40" si="3">IF(J38=0,"-",J39/J38)</f>
        <v>-</v>
      </c>
      <c r="K40" s="149" t="str">
        <f t="shared" si="3"/>
        <v>-</v>
      </c>
      <c r="L40" s="64"/>
      <c r="M40" s="9"/>
    </row>
    <row r="41" spans="1:16" x14ac:dyDescent="0.25">
      <c r="B41" s="65"/>
      <c r="C41" s="62"/>
      <c r="D41" s="62"/>
      <c r="E41" s="62"/>
      <c r="F41" s="62"/>
      <c r="G41" s="62"/>
      <c r="H41" s="62"/>
      <c r="I41" s="62"/>
      <c r="J41" s="62"/>
      <c r="K41" s="62"/>
      <c r="L41" s="63"/>
      <c r="M41" s="9"/>
    </row>
    <row r="42" spans="1:16" s="10" customFormat="1" x14ac:dyDescent="0.25">
      <c r="A42" s="7"/>
      <c r="B42" s="537" t="s">
        <v>15</v>
      </c>
      <c r="C42" s="538"/>
      <c r="D42" s="538"/>
      <c r="E42" s="538"/>
      <c r="F42" s="538"/>
      <c r="G42" s="538"/>
      <c r="H42" s="538"/>
      <c r="I42" s="538"/>
      <c r="J42" s="538"/>
      <c r="K42" s="538"/>
      <c r="L42" s="539"/>
      <c r="M42" s="66"/>
      <c r="O42" s="9"/>
    </row>
    <row r="43" spans="1:16" x14ac:dyDescent="0.25">
      <c r="B43" s="67"/>
      <c r="C43" s="36"/>
      <c r="D43" s="36"/>
      <c r="E43" s="36"/>
      <c r="F43" s="36"/>
      <c r="G43" s="36"/>
      <c r="H43" s="36"/>
      <c r="I43" s="36"/>
      <c r="J43" s="36"/>
      <c r="K43" s="36"/>
      <c r="L43" s="52"/>
      <c r="M43" s="9"/>
    </row>
    <row r="44" spans="1:16" ht="14.1" customHeight="1" x14ac:dyDescent="0.25">
      <c r="B44" s="404" t="str">
        <f>IF(Intro!$G$21="English",O44,P44)</f>
        <v>En utilisant les données fournies à la question 1 dans les onglets des pays avec les données fournies à la question 1 sur l'onglet Invent-Stock, le questionnaire calcule le stock de clôture comme suit :</v>
      </c>
      <c r="C44" s="405"/>
      <c r="D44" s="405"/>
      <c r="E44" s="405"/>
      <c r="F44" s="405"/>
      <c r="G44" s="405"/>
      <c r="H44" s="405"/>
      <c r="I44" s="405"/>
      <c r="J44" s="405"/>
      <c r="K44" s="405"/>
      <c r="L44" s="406"/>
      <c r="M44" s="9"/>
      <c r="O44" s="9" t="s">
        <v>441</v>
      </c>
      <c r="P44" s="9" t="s">
        <v>442</v>
      </c>
    </row>
    <row r="45" spans="1:16" x14ac:dyDescent="0.25">
      <c r="B45" s="67"/>
      <c r="C45" s="36"/>
      <c r="D45" s="36"/>
      <c r="E45" s="36"/>
      <c r="F45" s="36"/>
      <c r="G45" s="36"/>
      <c r="H45" s="36"/>
      <c r="I45" s="36"/>
      <c r="J45" s="36"/>
      <c r="K45" s="36"/>
      <c r="L45" s="52"/>
      <c r="M45" s="9"/>
    </row>
    <row r="46" spans="1:16" x14ac:dyDescent="0.25">
      <c r="B46" s="55"/>
      <c r="E46" s="32"/>
      <c r="G46" s="613">
        <f>Variables!$B$6</f>
        <v>2023</v>
      </c>
      <c r="H46" s="613">
        <f>G46+1</f>
        <v>2024</v>
      </c>
      <c r="I46" s="613">
        <f>H46+1</f>
        <v>2025</v>
      </c>
      <c r="J46" s="613" t="str">
        <f>J24</f>
        <v>janv.-mars 2025</v>
      </c>
      <c r="K46" s="613" t="str">
        <f>K24</f>
        <v>janv.-mars 2026</v>
      </c>
      <c r="L46" s="64"/>
      <c r="M46" s="9"/>
      <c r="O46" s="17"/>
    </row>
    <row r="47" spans="1:16" x14ac:dyDescent="0.25">
      <c r="B47" s="55"/>
      <c r="E47" s="32"/>
      <c r="G47" s="613"/>
      <c r="H47" s="613"/>
      <c r="I47" s="613"/>
      <c r="J47" s="613"/>
      <c r="K47" s="613"/>
      <c r="L47" s="64"/>
      <c r="M47" s="9"/>
      <c r="O47" s="17"/>
    </row>
    <row r="48" spans="1:16" x14ac:dyDescent="0.25">
      <c r="B48" s="698" t="str">
        <f>IF(Intro!$G$21="English",O48,P48)</f>
        <v>Stock de clôture</v>
      </c>
      <c r="C48" s="699"/>
      <c r="D48" s="699"/>
      <c r="E48" s="700"/>
      <c r="F48" s="178" t="str">
        <f>IF(Intro!$G$21="English",Variables!$B$23,Variables!$C$23)</f>
        <v>tonnes</v>
      </c>
      <c r="G48" s="146">
        <f>G26+G29-G32-G35</f>
        <v>0</v>
      </c>
      <c r="H48" s="146">
        <f t="shared" ref="H48:K48" si="4">H26+H29-H32-H35</f>
        <v>0</v>
      </c>
      <c r="I48" s="146">
        <f t="shared" si="4"/>
        <v>0</v>
      </c>
      <c r="J48" s="146">
        <f t="shared" si="4"/>
        <v>0</v>
      </c>
      <c r="K48" s="146">
        <f t="shared" si="4"/>
        <v>0</v>
      </c>
      <c r="L48" s="64"/>
      <c r="M48" s="9"/>
      <c r="O48" s="9" t="s">
        <v>147</v>
      </c>
      <c r="P48" s="9" t="s">
        <v>421</v>
      </c>
    </row>
    <row r="49" spans="1:16" ht="14.1" customHeight="1" x14ac:dyDescent="0.25">
      <c r="B49" s="705" t="str">
        <f>IF(Intro!$G$21="English",O49,P49)</f>
        <v>Différence entre le stock de clôture à la question 1 dans l'onglet Invent-Stock et le stock de clôture calculé</v>
      </c>
      <c r="C49" s="706"/>
      <c r="D49" s="706"/>
      <c r="E49" s="707"/>
      <c r="F49" s="702" t="str">
        <f>IF(Intro!$G$21="English",Variables!$B$23,Variables!$C$23)</f>
        <v>tonnes</v>
      </c>
      <c r="G49" s="701">
        <f>G38-G48</f>
        <v>0</v>
      </c>
      <c r="H49" s="701">
        <f>H38-H48</f>
        <v>0</v>
      </c>
      <c r="I49" s="701">
        <f>I38-I48</f>
        <v>0</v>
      </c>
      <c r="J49" s="701">
        <f>J38-J48</f>
        <v>0</v>
      </c>
      <c r="K49" s="701">
        <f>K38-K48</f>
        <v>0</v>
      </c>
      <c r="L49" s="64"/>
      <c r="M49" s="9"/>
      <c r="O49" s="9" t="s">
        <v>193</v>
      </c>
      <c r="P49" s="9" t="s">
        <v>264</v>
      </c>
    </row>
    <row r="50" spans="1:16" x14ac:dyDescent="0.25">
      <c r="B50" s="708"/>
      <c r="C50" s="709"/>
      <c r="D50" s="709"/>
      <c r="E50" s="710"/>
      <c r="F50" s="703"/>
      <c r="G50" s="701"/>
      <c r="H50" s="701"/>
      <c r="I50" s="701"/>
      <c r="J50" s="701"/>
      <c r="K50" s="701"/>
      <c r="L50" s="64"/>
      <c r="M50" s="9"/>
    </row>
    <row r="51" spans="1:16" x14ac:dyDescent="0.25">
      <c r="B51" s="711"/>
      <c r="C51" s="712"/>
      <c r="D51" s="712"/>
      <c r="E51" s="713"/>
      <c r="F51" s="704"/>
      <c r="G51" s="701"/>
      <c r="H51" s="701"/>
      <c r="I51" s="701"/>
      <c r="J51" s="701"/>
      <c r="K51" s="701"/>
      <c r="L51" s="64"/>
      <c r="M51" s="9"/>
    </row>
    <row r="52" spans="1:16" x14ac:dyDescent="0.25">
      <c r="B52" s="67"/>
      <c r="C52" s="36"/>
      <c r="D52" s="36"/>
      <c r="E52" s="36"/>
      <c r="F52" s="36"/>
      <c r="G52" s="36"/>
      <c r="H52" s="36"/>
      <c r="I52" s="36"/>
      <c r="J52" s="36"/>
      <c r="K52" s="36"/>
      <c r="L52" s="52"/>
      <c r="M52" s="9"/>
    </row>
    <row r="53" spans="1:16" x14ac:dyDescent="0.25">
      <c r="B53" s="540" t="str">
        <f>IF(Intro!$G$21="English",O53,P53)</f>
        <v>Si le volume du stock de clôture à la question 1 dans l'onglet Invent-Stock diffère du stock de clôture calculé, expliquez pourquoi il y a une différence.</v>
      </c>
      <c r="C53" s="541"/>
      <c r="D53" s="541"/>
      <c r="E53" s="541"/>
      <c r="F53" s="541"/>
      <c r="G53" s="541"/>
      <c r="H53" s="541"/>
      <c r="I53" s="541"/>
      <c r="J53" s="541"/>
      <c r="K53" s="541"/>
      <c r="L53" s="542"/>
      <c r="M53" s="9"/>
      <c r="O53" s="26" t="s">
        <v>172</v>
      </c>
      <c r="P53" s="9" t="s">
        <v>265</v>
      </c>
    </row>
    <row r="54" spans="1:16" x14ac:dyDescent="0.25">
      <c r="B54" s="67"/>
      <c r="C54" s="36"/>
      <c r="D54" s="36"/>
      <c r="E54" s="36"/>
      <c r="F54" s="36"/>
      <c r="G54" s="36"/>
      <c r="H54" s="36"/>
      <c r="I54" s="36"/>
      <c r="J54" s="36"/>
      <c r="K54" s="36"/>
      <c r="L54" s="52"/>
      <c r="M54" s="9"/>
    </row>
    <row r="55" spans="1:16" s="10" customFormat="1" x14ac:dyDescent="0.25">
      <c r="A55" s="7"/>
      <c r="B55" s="550"/>
      <c r="C55" s="551"/>
      <c r="D55" s="551"/>
      <c r="E55" s="551"/>
      <c r="F55" s="551"/>
      <c r="G55" s="551"/>
      <c r="H55" s="551"/>
      <c r="I55" s="551"/>
      <c r="J55" s="551"/>
      <c r="K55" s="551"/>
      <c r="L55" s="552"/>
      <c r="M55" s="34"/>
    </row>
    <row r="56" spans="1:16" s="10" customFormat="1" x14ac:dyDescent="0.25">
      <c r="A56" s="7"/>
      <c r="B56" s="550"/>
      <c r="C56" s="551"/>
      <c r="D56" s="551"/>
      <c r="E56" s="551"/>
      <c r="F56" s="551"/>
      <c r="G56" s="551"/>
      <c r="H56" s="551"/>
      <c r="I56" s="551"/>
      <c r="J56" s="551"/>
      <c r="K56" s="551"/>
      <c r="L56" s="552"/>
      <c r="M56" s="34"/>
    </row>
    <row r="57" spans="1:16" s="10" customFormat="1" x14ac:dyDescent="0.25">
      <c r="A57" s="7"/>
      <c r="B57" s="550"/>
      <c r="C57" s="551"/>
      <c r="D57" s="551"/>
      <c r="E57" s="551"/>
      <c r="F57" s="551"/>
      <c r="G57" s="551"/>
      <c r="H57" s="551"/>
      <c r="I57" s="551"/>
      <c r="J57" s="551"/>
      <c r="K57" s="551"/>
      <c r="L57" s="552"/>
      <c r="M57" s="34"/>
    </row>
    <row r="58" spans="1:16" s="10" customFormat="1" x14ac:dyDescent="0.25">
      <c r="A58" s="7"/>
      <c r="B58" s="550"/>
      <c r="C58" s="551"/>
      <c r="D58" s="551"/>
      <c r="E58" s="551"/>
      <c r="F58" s="551"/>
      <c r="G58" s="551"/>
      <c r="H58" s="551"/>
      <c r="I58" s="551"/>
      <c r="J58" s="551"/>
      <c r="K58" s="551"/>
      <c r="L58" s="552"/>
      <c r="M58" s="34"/>
    </row>
    <row r="59" spans="1:16" s="10" customFormat="1" x14ac:dyDescent="0.25">
      <c r="A59" s="7"/>
      <c r="B59" s="550"/>
      <c r="C59" s="551"/>
      <c r="D59" s="551"/>
      <c r="E59" s="551"/>
      <c r="F59" s="551"/>
      <c r="G59" s="551"/>
      <c r="H59" s="551"/>
      <c r="I59" s="551"/>
      <c r="J59" s="551"/>
      <c r="K59" s="551"/>
      <c r="L59" s="552"/>
      <c r="M59" s="34"/>
    </row>
    <row r="60" spans="1:16" s="10" customFormat="1" x14ac:dyDescent="0.25">
      <c r="A60" s="7"/>
      <c r="B60" s="550"/>
      <c r="C60" s="551"/>
      <c r="D60" s="551"/>
      <c r="E60" s="551"/>
      <c r="F60" s="551"/>
      <c r="G60" s="551"/>
      <c r="H60" s="551"/>
      <c r="I60" s="551"/>
      <c r="J60" s="551"/>
      <c r="K60" s="551"/>
      <c r="L60" s="552"/>
      <c r="M60" s="34"/>
    </row>
    <row r="61" spans="1:16" s="10" customFormat="1" x14ac:dyDescent="0.25">
      <c r="A61" s="7"/>
      <c r="B61" s="550"/>
      <c r="C61" s="551"/>
      <c r="D61" s="551"/>
      <c r="E61" s="551"/>
      <c r="F61" s="551"/>
      <c r="G61" s="551"/>
      <c r="H61" s="551"/>
      <c r="I61" s="551"/>
      <c r="J61" s="551"/>
      <c r="K61" s="551"/>
      <c r="L61" s="552"/>
      <c r="M61" s="34"/>
    </row>
    <row r="62" spans="1:16" s="10" customFormat="1" x14ac:dyDescent="0.25">
      <c r="A62" s="7"/>
      <c r="B62" s="550"/>
      <c r="C62" s="551"/>
      <c r="D62" s="551"/>
      <c r="E62" s="551"/>
      <c r="F62" s="551"/>
      <c r="G62" s="551"/>
      <c r="H62" s="551"/>
      <c r="I62" s="551"/>
      <c r="J62" s="551"/>
      <c r="K62" s="551"/>
      <c r="L62" s="552"/>
      <c r="M62" s="34"/>
    </row>
    <row r="63" spans="1:16" x14ac:dyDescent="0.25">
      <c r="B63" s="65"/>
      <c r="C63" s="62"/>
      <c r="D63" s="62"/>
      <c r="E63" s="62"/>
      <c r="F63" s="62"/>
      <c r="G63" s="62"/>
      <c r="H63" s="62"/>
      <c r="I63" s="62"/>
      <c r="J63" s="62"/>
      <c r="K63" s="62"/>
      <c r="L63" s="63"/>
      <c r="M63" s="9"/>
    </row>
    <row r="64" spans="1:16" s="10" customFormat="1" x14ac:dyDescent="0.25">
      <c r="A64" s="7"/>
      <c r="B64" s="537" t="s">
        <v>16</v>
      </c>
      <c r="C64" s="538"/>
      <c r="D64" s="538"/>
      <c r="E64" s="538"/>
      <c r="F64" s="538"/>
      <c r="G64" s="538"/>
      <c r="H64" s="538"/>
      <c r="I64" s="538"/>
      <c r="J64" s="538"/>
      <c r="K64" s="538"/>
      <c r="L64" s="539"/>
      <c r="M64" s="66"/>
    </row>
    <row r="65" spans="1:16" x14ac:dyDescent="0.25">
      <c r="B65" s="67"/>
      <c r="C65" s="36"/>
      <c r="D65" s="36"/>
      <c r="E65" s="36"/>
      <c r="F65" s="36"/>
      <c r="G65" s="36"/>
      <c r="H65" s="36"/>
      <c r="I65" s="36"/>
      <c r="J65" s="36"/>
      <c r="K65" s="36"/>
      <c r="L65" s="52"/>
      <c r="M65" s="9"/>
    </row>
    <row r="66" spans="1:16" x14ac:dyDescent="0.25">
      <c r="B66" s="404" t="str">
        <f>IF(Intro!$G$21="English",O66,P66)</f>
        <v>Décrivez comment votre entreprise détermine la valeur des stocks. Fournissez tout changement dans la méthode d'évaluation des stocks ou toute réduction importante de la valeur comptabilisée des stocks depuis le 1er janvier 2023.</v>
      </c>
      <c r="C66" s="405"/>
      <c r="D66" s="405"/>
      <c r="E66" s="405"/>
      <c r="F66" s="405"/>
      <c r="G66" s="405"/>
      <c r="H66" s="405"/>
      <c r="I66" s="405"/>
      <c r="J66" s="405"/>
      <c r="K66" s="405"/>
      <c r="L66" s="406"/>
      <c r="M66" s="9"/>
      <c r="O66" s="9"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66" s="9"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67" spans="1:16" x14ac:dyDescent="0.25">
      <c r="B67" s="404"/>
      <c r="C67" s="405"/>
      <c r="D67" s="405"/>
      <c r="E67" s="405"/>
      <c r="F67" s="405"/>
      <c r="G67" s="405"/>
      <c r="H67" s="405"/>
      <c r="I67" s="405"/>
      <c r="J67" s="405"/>
      <c r="K67" s="405"/>
      <c r="L67" s="406"/>
      <c r="M67" s="9"/>
    </row>
    <row r="68" spans="1:16" x14ac:dyDescent="0.25">
      <c r="B68" s="67"/>
      <c r="C68" s="36"/>
      <c r="D68" s="36"/>
      <c r="E68" s="36"/>
      <c r="F68" s="36"/>
      <c r="G68" s="36"/>
      <c r="H68" s="36"/>
      <c r="I68" s="36"/>
      <c r="J68" s="36"/>
      <c r="K68" s="36"/>
      <c r="L68" s="52"/>
      <c r="M68" s="9"/>
    </row>
    <row r="69" spans="1:16" s="10" customFormat="1" x14ac:dyDescent="0.25">
      <c r="A69" s="7"/>
      <c r="B69" s="550"/>
      <c r="C69" s="551"/>
      <c r="D69" s="551"/>
      <c r="E69" s="551"/>
      <c r="F69" s="551"/>
      <c r="G69" s="551"/>
      <c r="H69" s="551"/>
      <c r="I69" s="551"/>
      <c r="J69" s="551"/>
      <c r="K69" s="551"/>
      <c r="L69" s="552"/>
      <c r="M69" s="34"/>
    </row>
    <row r="70" spans="1:16" s="10" customFormat="1" x14ac:dyDescent="0.25">
      <c r="A70" s="7"/>
      <c r="B70" s="550"/>
      <c r="C70" s="551"/>
      <c r="D70" s="551"/>
      <c r="E70" s="551"/>
      <c r="F70" s="551"/>
      <c r="G70" s="551"/>
      <c r="H70" s="551"/>
      <c r="I70" s="551"/>
      <c r="J70" s="551"/>
      <c r="K70" s="551"/>
      <c r="L70" s="552"/>
      <c r="M70" s="34"/>
    </row>
    <row r="71" spans="1:16" s="10" customFormat="1" x14ac:dyDescent="0.25">
      <c r="A71" s="7"/>
      <c r="B71" s="550"/>
      <c r="C71" s="551"/>
      <c r="D71" s="551"/>
      <c r="E71" s="551"/>
      <c r="F71" s="551"/>
      <c r="G71" s="551"/>
      <c r="H71" s="551"/>
      <c r="I71" s="551"/>
      <c r="J71" s="551"/>
      <c r="K71" s="551"/>
      <c r="L71" s="552"/>
      <c r="M71" s="34"/>
    </row>
    <row r="72" spans="1:16" s="10" customFormat="1" x14ac:dyDescent="0.25">
      <c r="A72" s="7"/>
      <c r="B72" s="550"/>
      <c r="C72" s="551"/>
      <c r="D72" s="551"/>
      <c r="E72" s="551"/>
      <c r="F72" s="551"/>
      <c r="G72" s="551"/>
      <c r="H72" s="551"/>
      <c r="I72" s="551"/>
      <c r="J72" s="551"/>
      <c r="K72" s="551"/>
      <c r="L72" s="552"/>
      <c r="M72" s="34"/>
    </row>
    <row r="73" spans="1:16" s="10" customFormat="1" x14ac:dyDescent="0.25">
      <c r="A73" s="7"/>
      <c r="B73" s="550"/>
      <c r="C73" s="551"/>
      <c r="D73" s="551"/>
      <c r="E73" s="551"/>
      <c r="F73" s="551"/>
      <c r="G73" s="551"/>
      <c r="H73" s="551"/>
      <c r="I73" s="551"/>
      <c r="J73" s="551"/>
      <c r="K73" s="551"/>
      <c r="L73" s="552"/>
      <c r="M73" s="34"/>
    </row>
    <row r="74" spans="1:16" s="10" customFormat="1" x14ac:dyDescent="0.25">
      <c r="A74" s="7"/>
      <c r="B74" s="550"/>
      <c r="C74" s="551"/>
      <c r="D74" s="551"/>
      <c r="E74" s="551"/>
      <c r="F74" s="551"/>
      <c r="G74" s="551"/>
      <c r="H74" s="551"/>
      <c r="I74" s="551"/>
      <c r="J74" s="551"/>
      <c r="K74" s="551"/>
      <c r="L74" s="552"/>
      <c r="M74" s="34"/>
    </row>
    <row r="75" spans="1:16" s="10" customFormat="1" x14ac:dyDescent="0.25">
      <c r="A75" s="7"/>
      <c r="B75" s="550"/>
      <c r="C75" s="551"/>
      <c r="D75" s="551"/>
      <c r="E75" s="551"/>
      <c r="F75" s="551"/>
      <c r="G75" s="551"/>
      <c r="H75" s="551"/>
      <c r="I75" s="551"/>
      <c r="J75" s="551"/>
      <c r="K75" s="551"/>
      <c r="L75" s="552"/>
      <c r="M75" s="34"/>
    </row>
    <row r="76" spans="1:16" s="10" customFormat="1" x14ac:dyDescent="0.25">
      <c r="A76" s="7"/>
      <c r="B76" s="550"/>
      <c r="C76" s="551"/>
      <c r="D76" s="551"/>
      <c r="E76" s="551"/>
      <c r="F76" s="551"/>
      <c r="G76" s="551"/>
      <c r="H76" s="551"/>
      <c r="I76" s="551"/>
      <c r="J76" s="551"/>
      <c r="K76" s="551"/>
      <c r="L76" s="552"/>
      <c r="M76" s="34"/>
    </row>
    <row r="77" spans="1:16" x14ac:dyDescent="0.25">
      <c r="B77" s="65"/>
      <c r="C77" s="62"/>
      <c r="D77" s="62"/>
      <c r="E77" s="62"/>
      <c r="F77" s="62"/>
      <c r="G77" s="62"/>
      <c r="H77" s="62"/>
      <c r="I77" s="62"/>
      <c r="J77" s="62"/>
      <c r="K77" s="62"/>
      <c r="L77" s="63"/>
      <c r="M77" s="9"/>
    </row>
    <row r="78" spans="1:16" s="10" customFormat="1" x14ac:dyDescent="0.25">
      <c r="A78" s="7"/>
      <c r="B78" s="537" t="s">
        <v>17</v>
      </c>
      <c r="C78" s="538"/>
      <c r="D78" s="538"/>
      <c r="E78" s="538"/>
      <c r="F78" s="538"/>
      <c r="G78" s="538"/>
      <c r="H78" s="538"/>
      <c r="I78" s="538"/>
      <c r="J78" s="538"/>
      <c r="K78" s="538"/>
      <c r="L78" s="539"/>
      <c r="M78" s="66"/>
    </row>
    <row r="79" spans="1:16" x14ac:dyDescent="0.25">
      <c r="B79" s="67"/>
      <c r="C79" s="36"/>
      <c r="D79" s="36"/>
      <c r="E79" s="36"/>
      <c r="F79" s="36"/>
      <c r="G79" s="36"/>
      <c r="H79" s="36"/>
      <c r="I79" s="36"/>
      <c r="J79" s="36"/>
      <c r="K79" s="36"/>
      <c r="L79" s="52"/>
      <c r="M79" s="9"/>
    </row>
    <row r="80" spans="1:16" x14ac:dyDescent="0.25">
      <c r="B80" s="404" t="str">
        <f>IF(Intro!$G$21="English",O80,P80)</f>
        <v>Décrivez tout changement dans le volume des stocks des marchandises maintenus par votre entreprise depuis le 1er janvier 2023 et indiquez si ces changements ont eu une incidence quelconque sur la capacité de votre entreprise à fournir ses clients.</v>
      </c>
      <c r="C80" s="405"/>
      <c r="D80" s="405"/>
      <c r="E80" s="405"/>
      <c r="F80" s="405"/>
      <c r="G80" s="405"/>
      <c r="H80" s="405"/>
      <c r="I80" s="405"/>
      <c r="J80" s="405"/>
      <c r="K80" s="405"/>
      <c r="L80" s="406"/>
      <c r="M80" s="9"/>
      <c r="O80" s="9"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80" s="9"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81" spans="1:16" x14ac:dyDescent="0.25">
      <c r="B81" s="404"/>
      <c r="C81" s="405"/>
      <c r="D81" s="405"/>
      <c r="E81" s="405"/>
      <c r="F81" s="405"/>
      <c r="G81" s="405"/>
      <c r="H81" s="405"/>
      <c r="I81" s="405"/>
      <c r="J81" s="405"/>
      <c r="K81" s="405"/>
      <c r="L81" s="406"/>
      <c r="M81" s="9"/>
    </row>
    <row r="82" spans="1:16" x14ac:dyDescent="0.25">
      <c r="B82" s="67"/>
      <c r="C82" s="36"/>
      <c r="D82" s="36"/>
      <c r="E82" s="36"/>
      <c r="F82" s="36"/>
      <c r="G82" s="36"/>
      <c r="H82" s="36"/>
      <c r="I82" s="36"/>
      <c r="J82" s="36"/>
      <c r="K82" s="36"/>
      <c r="L82" s="52"/>
      <c r="M82" s="9"/>
    </row>
    <row r="83" spans="1:16" s="10" customFormat="1" x14ac:dyDescent="0.25">
      <c r="A83" s="7"/>
      <c r="B83" s="550"/>
      <c r="C83" s="551"/>
      <c r="D83" s="551"/>
      <c r="E83" s="551"/>
      <c r="F83" s="551"/>
      <c r="G83" s="551"/>
      <c r="H83" s="551"/>
      <c r="I83" s="551"/>
      <c r="J83" s="551"/>
      <c r="K83" s="551"/>
      <c r="L83" s="552"/>
      <c r="M83" s="34"/>
    </row>
    <row r="84" spans="1:16" s="10" customFormat="1" x14ac:dyDescent="0.25">
      <c r="A84" s="7"/>
      <c r="B84" s="550"/>
      <c r="C84" s="551"/>
      <c r="D84" s="551"/>
      <c r="E84" s="551"/>
      <c r="F84" s="551"/>
      <c r="G84" s="551"/>
      <c r="H84" s="551"/>
      <c r="I84" s="551"/>
      <c r="J84" s="551"/>
      <c r="K84" s="551"/>
      <c r="L84" s="552"/>
      <c r="M84" s="34"/>
    </row>
    <row r="85" spans="1:16" s="10" customFormat="1" x14ac:dyDescent="0.25">
      <c r="A85" s="7"/>
      <c r="B85" s="550"/>
      <c r="C85" s="551"/>
      <c r="D85" s="551"/>
      <c r="E85" s="551"/>
      <c r="F85" s="551"/>
      <c r="G85" s="551"/>
      <c r="H85" s="551"/>
      <c r="I85" s="551"/>
      <c r="J85" s="551"/>
      <c r="K85" s="551"/>
      <c r="L85" s="552"/>
      <c r="M85" s="34"/>
    </row>
    <row r="86" spans="1:16" s="10" customFormat="1" x14ac:dyDescent="0.25">
      <c r="A86" s="7"/>
      <c r="B86" s="550"/>
      <c r="C86" s="551"/>
      <c r="D86" s="551"/>
      <c r="E86" s="551"/>
      <c r="F86" s="551"/>
      <c r="G86" s="551"/>
      <c r="H86" s="551"/>
      <c r="I86" s="551"/>
      <c r="J86" s="551"/>
      <c r="K86" s="551"/>
      <c r="L86" s="552"/>
      <c r="M86" s="34"/>
    </row>
    <row r="87" spans="1:16" s="10" customFormat="1" x14ac:dyDescent="0.25">
      <c r="A87" s="7"/>
      <c r="B87" s="550"/>
      <c r="C87" s="551"/>
      <c r="D87" s="551"/>
      <c r="E87" s="551"/>
      <c r="F87" s="551"/>
      <c r="G87" s="551"/>
      <c r="H87" s="551"/>
      <c r="I87" s="551"/>
      <c r="J87" s="551"/>
      <c r="K87" s="551"/>
      <c r="L87" s="552"/>
      <c r="M87" s="34"/>
    </row>
    <row r="88" spans="1:16" s="10" customFormat="1" x14ac:dyDescent="0.25">
      <c r="A88" s="7"/>
      <c r="B88" s="550"/>
      <c r="C88" s="551"/>
      <c r="D88" s="551"/>
      <c r="E88" s="551"/>
      <c r="F88" s="551"/>
      <c r="G88" s="551"/>
      <c r="H88" s="551"/>
      <c r="I88" s="551"/>
      <c r="J88" s="551"/>
      <c r="K88" s="551"/>
      <c r="L88" s="552"/>
      <c r="M88" s="34"/>
    </row>
    <row r="89" spans="1:16" s="10" customFormat="1" x14ac:dyDescent="0.25">
      <c r="A89" s="7"/>
      <c r="B89" s="550"/>
      <c r="C89" s="551"/>
      <c r="D89" s="551"/>
      <c r="E89" s="551"/>
      <c r="F89" s="551"/>
      <c r="G89" s="551"/>
      <c r="H89" s="551"/>
      <c r="I89" s="551"/>
      <c r="J89" s="551"/>
      <c r="K89" s="551"/>
      <c r="L89" s="552"/>
      <c r="M89" s="34"/>
    </row>
    <row r="90" spans="1:16" s="10" customFormat="1" x14ac:dyDescent="0.25">
      <c r="A90" s="7"/>
      <c r="B90" s="550"/>
      <c r="C90" s="551"/>
      <c r="D90" s="551"/>
      <c r="E90" s="551"/>
      <c r="F90" s="551"/>
      <c r="G90" s="551"/>
      <c r="H90" s="551"/>
      <c r="I90" s="551"/>
      <c r="J90" s="551"/>
      <c r="K90" s="551"/>
      <c r="L90" s="552"/>
      <c r="M90" s="34"/>
    </row>
    <row r="91" spans="1:16" x14ac:dyDescent="0.25">
      <c r="B91" s="65"/>
      <c r="C91" s="62"/>
      <c r="D91" s="62"/>
      <c r="E91" s="62"/>
      <c r="F91" s="62"/>
      <c r="G91" s="62"/>
      <c r="H91" s="62"/>
      <c r="I91" s="62"/>
      <c r="J91" s="62"/>
      <c r="K91" s="62"/>
      <c r="L91" s="63"/>
      <c r="M91" s="9"/>
    </row>
    <row r="92" spans="1:16" s="10" customFormat="1" x14ac:dyDescent="0.25">
      <c r="A92" s="7"/>
      <c r="B92" s="537" t="s">
        <v>18</v>
      </c>
      <c r="C92" s="538"/>
      <c r="D92" s="538"/>
      <c r="E92" s="538"/>
      <c r="F92" s="538"/>
      <c r="G92" s="538"/>
      <c r="H92" s="538"/>
      <c r="I92" s="538"/>
      <c r="J92" s="538"/>
      <c r="K92" s="538"/>
      <c r="L92" s="539"/>
      <c r="M92" s="66"/>
    </row>
    <row r="93" spans="1:16" x14ac:dyDescent="0.25">
      <c r="B93" s="67"/>
      <c r="C93" s="36"/>
      <c r="D93" s="36"/>
      <c r="E93" s="36"/>
      <c r="F93" s="36"/>
      <c r="G93" s="36"/>
      <c r="H93" s="36"/>
      <c r="I93" s="36"/>
      <c r="J93" s="36"/>
      <c r="K93" s="36"/>
      <c r="L93" s="52"/>
      <c r="M93" s="9"/>
    </row>
    <row r="94" spans="1:16" x14ac:dyDescent="0.25">
      <c r="B94" s="404" t="str">
        <f>IF(Intro!$G$21="English",O94,P94)</f>
        <v>Décrivez les plans de votre entreprise pour gérer les niveaux de stocks au cours des deux prochaines années. Fournissez les motifs et les hypothèses sous-tendant ces objectifs et ces stratégies.</v>
      </c>
      <c r="C94" s="405"/>
      <c r="D94" s="405"/>
      <c r="E94" s="405"/>
      <c r="F94" s="405"/>
      <c r="G94" s="405"/>
      <c r="H94" s="405"/>
      <c r="I94" s="405"/>
      <c r="J94" s="405"/>
      <c r="K94" s="405"/>
      <c r="L94" s="406"/>
      <c r="M94" s="9"/>
      <c r="O94" s="9" t="s">
        <v>210</v>
      </c>
      <c r="P94" s="9" t="s">
        <v>148</v>
      </c>
    </row>
    <row r="95" spans="1:16" x14ac:dyDescent="0.25">
      <c r="B95" s="67"/>
      <c r="C95" s="36"/>
      <c r="D95" s="36"/>
      <c r="E95" s="36"/>
      <c r="F95" s="36"/>
      <c r="G95" s="36"/>
      <c r="H95" s="36"/>
      <c r="I95" s="36"/>
      <c r="J95" s="36"/>
      <c r="K95" s="36"/>
      <c r="L95" s="52"/>
      <c r="M95" s="9"/>
    </row>
    <row r="96" spans="1:16" s="10" customFormat="1" x14ac:dyDescent="0.25">
      <c r="A96" s="7"/>
      <c r="B96" s="550"/>
      <c r="C96" s="551"/>
      <c r="D96" s="551"/>
      <c r="E96" s="551"/>
      <c r="F96" s="551"/>
      <c r="G96" s="551"/>
      <c r="H96" s="551"/>
      <c r="I96" s="551"/>
      <c r="J96" s="551"/>
      <c r="K96" s="551"/>
      <c r="L96" s="552"/>
      <c r="M96" s="34"/>
    </row>
    <row r="97" spans="1:14" s="10" customFormat="1" x14ac:dyDescent="0.25">
      <c r="A97" s="7"/>
      <c r="B97" s="550"/>
      <c r="C97" s="551"/>
      <c r="D97" s="551"/>
      <c r="E97" s="551"/>
      <c r="F97" s="551"/>
      <c r="G97" s="551"/>
      <c r="H97" s="551"/>
      <c r="I97" s="551"/>
      <c r="J97" s="551"/>
      <c r="K97" s="551"/>
      <c r="L97" s="552"/>
      <c r="M97" s="34"/>
    </row>
    <row r="98" spans="1:14" s="10" customFormat="1" x14ac:dyDescent="0.25">
      <c r="A98" s="7"/>
      <c r="B98" s="550"/>
      <c r="C98" s="551"/>
      <c r="D98" s="551"/>
      <c r="E98" s="551"/>
      <c r="F98" s="551"/>
      <c r="G98" s="551"/>
      <c r="H98" s="551"/>
      <c r="I98" s="551"/>
      <c r="J98" s="551"/>
      <c r="K98" s="551"/>
      <c r="L98" s="552"/>
      <c r="M98" s="34"/>
    </row>
    <row r="99" spans="1:14" s="10" customFormat="1" x14ac:dyDescent="0.25">
      <c r="A99" s="7"/>
      <c r="B99" s="550"/>
      <c r="C99" s="551"/>
      <c r="D99" s="551"/>
      <c r="E99" s="551"/>
      <c r="F99" s="551"/>
      <c r="G99" s="551"/>
      <c r="H99" s="551"/>
      <c r="I99" s="551"/>
      <c r="J99" s="551"/>
      <c r="K99" s="551"/>
      <c r="L99" s="552"/>
      <c r="M99" s="34"/>
    </row>
    <row r="100" spans="1:14" s="10" customFormat="1" x14ac:dyDescent="0.25">
      <c r="A100" s="7"/>
      <c r="B100" s="550"/>
      <c r="C100" s="551"/>
      <c r="D100" s="551"/>
      <c r="E100" s="551"/>
      <c r="F100" s="551"/>
      <c r="G100" s="551"/>
      <c r="H100" s="551"/>
      <c r="I100" s="551"/>
      <c r="J100" s="551"/>
      <c r="K100" s="551"/>
      <c r="L100" s="552"/>
      <c r="M100" s="34"/>
    </row>
    <row r="101" spans="1:14" s="10" customFormat="1" x14ac:dyDescent="0.25">
      <c r="A101" s="7"/>
      <c r="B101" s="550"/>
      <c r="C101" s="551"/>
      <c r="D101" s="551"/>
      <c r="E101" s="551"/>
      <c r="F101" s="551"/>
      <c r="G101" s="551"/>
      <c r="H101" s="551"/>
      <c r="I101" s="551"/>
      <c r="J101" s="551"/>
      <c r="K101" s="551"/>
      <c r="L101" s="552"/>
      <c r="M101" s="34"/>
    </row>
    <row r="102" spans="1:14" s="10" customFormat="1" x14ac:dyDescent="0.25">
      <c r="A102" s="7"/>
      <c r="B102" s="550"/>
      <c r="C102" s="551"/>
      <c r="D102" s="551"/>
      <c r="E102" s="551"/>
      <c r="F102" s="551"/>
      <c r="G102" s="551"/>
      <c r="H102" s="551"/>
      <c r="I102" s="551"/>
      <c r="J102" s="551"/>
      <c r="K102" s="551"/>
      <c r="L102" s="552"/>
      <c r="M102" s="34"/>
    </row>
    <row r="103" spans="1:14" s="10" customFormat="1" x14ac:dyDescent="0.25">
      <c r="A103" s="7"/>
      <c r="B103" s="550"/>
      <c r="C103" s="551"/>
      <c r="D103" s="551"/>
      <c r="E103" s="551"/>
      <c r="F103" s="551"/>
      <c r="G103" s="551"/>
      <c r="H103" s="551"/>
      <c r="I103" s="551"/>
      <c r="J103" s="551"/>
      <c r="K103" s="551"/>
      <c r="L103" s="552"/>
      <c r="M103" s="34"/>
    </row>
    <row r="104" spans="1:14" x14ac:dyDescent="0.25">
      <c r="B104" s="65"/>
      <c r="C104" s="62"/>
      <c r="D104" s="62"/>
      <c r="E104" s="62"/>
      <c r="F104" s="62"/>
      <c r="G104" s="62"/>
      <c r="H104" s="62"/>
      <c r="I104" s="62"/>
      <c r="J104" s="62"/>
      <c r="K104" s="62"/>
      <c r="L104" s="63"/>
      <c r="M104" s="9"/>
    </row>
    <row r="105" spans="1:14" s="40" customFormat="1" x14ac:dyDescent="0.25">
      <c r="A105" s="68"/>
      <c r="B105" s="4"/>
      <c r="C105" s="69"/>
      <c r="D105" s="69"/>
      <c r="E105" s="69"/>
      <c r="F105" s="69"/>
      <c r="G105" s="69"/>
      <c r="H105" s="69"/>
      <c r="I105" s="69"/>
      <c r="J105" s="69"/>
      <c r="K105" s="69"/>
      <c r="L105" s="69"/>
      <c r="N105" s="70"/>
    </row>
    <row r="106" spans="1:14" s="40" customFormat="1" x14ac:dyDescent="0.25">
      <c r="A106" s="68"/>
      <c r="B106" s="4"/>
      <c r="C106" s="69"/>
      <c r="D106" s="69"/>
      <c r="E106" s="69"/>
      <c r="F106" s="69"/>
      <c r="G106" s="69"/>
      <c r="H106" s="69"/>
      <c r="I106" s="69"/>
      <c r="J106" s="69"/>
      <c r="K106" s="69"/>
      <c r="L106" s="69"/>
      <c r="N106" s="70"/>
    </row>
    <row r="107" spans="1:14" s="40" customFormat="1" x14ac:dyDescent="0.25">
      <c r="A107" s="68"/>
      <c r="B107" s="4"/>
      <c r="C107" s="69"/>
      <c r="D107" s="69"/>
      <c r="E107" s="69"/>
      <c r="F107" s="69"/>
      <c r="G107" s="69"/>
      <c r="H107" s="69"/>
      <c r="I107" s="69"/>
      <c r="J107" s="69"/>
      <c r="K107" s="69"/>
      <c r="L107" s="69"/>
      <c r="N107" s="70"/>
    </row>
    <row r="108" spans="1:14" s="40" customFormat="1" x14ac:dyDescent="0.25">
      <c r="A108" s="68"/>
      <c r="B108" s="4"/>
      <c r="C108" s="69"/>
      <c r="D108" s="69"/>
      <c r="E108" s="69"/>
      <c r="F108" s="69"/>
      <c r="G108" s="69"/>
      <c r="H108" s="69"/>
      <c r="I108" s="69"/>
      <c r="J108" s="69"/>
      <c r="K108" s="69"/>
      <c r="L108" s="69"/>
      <c r="N108" s="70"/>
    </row>
    <row r="109" spans="1:14" s="40" customFormat="1" x14ac:dyDescent="0.25">
      <c r="A109" s="68"/>
      <c r="B109" s="4"/>
      <c r="C109" s="69"/>
      <c r="D109" s="69"/>
      <c r="E109" s="69"/>
      <c r="F109" s="69"/>
      <c r="G109" s="69"/>
      <c r="H109" s="69"/>
      <c r="I109" s="69"/>
      <c r="J109" s="69"/>
      <c r="K109" s="69"/>
      <c r="L109" s="69"/>
      <c r="N109" s="70"/>
    </row>
  </sheetData>
  <sheetProtection algorithmName="SHA-512" hashValue="+VAwcdyutVdV0ZD975c2UcwWziklgb7tHO3y1KcAuGlw4v3+e9i88UszCngQ8fV5fQlhsWyq0BzzixCiRstxmg==" saltValue="+KAisZ1sCS2Goc9ds9akqQ==" spinCount="100000" sheet="1" objects="1" scenarios="1" selectLockedCells="1"/>
  <mergeCells count="66">
    <mergeCell ref="B38:C40"/>
    <mergeCell ref="D39:F39"/>
    <mergeCell ref="D40:F40"/>
    <mergeCell ref="D38:F38"/>
    <mergeCell ref="B44:L44"/>
    <mergeCell ref="B42:L42"/>
    <mergeCell ref="B32:C34"/>
    <mergeCell ref="D32:F32"/>
    <mergeCell ref="D33:F33"/>
    <mergeCell ref="B53:L53"/>
    <mergeCell ref="G46:G47"/>
    <mergeCell ref="H46:H47"/>
    <mergeCell ref="I46:I47"/>
    <mergeCell ref="J46:J47"/>
    <mergeCell ref="K46:K47"/>
    <mergeCell ref="J49:J51"/>
    <mergeCell ref="K49:K51"/>
    <mergeCell ref="G49:G51"/>
    <mergeCell ref="H49:H51"/>
    <mergeCell ref="I49:I51"/>
    <mergeCell ref="F49:F51"/>
    <mergeCell ref="B49:E51"/>
    <mergeCell ref="B15:L15"/>
    <mergeCell ref="B16:L16"/>
    <mergeCell ref="B29:C31"/>
    <mergeCell ref="D29:F29"/>
    <mergeCell ref="D30:F30"/>
    <mergeCell ref="D31:F31"/>
    <mergeCell ref="B14:L14"/>
    <mergeCell ref="B8:L8"/>
    <mergeCell ref="B9:L9"/>
    <mergeCell ref="B10:L10"/>
    <mergeCell ref="B12:L12"/>
    <mergeCell ref="B13:L13"/>
    <mergeCell ref="B4:L4"/>
    <mergeCell ref="B5:L5"/>
    <mergeCell ref="B6:L6"/>
    <mergeCell ref="D26:F26"/>
    <mergeCell ref="D27:F27"/>
    <mergeCell ref="B26:C28"/>
    <mergeCell ref="D28:F28"/>
    <mergeCell ref="B19:L19"/>
    <mergeCell ref="G24:G25"/>
    <mergeCell ref="H24:H25"/>
    <mergeCell ref="I24:I25"/>
    <mergeCell ref="J24:J25"/>
    <mergeCell ref="B17:L17"/>
    <mergeCell ref="B22:L22"/>
    <mergeCell ref="K24:K25"/>
    <mergeCell ref="B20:L20"/>
    <mergeCell ref="D34:F34"/>
    <mergeCell ref="B35:C37"/>
    <mergeCell ref="B96:L103"/>
    <mergeCell ref="B66:L67"/>
    <mergeCell ref="B80:L81"/>
    <mergeCell ref="B94:L94"/>
    <mergeCell ref="B64:L64"/>
    <mergeCell ref="B78:L78"/>
    <mergeCell ref="B92:L92"/>
    <mergeCell ref="B55:L62"/>
    <mergeCell ref="B69:L76"/>
    <mergeCell ref="B83:L90"/>
    <mergeCell ref="B48:E48"/>
    <mergeCell ref="D35:F35"/>
    <mergeCell ref="D36:F36"/>
    <mergeCell ref="D37:F37"/>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55 B69 B83 B96" xr:uid="{6ACA9FFF-56F8-4677-B2D1-6AF270682371}">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4:K34 G40:K40 G37:K37 G28 H26:K28 G31:K31 G48:K49" xr:uid="{98978244-0A96-4FE2-821D-5B2C774BD175}">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6:G27 G35:K36 G38:K39 G29:K30 G32:K33" xr:uid="{7045C76A-A201-4E84-80FD-CF6874172F23}">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3" min="1" max="11"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44745-EDAC-4AE7-B7E3-E92A4B042BCE}">
  <sheetPr codeName="Sheet24">
    <tabColor rgb="FF92D050"/>
    <pageSetUpPr fitToPage="1"/>
  </sheetPr>
  <dimension ref="A1:P45"/>
  <sheetViews>
    <sheetView showGridLines="0" zoomScaleNormal="100" zoomScaleSheetLayoutView="100" workbookViewId="0"/>
  </sheetViews>
  <sheetFormatPr defaultColWidth="9.140625" defaultRowHeight="14.25" x14ac:dyDescent="0.25"/>
  <cols>
    <col min="1" max="1" width="1.85546875" style="7" customWidth="1"/>
    <col min="2" max="12" width="20.710937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445</v>
      </c>
      <c r="P1" s="9" t="s">
        <v>445</v>
      </c>
    </row>
    <row r="2" spans="1:16" x14ac:dyDescent="0.25">
      <c r="B2" s="11" t="str">
        <f>Pro!B2</f>
        <v>PROTÉGÉ</v>
      </c>
      <c r="C2" s="11"/>
      <c r="O2" s="10" t="s">
        <v>93</v>
      </c>
      <c r="P2" s="10" t="s">
        <v>109</v>
      </c>
    </row>
    <row r="3" spans="1:16" x14ac:dyDescent="0.25">
      <c r="B3" s="12"/>
      <c r="C3" s="12"/>
      <c r="O3" s="2"/>
      <c r="P3" s="2"/>
    </row>
    <row r="4" spans="1:16" s="2" customFormat="1" x14ac:dyDescent="0.25">
      <c r="A4" s="4"/>
      <c r="B4" s="419" t="str">
        <f>Info!B4</f>
        <v>QUESTIONNAIRE À L'INTENTION DES IMPORTATEURS</v>
      </c>
      <c r="C4" s="420"/>
      <c r="D4" s="420"/>
      <c r="E4" s="420"/>
      <c r="F4" s="420"/>
      <c r="G4" s="420"/>
      <c r="H4" s="420"/>
      <c r="I4" s="420"/>
      <c r="J4" s="420"/>
      <c r="K4" s="420"/>
      <c r="L4" s="421"/>
      <c r="M4" s="24"/>
      <c r="N4" s="24"/>
      <c r="O4" s="18"/>
      <c r="P4" s="18"/>
    </row>
    <row r="5" spans="1:16" s="2" customFormat="1" x14ac:dyDescent="0.25">
      <c r="A5" s="4"/>
      <c r="B5" s="575" t="str">
        <f>Info!B5</f>
        <v>NQ-2026-005</v>
      </c>
      <c r="C5" s="576"/>
      <c r="D5" s="576"/>
      <c r="E5" s="576"/>
      <c r="F5" s="576"/>
      <c r="G5" s="576"/>
      <c r="H5" s="576"/>
      <c r="I5" s="576"/>
      <c r="J5" s="576"/>
      <c r="K5" s="576"/>
      <c r="L5" s="577"/>
      <c r="M5" s="24"/>
      <c r="N5" s="24"/>
      <c r="O5" s="18"/>
      <c r="P5" s="18"/>
    </row>
    <row r="6" spans="1:16" s="6" customFormat="1" ht="14.25" customHeight="1" x14ac:dyDescent="0.25">
      <c r="A6" s="4"/>
      <c r="B6" s="608" t="str">
        <f>Info!B6</f>
        <v>CERTAINS RAYONNAGES EN ACIER</v>
      </c>
      <c r="C6" s="609"/>
      <c r="D6" s="609"/>
      <c r="E6" s="609"/>
      <c r="F6" s="609"/>
      <c r="G6" s="609"/>
      <c r="H6" s="609"/>
      <c r="I6" s="609"/>
      <c r="J6" s="609"/>
      <c r="K6" s="609"/>
      <c r="L6" s="610"/>
      <c r="M6" s="18"/>
      <c r="N6" s="18"/>
      <c r="O6" s="14"/>
      <c r="P6" s="14"/>
    </row>
    <row r="7" spans="1:16" s="6" customFormat="1" x14ac:dyDescent="0.25">
      <c r="A7" s="4"/>
      <c r="B7" s="13"/>
      <c r="C7" s="13"/>
      <c r="D7" s="3"/>
      <c r="E7" s="3"/>
      <c r="F7" s="3"/>
      <c r="G7" s="3"/>
      <c r="H7" s="3"/>
      <c r="I7" s="3"/>
      <c r="J7" s="3"/>
      <c r="K7" s="3"/>
      <c r="L7" s="3"/>
      <c r="O7" s="14"/>
      <c r="P7" s="14"/>
    </row>
    <row r="8" spans="1:16" x14ac:dyDescent="0.25">
      <c r="B8" s="416" t="str">
        <f>IF(Intro!$G$21="English",O8,P8)</f>
        <v>PROJETS</v>
      </c>
      <c r="C8" s="417"/>
      <c r="D8" s="417"/>
      <c r="E8" s="417"/>
      <c r="F8" s="417"/>
      <c r="G8" s="417"/>
      <c r="H8" s="417"/>
      <c r="I8" s="417"/>
      <c r="J8" s="417"/>
      <c r="K8" s="417"/>
      <c r="L8" s="418"/>
      <c r="M8" s="9"/>
      <c r="O8" s="9" t="s">
        <v>562</v>
      </c>
      <c r="P8" s="9" t="s">
        <v>563</v>
      </c>
    </row>
    <row r="9" spans="1:16" x14ac:dyDescent="0.25">
      <c r="B9" s="15"/>
      <c r="C9" s="32"/>
      <c r="D9" s="33"/>
      <c r="E9" s="33"/>
      <c r="F9" s="33"/>
      <c r="G9" s="33"/>
      <c r="H9" s="33"/>
      <c r="I9" s="33"/>
      <c r="J9" s="33"/>
      <c r="K9" s="33"/>
      <c r="L9" s="16"/>
      <c r="M9" s="9"/>
      <c r="O9" s="9" t="s">
        <v>564</v>
      </c>
      <c r="P9" s="9" t="s">
        <v>564</v>
      </c>
    </row>
    <row r="10" spans="1:16" ht="31.5" customHeight="1" x14ac:dyDescent="0.25">
      <c r="B10" s="444" t="str">
        <f>IF(Intro!$G$21="English",O11,P11)</f>
        <v>Fournir les renseignements suivants pour vos dix plus importantes ventes individuelles en volume, portant sur des rayonnages en acier importés de Chine, réalisées entre le 1er janvier 2023 et le 31 mars 2026.</v>
      </c>
      <c r="C10" s="445"/>
      <c r="D10" s="445"/>
      <c r="E10" s="445"/>
      <c r="F10" s="445"/>
      <c r="G10" s="445"/>
      <c r="H10" s="445"/>
      <c r="I10" s="445"/>
      <c r="J10" s="445"/>
      <c r="K10" s="445"/>
      <c r="L10" s="446"/>
      <c r="M10" s="9"/>
      <c r="O10" s="17"/>
    </row>
    <row r="11" spans="1:16" x14ac:dyDescent="0.25">
      <c r="B11" s="55"/>
      <c r="C11" s="32"/>
      <c r="D11" s="33"/>
      <c r="E11" s="33"/>
      <c r="F11" s="33"/>
      <c r="G11" s="33"/>
      <c r="H11" s="33"/>
      <c r="I11" s="33"/>
      <c r="J11" s="33"/>
      <c r="K11" s="33"/>
      <c r="L11" s="16"/>
      <c r="M11" s="9"/>
      <c r="O11" s="42" t="s">
        <v>726</v>
      </c>
      <c r="P11" s="42" t="s">
        <v>727</v>
      </c>
    </row>
    <row r="12" spans="1:16" ht="117.75" customHeight="1" x14ac:dyDescent="0.25">
      <c r="A12" s="7" t="s">
        <v>497</v>
      </c>
      <c r="B12" s="175" t="str">
        <f>IF(Intro!$G$21="English",O9,P9)</f>
        <v>Project</v>
      </c>
      <c r="C12" s="721" t="str">
        <f>IF(Intro!$G$21="English",O12,P12)</f>
        <v>Acheteur de rayonnages en acier</v>
      </c>
      <c r="D12" s="722"/>
      <c r="E12" s="721" t="str">
        <f>IF(Intro!$G$21="English",O13,P13)</f>
        <v>Maître d’ouvrage</v>
      </c>
      <c r="F12" s="722"/>
      <c r="G12" s="721" t="str">
        <f>IF(Intro!$G$21="English",O14,P14)</f>
        <v>Emplacement du projet</v>
      </c>
      <c r="H12" s="722"/>
      <c r="I12" s="721" t="str">
        <f>IF(Intro!$G$21="English",O15,P15)</f>
        <v>Date de présentation de la soumission</v>
      </c>
      <c r="J12" s="722"/>
      <c r="K12" s="721" t="str">
        <f>IF(Intro!$G$21="English",O16,P16)</f>
        <v>Date d’attribution du contrat</v>
      </c>
      <c r="L12" s="722"/>
      <c r="M12" s="9"/>
      <c r="O12" s="17" t="s">
        <v>565</v>
      </c>
      <c r="P12" s="9" t="s">
        <v>566</v>
      </c>
    </row>
    <row r="13" spans="1:16" ht="39.950000000000003" customHeight="1" x14ac:dyDescent="0.25">
      <c r="B13" s="174">
        <v>1</v>
      </c>
      <c r="C13" s="717"/>
      <c r="D13" s="718"/>
      <c r="E13" s="717"/>
      <c r="F13" s="718"/>
      <c r="G13" s="717"/>
      <c r="H13" s="718"/>
      <c r="I13" s="719"/>
      <c r="J13" s="720"/>
      <c r="K13" s="723"/>
      <c r="L13" s="724"/>
      <c r="M13" s="9"/>
      <c r="O13" s="17" t="s">
        <v>567</v>
      </c>
      <c r="P13" s="9" t="s">
        <v>568</v>
      </c>
    </row>
    <row r="14" spans="1:16" ht="39.950000000000003" customHeight="1" x14ac:dyDescent="0.25">
      <c r="B14" s="174">
        <v>2</v>
      </c>
      <c r="C14" s="717"/>
      <c r="D14" s="718"/>
      <c r="E14" s="717"/>
      <c r="F14" s="718"/>
      <c r="G14" s="717"/>
      <c r="H14" s="718"/>
      <c r="I14" s="719"/>
      <c r="J14" s="720"/>
      <c r="K14" s="723"/>
      <c r="L14" s="724"/>
      <c r="M14" s="9"/>
      <c r="O14" s="17" t="s">
        <v>569</v>
      </c>
      <c r="P14" s="9" t="s">
        <v>570</v>
      </c>
    </row>
    <row r="15" spans="1:16" ht="39.950000000000003" customHeight="1" x14ac:dyDescent="0.25">
      <c r="B15" s="174">
        <v>3</v>
      </c>
      <c r="C15" s="717"/>
      <c r="D15" s="718"/>
      <c r="E15" s="717"/>
      <c r="F15" s="718"/>
      <c r="G15" s="717"/>
      <c r="H15" s="718"/>
      <c r="I15" s="719"/>
      <c r="J15" s="720"/>
      <c r="K15" s="723"/>
      <c r="L15" s="724"/>
      <c r="M15" s="9"/>
      <c r="O15" s="17" t="s">
        <v>571</v>
      </c>
      <c r="P15" s="9" t="s">
        <v>572</v>
      </c>
    </row>
    <row r="16" spans="1:16" ht="39.950000000000003" customHeight="1" x14ac:dyDescent="0.25">
      <c r="B16" s="174">
        <v>4</v>
      </c>
      <c r="C16" s="717"/>
      <c r="D16" s="718"/>
      <c r="E16" s="717"/>
      <c r="F16" s="718"/>
      <c r="G16" s="717"/>
      <c r="H16" s="718"/>
      <c r="I16" s="719"/>
      <c r="J16" s="720"/>
      <c r="K16" s="723"/>
      <c r="L16" s="724"/>
      <c r="M16" s="9"/>
      <c r="O16" s="17" t="s">
        <v>573</v>
      </c>
      <c r="P16" s="9" t="s">
        <v>574</v>
      </c>
    </row>
    <row r="17" spans="2:16" ht="39.950000000000003" customHeight="1" x14ac:dyDescent="0.25">
      <c r="B17" s="174">
        <v>5</v>
      </c>
      <c r="C17" s="717"/>
      <c r="D17" s="718"/>
      <c r="E17" s="717"/>
      <c r="F17" s="718"/>
      <c r="G17" s="717"/>
      <c r="H17" s="718"/>
      <c r="I17" s="719"/>
      <c r="J17" s="720"/>
      <c r="K17" s="723"/>
      <c r="L17" s="724"/>
      <c r="M17" s="9"/>
      <c r="O17" s="17" t="s">
        <v>575</v>
      </c>
      <c r="P17" s="9" t="s">
        <v>576</v>
      </c>
    </row>
    <row r="18" spans="2:16" ht="39.950000000000003" customHeight="1" x14ac:dyDescent="0.25">
      <c r="B18" s="174">
        <v>6</v>
      </c>
      <c r="C18" s="717"/>
      <c r="D18" s="718"/>
      <c r="E18" s="717"/>
      <c r="F18" s="718"/>
      <c r="G18" s="717"/>
      <c r="H18" s="718"/>
      <c r="I18" s="719"/>
      <c r="J18" s="720"/>
      <c r="K18" s="723"/>
      <c r="L18" s="724"/>
      <c r="M18" s="9"/>
      <c r="O18" s="17" t="s">
        <v>577</v>
      </c>
      <c r="P18" s="9" t="s">
        <v>578</v>
      </c>
    </row>
    <row r="19" spans="2:16" ht="39.950000000000003" customHeight="1" x14ac:dyDescent="0.25">
      <c r="B19" s="174">
        <v>7</v>
      </c>
      <c r="C19" s="717"/>
      <c r="D19" s="718"/>
      <c r="E19" s="717"/>
      <c r="F19" s="718"/>
      <c r="G19" s="717"/>
      <c r="H19" s="718"/>
      <c r="I19" s="719"/>
      <c r="J19" s="720"/>
      <c r="K19" s="723"/>
      <c r="L19" s="724"/>
      <c r="M19" s="9"/>
      <c r="O19" s="17" t="s">
        <v>579</v>
      </c>
      <c r="P19" s="9" t="s">
        <v>580</v>
      </c>
    </row>
    <row r="20" spans="2:16" ht="39.950000000000003" customHeight="1" x14ac:dyDescent="0.25">
      <c r="B20" s="174">
        <v>8</v>
      </c>
      <c r="C20" s="717"/>
      <c r="D20" s="718"/>
      <c r="E20" s="717"/>
      <c r="F20" s="718"/>
      <c r="G20" s="717"/>
      <c r="H20" s="718"/>
      <c r="I20" s="719"/>
      <c r="J20" s="720"/>
      <c r="K20" s="723"/>
      <c r="L20" s="724"/>
      <c r="M20" s="9"/>
      <c r="O20" s="17" t="s">
        <v>581</v>
      </c>
      <c r="P20" s="9" t="s">
        <v>582</v>
      </c>
    </row>
    <row r="21" spans="2:16" ht="39.950000000000003" customHeight="1" x14ac:dyDescent="0.25">
      <c r="B21" s="174">
        <v>9</v>
      </c>
      <c r="C21" s="717"/>
      <c r="D21" s="718"/>
      <c r="E21" s="717"/>
      <c r="F21" s="718"/>
      <c r="G21" s="717"/>
      <c r="H21" s="718"/>
      <c r="I21" s="719"/>
      <c r="J21" s="720"/>
      <c r="K21" s="723"/>
      <c r="L21" s="724"/>
      <c r="M21" s="9"/>
      <c r="O21" s="17" t="s">
        <v>583</v>
      </c>
      <c r="P21" s="9" t="s">
        <v>584</v>
      </c>
    </row>
    <row r="22" spans="2:16" ht="39.950000000000003" customHeight="1" x14ac:dyDescent="0.25">
      <c r="B22" s="174">
        <v>10</v>
      </c>
      <c r="C22" s="717"/>
      <c r="D22" s="718"/>
      <c r="E22" s="717"/>
      <c r="F22" s="718"/>
      <c r="G22" s="717"/>
      <c r="H22" s="718"/>
      <c r="I22" s="719"/>
      <c r="J22" s="720"/>
      <c r="K22" s="723"/>
      <c r="L22" s="724"/>
      <c r="M22" s="9"/>
      <c r="O22" s="17" t="s">
        <v>585</v>
      </c>
      <c r="P22" s="9" t="s">
        <v>586</v>
      </c>
    </row>
    <row r="23" spans="2:16" ht="117.75" customHeight="1" x14ac:dyDescent="0.25">
      <c r="B23" s="175" t="str">
        <f>IF(Intro!$G$21="English",O9,P9)</f>
        <v>Project</v>
      </c>
      <c r="C23" s="721" t="str">
        <f>IF(Intro!$G$21="English",O17,P17)</f>
        <v>Date de la première livraison</v>
      </c>
      <c r="D23" s="722"/>
      <c r="E23" s="721" t="str">
        <f>IF(Intro!$G$21="English",O18,P18)</f>
        <v>Date de la dernière livraison</v>
      </c>
      <c r="F23" s="722"/>
      <c r="G23" s="721" t="str">
        <f>IF(Intro!$G$21="English",O19,P19)</f>
        <v>Volume de rayonnages en acier (tonnes)</v>
      </c>
      <c r="H23" s="722"/>
      <c r="I23" s="721" t="str">
        <f>IF(Intro!$G$21="English",O20,P20)</f>
        <v>Prix de vente des rayonnages en acier – matériaux seulement (CAD)</v>
      </c>
      <c r="J23" s="722"/>
      <c r="K23" s="721" t="str">
        <f>IF(Intro!$G$21="English",O21,P21)</f>
        <v>Indiquer si la livraison était incluse ou exclue du prix de vente déclaré</v>
      </c>
      <c r="L23" s="722"/>
      <c r="M23" s="9"/>
      <c r="O23" s="17"/>
    </row>
    <row r="24" spans="2:16" ht="39.950000000000003" customHeight="1" x14ac:dyDescent="0.25">
      <c r="B24" s="174">
        <v>1</v>
      </c>
      <c r="C24" s="719"/>
      <c r="D24" s="720"/>
      <c r="E24" s="717"/>
      <c r="F24" s="718"/>
      <c r="G24" s="715"/>
      <c r="H24" s="716"/>
      <c r="I24" s="715"/>
      <c r="J24" s="716"/>
      <c r="K24" s="723"/>
      <c r="L24" s="724"/>
      <c r="M24" s="9"/>
      <c r="O24" s="17"/>
    </row>
    <row r="25" spans="2:16" ht="39.950000000000003" customHeight="1" x14ac:dyDescent="0.25">
      <c r="B25" s="174">
        <v>2</v>
      </c>
      <c r="C25" s="719"/>
      <c r="D25" s="720"/>
      <c r="E25" s="717"/>
      <c r="F25" s="718"/>
      <c r="G25" s="715"/>
      <c r="H25" s="716"/>
      <c r="I25" s="715"/>
      <c r="J25" s="716"/>
      <c r="K25" s="723"/>
      <c r="L25" s="724"/>
      <c r="M25" s="9"/>
      <c r="O25" s="17"/>
    </row>
    <row r="26" spans="2:16" ht="39.950000000000003" customHeight="1" x14ac:dyDescent="0.25">
      <c r="B26" s="174">
        <v>3</v>
      </c>
      <c r="C26" s="719"/>
      <c r="D26" s="720"/>
      <c r="E26" s="717"/>
      <c r="F26" s="718"/>
      <c r="G26" s="715"/>
      <c r="H26" s="716"/>
      <c r="I26" s="715"/>
      <c r="J26" s="716"/>
      <c r="K26" s="723"/>
      <c r="L26" s="724"/>
      <c r="M26" s="9"/>
      <c r="O26" s="17"/>
    </row>
    <row r="27" spans="2:16" ht="39.950000000000003" customHeight="1" x14ac:dyDescent="0.25">
      <c r="B27" s="174">
        <v>4</v>
      </c>
      <c r="C27" s="719"/>
      <c r="D27" s="720"/>
      <c r="E27" s="717"/>
      <c r="F27" s="718"/>
      <c r="G27" s="715"/>
      <c r="H27" s="716"/>
      <c r="I27" s="715"/>
      <c r="J27" s="716"/>
      <c r="K27" s="723"/>
      <c r="L27" s="724"/>
      <c r="M27" s="9"/>
      <c r="O27" s="17"/>
    </row>
    <row r="28" spans="2:16" ht="39.950000000000003" customHeight="1" x14ac:dyDescent="0.25">
      <c r="B28" s="174">
        <v>5</v>
      </c>
      <c r="C28" s="719"/>
      <c r="D28" s="720"/>
      <c r="E28" s="717"/>
      <c r="F28" s="718"/>
      <c r="G28" s="715"/>
      <c r="H28" s="716"/>
      <c r="I28" s="715"/>
      <c r="J28" s="716"/>
      <c r="K28" s="723"/>
      <c r="L28" s="724"/>
      <c r="M28" s="9"/>
      <c r="O28" s="17"/>
    </row>
    <row r="29" spans="2:16" ht="39.950000000000003" customHeight="1" x14ac:dyDescent="0.25">
      <c r="B29" s="174">
        <v>6</v>
      </c>
      <c r="C29" s="719"/>
      <c r="D29" s="720"/>
      <c r="E29" s="717"/>
      <c r="F29" s="718"/>
      <c r="G29" s="715"/>
      <c r="H29" s="716"/>
      <c r="I29" s="715"/>
      <c r="J29" s="716"/>
      <c r="K29" s="723"/>
      <c r="L29" s="724"/>
      <c r="M29" s="9"/>
      <c r="O29" s="17"/>
    </row>
    <row r="30" spans="2:16" ht="39.950000000000003" customHeight="1" x14ac:dyDescent="0.25">
      <c r="B30" s="174">
        <v>7</v>
      </c>
      <c r="C30" s="719"/>
      <c r="D30" s="720"/>
      <c r="E30" s="717"/>
      <c r="F30" s="718"/>
      <c r="G30" s="715"/>
      <c r="H30" s="716"/>
      <c r="I30" s="715"/>
      <c r="J30" s="716"/>
      <c r="K30" s="723"/>
      <c r="L30" s="724"/>
      <c r="M30" s="9"/>
      <c r="O30" s="17"/>
    </row>
    <row r="31" spans="2:16" ht="39.950000000000003" customHeight="1" x14ac:dyDescent="0.25">
      <c r="B31" s="174">
        <v>8</v>
      </c>
      <c r="C31" s="719"/>
      <c r="D31" s="720"/>
      <c r="E31" s="717"/>
      <c r="F31" s="718"/>
      <c r="G31" s="715"/>
      <c r="H31" s="716"/>
      <c r="I31" s="715"/>
      <c r="J31" s="716"/>
      <c r="K31" s="723"/>
      <c r="L31" s="724"/>
      <c r="M31" s="9"/>
      <c r="O31" s="17"/>
    </row>
    <row r="32" spans="2:16" ht="39.950000000000003" customHeight="1" x14ac:dyDescent="0.25">
      <c r="B32" s="174">
        <v>9</v>
      </c>
      <c r="C32" s="719"/>
      <c r="D32" s="720"/>
      <c r="E32" s="717"/>
      <c r="F32" s="718"/>
      <c r="G32" s="715"/>
      <c r="H32" s="716"/>
      <c r="I32" s="715"/>
      <c r="J32" s="716"/>
      <c r="K32" s="723"/>
      <c r="L32" s="724"/>
      <c r="M32" s="9"/>
      <c r="O32" s="17"/>
    </row>
    <row r="33" spans="1:16" ht="39.950000000000003" customHeight="1" x14ac:dyDescent="0.25">
      <c r="B33" s="174">
        <v>10</v>
      </c>
      <c r="C33" s="719"/>
      <c r="D33" s="720"/>
      <c r="E33" s="717"/>
      <c r="F33" s="718"/>
      <c r="G33" s="715"/>
      <c r="H33" s="716"/>
      <c r="I33" s="715"/>
      <c r="J33" s="716"/>
      <c r="K33" s="723"/>
      <c r="L33" s="724"/>
      <c r="M33" s="9"/>
      <c r="O33" s="17"/>
    </row>
    <row r="34" spans="1:16" ht="84.75" customHeight="1" x14ac:dyDescent="0.25">
      <c r="B34" s="176" t="str">
        <f>B12</f>
        <v>Project</v>
      </c>
      <c r="C34" s="726" t="str">
        <f>IF(Intro!$G$21="English",O22,P22)</f>
        <v>Détail des matériaux fournis (p. ex. nombre de cadres, nombre de poutres, etc.)</v>
      </c>
      <c r="D34" s="727"/>
      <c r="E34" s="727"/>
      <c r="F34" s="727"/>
      <c r="G34" s="727"/>
      <c r="H34" s="727"/>
      <c r="I34" s="727"/>
      <c r="J34" s="728"/>
      <c r="K34" s="726" t="str">
        <f>IF(Intro!$G$21="English",O34,P34)</f>
        <v>Confirmer que le coût des services, y compris l’installation et l’ingénierie, a été exclu de votre prix de vente (après livraison)</v>
      </c>
      <c r="L34" s="728"/>
      <c r="M34" s="9"/>
      <c r="O34" s="17" t="s">
        <v>598</v>
      </c>
      <c r="P34" s="9" t="s">
        <v>587</v>
      </c>
    </row>
    <row r="35" spans="1:16" ht="20.100000000000001" customHeight="1" x14ac:dyDescent="0.25">
      <c r="B35" s="174">
        <v>1</v>
      </c>
      <c r="C35" s="717"/>
      <c r="D35" s="725"/>
      <c r="E35" s="725"/>
      <c r="F35" s="725"/>
      <c r="G35" s="725"/>
      <c r="H35" s="725"/>
      <c r="I35" s="725"/>
      <c r="J35" s="718"/>
      <c r="K35" s="717"/>
      <c r="L35" s="718"/>
      <c r="M35" s="9"/>
    </row>
    <row r="36" spans="1:16" ht="20.100000000000001" customHeight="1" x14ac:dyDescent="0.25">
      <c r="B36" s="174">
        <v>2</v>
      </c>
      <c r="C36" s="717"/>
      <c r="D36" s="725"/>
      <c r="E36" s="725"/>
      <c r="F36" s="725"/>
      <c r="G36" s="725"/>
      <c r="H36" s="725"/>
      <c r="I36" s="725"/>
      <c r="J36" s="718"/>
      <c r="K36" s="717"/>
      <c r="L36" s="718"/>
      <c r="M36" s="9"/>
    </row>
    <row r="37" spans="1:16" ht="20.100000000000001" customHeight="1" x14ac:dyDescent="0.25">
      <c r="B37" s="174">
        <v>3</v>
      </c>
      <c r="C37" s="717"/>
      <c r="D37" s="725"/>
      <c r="E37" s="725"/>
      <c r="F37" s="725"/>
      <c r="G37" s="725"/>
      <c r="H37" s="725"/>
      <c r="I37" s="725"/>
      <c r="J37" s="718"/>
      <c r="K37" s="717"/>
      <c r="L37" s="718"/>
      <c r="M37" s="9"/>
      <c r="O37" s="17"/>
    </row>
    <row r="38" spans="1:16" ht="20.100000000000001" customHeight="1" x14ac:dyDescent="0.25">
      <c r="B38" s="174">
        <v>4</v>
      </c>
      <c r="C38" s="717"/>
      <c r="D38" s="725"/>
      <c r="E38" s="725"/>
      <c r="F38" s="725"/>
      <c r="G38" s="725"/>
      <c r="H38" s="725"/>
      <c r="I38" s="725"/>
      <c r="J38" s="718"/>
      <c r="K38" s="717"/>
      <c r="L38" s="718"/>
      <c r="M38" s="9"/>
      <c r="O38" s="17"/>
    </row>
    <row r="39" spans="1:16" ht="20.100000000000001" customHeight="1" x14ac:dyDescent="0.25">
      <c r="B39" s="174">
        <v>5</v>
      </c>
      <c r="C39" s="717"/>
      <c r="D39" s="725"/>
      <c r="E39" s="725"/>
      <c r="F39" s="725"/>
      <c r="G39" s="725"/>
      <c r="H39" s="725"/>
      <c r="I39" s="725"/>
      <c r="J39" s="718"/>
      <c r="K39" s="717"/>
      <c r="L39" s="718"/>
      <c r="M39" s="9"/>
    </row>
    <row r="40" spans="1:16" ht="20.100000000000001" customHeight="1" x14ac:dyDescent="0.25">
      <c r="B40" s="174">
        <v>6</v>
      </c>
      <c r="C40" s="717"/>
      <c r="D40" s="725"/>
      <c r="E40" s="725"/>
      <c r="F40" s="725"/>
      <c r="G40" s="725"/>
      <c r="H40" s="725"/>
      <c r="I40" s="725"/>
      <c r="J40" s="718"/>
      <c r="K40" s="717"/>
      <c r="L40" s="718"/>
      <c r="M40" s="9"/>
      <c r="O40" s="17"/>
    </row>
    <row r="41" spans="1:16" ht="20.100000000000001" customHeight="1" x14ac:dyDescent="0.25">
      <c r="B41" s="174">
        <v>7</v>
      </c>
      <c r="C41" s="717"/>
      <c r="D41" s="725"/>
      <c r="E41" s="725"/>
      <c r="F41" s="725"/>
      <c r="G41" s="725"/>
      <c r="H41" s="725"/>
      <c r="I41" s="725"/>
      <c r="J41" s="718"/>
      <c r="K41" s="717"/>
      <c r="L41" s="718"/>
      <c r="M41" s="9"/>
      <c r="O41" s="17"/>
    </row>
    <row r="42" spans="1:16" ht="20.100000000000001" customHeight="1" x14ac:dyDescent="0.25">
      <c r="B42" s="174">
        <v>8</v>
      </c>
      <c r="C42" s="717"/>
      <c r="D42" s="725"/>
      <c r="E42" s="725"/>
      <c r="F42" s="725"/>
      <c r="G42" s="725"/>
      <c r="H42" s="725"/>
      <c r="I42" s="725"/>
      <c r="J42" s="718"/>
      <c r="K42" s="717"/>
      <c r="L42" s="718"/>
      <c r="M42" s="9"/>
      <c r="O42" s="17"/>
    </row>
    <row r="43" spans="1:16" ht="20.100000000000001" customHeight="1" x14ac:dyDescent="0.25">
      <c r="B43" s="174">
        <v>9</v>
      </c>
      <c r="C43" s="717"/>
      <c r="D43" s="725"/>
      <c r="E43" s="725"/>
      <c r="F43" s="725"/>
      <c r="G43" s="725"/>
      <c r="H43" s="725"/>
      <c r="I43" s="725"/>
      <c r="J43" s="718"/>
      <c r="K43" s="717"/>
      <c r="L43" s="718"/>
      <c r="M43" s="9"/>
      <c r="O43" s="17"/>
    </row>
    <row r="44" spans="1:16" ht="20.100000000000001" customHeight="1" x14ac:dyDescent="0.25">
      <c r="B44" s="174">
        <v>10</v>
      </c>
      <c r="C44" s="717"/>
      <c r="D44" s="725"/>
      <c r="E44" s="725"/>
      <c r="F44" s="725"/>
      <c r="G44" s="725"/>
      <c r="H44" s="725"/>
      <c r="I44" s="725"/>
      <c r="J44" s="718"/>
      <c r="K44" s="717"/>
      <c r="L44" s="718"/>
      <c r="M44" s="9"/>
      <c r="O44" s="17"/>
    </row>
    <row r="45" spans="1:16" s="40" customFormat="1" x14ac:dyDescent="0.25">
      <c r="A45" s="68"/>
      <c r="B45" s="4"/>
      <c r="C45" s="69"/>
      <c r="D45" s="69"/>
      <c r="E45" s="69"/>
      <c r="F45" s="69"/>
      <c r="G45" s="69"/>
      <c r="H45" s="69"/>
      <c r="I45" s="69"/>
      <c r="J45" s="69"/>
      <c r="K45" s="69"/>
      <c r="L45" s="69"/>
      <c r="N45" s="70"/>
    </row>
  </sheetData>
  <sheetProtection algorithmName="SHA-512" hashValue="3sco730wwGKmulMZ2gbU8RFnTKTpWX0bNo6aRCiItXHJMRZ6+KKRe5daSxxO5HfdttKvLAwaWavuz0oT9cPhjQ==" saltValue="cDPdzM7wG2mVNTwr7KgWbw==" spinCount="100000" sheet="1" objects="1" scenarios="1" selectLockedCells="1"/>
  <mergeCells count="137">
    <mergeCell ref="B4:L4"/>
    <mergeCell ref="B5:L5"/>
    <mergeCell ref="B6:L6"/>
    <mergeCell ref="B8:L8"/>
    <mergeCell ref="B10:L10"/>
    <mergeCell ref="C34:J34"/>
    <mergeCell ref="K34:L34"/>
    <mergeCell ref="C35:J35"/>
    <mergeCell ref="C36:J36"/>
    <mergeCell ref="C12:D12"/>
    <mergeCell ref="E12:F12"/>
    <mergeCell ref="G12:H12"/>
    <mergeCell ref="I12:J12"/>
    <mergeCell ref="G13:H13"/>
    <mergeCell ref="G14:H14"/>
    <mergeCell ref="G15:H15"/>
    <mergeCell ref="G16:H16"/>
    <mergeCell ref="G17:H17"/>
    <mergeCell ref="E18:F18"/>
    <mergeCell ref="E19:F19"/>
    <mergeCell ref="E20:F20"/>
    <mergeCell ref="E21:F21"/>
    <mergeCell ref="E13:F13"/>
    <mergeCell ref="E14:F14"/>
    <mergeCell ref="C44:J44"/>
    <mergeCell ref="C40:J40"/>
    <mergeCell ref="C41:J41"/>
    <mergeCell ref="C42:J42"/>
    <mergeCell ref="C43:J43"/>
    <mergeCell ref="K12:L12"/>
    <mergeCell ref="K41:L41"/>
    <mergeCell ref="K42:L42"/>
    <mergeCell ref="K43:L43"/>
    <mergeCell ref="K44:L44"/>
    <mergeCell ref="K35:L35"/>
    <mergeCell ref="K36:L36"/>
    <mergeCell ref="K37:L37"/>
    <mergeCell ref="K38:L38"/>
    <mergeCell ref="K39:L39"/>
    <mergeCell ref="K40:L40"/>
    <mergeCell ref="C13:D13"/>
    <mergeCell ref="C14:D14"/>
    <mergeCell ref="C15:D15"/>
    <mergeCell ref="C16:D16"/>
    <mergeCell ref="C17:D17"/>
    <mergeCell ref="K24:L24"/>
    <mergeCell ref="K25:L25"/>
    <mergeCell ref="K26:L26"/>
    <mergeCell ref="K13:L13"/>
    <mergeCell ref="K14:L14"/>
    <mergeCell ref="K15:L15"/>
    <mergeCell ref="K16:L16"/>
    <mergeCell ref="K17:L17"/>
    <mergeCell ref="I18:J18"/>
    <mergeCell ref="C37:J37"/>
    <mergeCell ref="C38:J38"/>
    <mergeCell ref="C39:J39"/>
    <mergeCell ref="K27:L27"/>
    <mergeCell ref="K28:L28"/>
    <mergeCell ref="K29:L29"/>
    <mergeCell ref="K30:L30"/>
    <mergeCell ref="K31:L31"/>
    <mergeCell ref="K32:L32"/>
    <mergeCell ref="K33:L33"/>
    <mergeCell ref="I13:J13"/>
    <mergeCell ref="I14:J14"/>
    <mergeCell ref="I15:J15"/>
    <mergeCell ref="I16:J16"/>
    <mergeCell ref="I17:J17"/>
    <mergeCell ref="C23:D23"/>
    <mergeCell ref="E23:F23"/>
    <mergeCell ref="G23:H23"/>
    <mergeCell ref="E22:F22"/>
    <mergeCell ref="C18:D18"/>
    <mergeCell ref="C19:D19"/>
    <mergeCell ref="C20:D20"/>
    <mergeCell ref="C21:D21"/>
    <mergeCell ref="C22:D22"/>
    <mergeCell ref="E15:F15"/>
    <mergeCell ref="E16:F16"/>
    <mergeCell ref="E17:F17"/>
    <mergeCell ref="K23:L23"/>
    <mergeCell ref="K18:L18"/>
    <mergeCell ref="K19:L19"/>
    <mergeCell ref="K20:L20"/>
    <mergeCell ref="K21:L21"/>
    <mergeCell ref="K22:L22"/>
    <mergeCell ref="I22:J22"/>
    <mergeCell ref="G18:H18"/>
    <mergeCell ref="G19:H19"/>
    <mergeCell ref="G20:H20"/>
    <mergeCell ref="G21:H21"/>
    <mergeCell ref="G22:H22"/>
    <mergeCell ref="I19:J19"/>
    <mergeCell ref="I20:J20"/>
    <mergeCell ref="I21:J21"/>
    <mergeCell ref="I23:J23"/>
    <mergeCell ref="C29:D29"/>
    <mergeCell ref="C30:D30"/>
    <mergeCell ref="C31:D31"/>
    <mergeCell ref="C32:D32"/>
    <mergeCell ref="C33:D33"/>
    <mergeCell ref="C24:D24"/>
    <mergeCell ref="C25:D25"/>
    <mergeCell ref="C26:D26"/>
    <mergeCell ref="C27:D27"/>
    <mergeCell ref="C28:D28"/>
    <mergeCell ref="E29:F29"/>
    <mergeCell ref="E30:F30"/>
    <mergeCell ref="E31:F31"/>
    <mergeCell ref="E32:F32"/>
    <mergeCell ref="E33:F33"/>
    <mergeCell ref="E24:F24"/>
    <mergeCell ref="E25:F25"/>
    <mergeCell ref="E26:F26"/>
    <mergeCell ref="E27:F27"/>
    <mergeCell ref="E28:F28"/>
    <mergeCell ref="G29:H29"/>
    <mergeCell ref="G30:H30"/>
    <mergeCell ref="G31:H31"/>
    <mergeCell ref="G32:H32"/>
    <mergeCell ref="G33:H33"/>
    <mergeCell ref="G24:H24"/>
    <mergeCell ref="G25:H25"/>
    <mergeCell ref="G26:H26"/>
    <mergeCell ref="G27:H27"/>
    <mergeCell ref="G28:H28"/>
    <mergeCell ref="I29:J29"/>
    <mergeCell ref="I30:J30"/>
    <mergeCell ref="I31:J31"/>
    <mergeCell ref="I32:J32"/>
    <mergeCell ref="I33:J33"/>
    <mergeCell ref="I24:J24"/>
    <mergeCell ref="I25:J25"/>
    <mergeCell ref="I26:J26"/>
    <mergeCell ref="I27:J27"/>
    <mergeCell ref="I28:J28"/>
  </mergeCells>
  <printOptions horizontalCentered="1"/>
  <pageMargins left="0.23622047244094491" right="0.23622047244094491" top="0.74803149606299213" bottom="0.74803149606299213" header="0.31496062992125984" footer="0.31496062992125984"/>
  <pageSetup scale="44" fitToHeight="0" orientation="portrait" r:id="rId1"/>
  <headerFooter>
    <oddFooter>&amp;L&amp;A</oddFooter>
  </headerFooter>
  <ignoredErrors>
    <ignoredError sqref="K34" unlocked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285C6-02EC-4901-81DA-5891BA963E71}">
  <sheetPr codeName="Sheet13">
    <tabColor rgb="FF92D050"/>
    <pageSetUpPr fitToPage="1"/>
  </sheetPr>
  <dimension ref="A1:P63"/>
  <sheetViews>
    <sheetView showGridLines="0" zoomScaleNormal="100" zoomScaleSheetLayoutView="100" workbookViewId="0"/>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445</v>
      </c>
      <c r="P1" s="9" t="s">
        <v>445</v>
      </c>
    </row>
    <row r="2" spans="1:16" x14ac:dyDescent="0.25">
      <c r="B2" s="11" t="str">
        <f>Pro!B2</f>
        <v>PROTÉGÉ</v>
      </c>
      <c r="C2" s="11"/>
      <c r="O2" s="10" t="s">
        <v>93</v>
      </c>
      <c r="P2" s="10" t="s">
        <v>109</v>
      </c>
    </row>
    <row r="3" spans="1:16" x14ac:dyDescent="0.25">
      <c r="B3" s="12"/>
      <c r="C3" s="12"/>
      <c r="O3" s="2"/>
      <c r="P3" s="2"/>
    </row>
    <row r="4" spans="1:16" s="2" customFormat="1" x14ac:dyDescent="0.25">
      <c r="A4" s="4"/>
      <c r="B4" s="419" t="str">
        <f>Info!B4</f>
        <v>QUESTIONNAIRE À L'INTENTION DES IMPORTATEURS</v>
      </c>
      <c r="C4" s="420"/>
      <c r="D4" s="420"/>
      <c r="E4" s="420"/>
      <c r="F4" s="420"/>
      <c r="G4" s="420"/>
      <c r="H4" s="420"/>
      <c r="I4" s="420"/>
      <c r="J4" s="420"/>
      <c r="K4" s="420"/>
      <c r="L4" s="421"/>
      <c r="M4" s="24"/>
      <c r="N4" s="24"/>
      <c r="O4" s="18"/>
      <c r="P4" s="18"/>
    </row>
    <row r="5" spans="1:16" s="2" customFormat="1" x14ac:dyDescent="0.25">
      <c r="A5" s="4"/>
      <c r="B5" s="575" t="str">
        <f>Info!B5</f>
        <v>NQ-2026-005</v>
      </c>
      <c r="C5" s="576"/>
      <c r="D5" s="576"/>
      <c r="E5" s="576"/>
      <c r="F5" s="576"/>
      <c r="G5" s="576"/>
      <c r="H5" s="576"/>
      <c r="I5" s="576"/>
      <c r="J5" s="576"/>
      <c r="K5" s="576"/>
      <c r="L5" s="577"/>
      <c r="M5" s="24"/>
      <c r="N5" s="24"/>
      <c r="O5" s="18"/>
      <c r="P5" s="18"/>
    </row>
    <row r="6" spans="1:16" s="6" customFormat="1" ht="14.25" customHeight="1" x14ac:dyDescent="0.25">
      <c r="A6" s="4"/>
      <c r="B6" s="608" t="str">
        <f>Info!B6</f>
        <v>CERTAINS RAYONNAGES EN ACIER</v>
      </c>
      <c r="C6" s="609"/>
      <c r="D6" s="609"/>
      <c r="E6" s="609"/>
      <c r="F6" s="609"/>
      <c r="G6" s="609"/>
      <c r="H6" s="609"/>
      <c r="I6" s="609"/>
      <c r="J6" s="609"/>
      <c r="K6" s="609"/>
      <c r="L6" s="610"/>
      <c r="M6" s="18"/>
      <c r="N6" s="18"/>
      <c r="O6" s="14"/>
      <c r="P6" s="14"/>
    </row>
    <row r="7" spans="1:16" s="6" customFormat="1" x14ac:dyDescent="0.25">
      <c r="A7" s="4"/>
      <c r="B7" s="13"/>
      <c r="C7" s="13"/>
      <c r="D7" s="3"/>
      <c r="E7" s="3"/>
      <c r="F7" s="3"/>
      <c r="G7" s="3"/>
      <c r="H7" s="3"/>
      <c r="I7" s="3"/>
      <c r="J7" s="3"/>
      <c r="K7" s="3"/>
      <c r="L7" s="3"/>
      <c r="O7" s="14"/>
      <c r="P7" s="14"/>
    </row>
    <row r="8" spans="1:16" x14ac:dyDescent="0.25">
      <c r="B8" s="416" t="str">
        <f>IF(Intro!$G$21="English",O8,P8)</f>
        <v>COMMENTAIRES PROTÉGÉS</v>
      </c>
      <c r="C8" s="417"/>
      <c r="D8" s="417"/>
      <c r="E8" s="417"/>
      <c r="F8" s="417"/>
      <c r="G8" s="417"/>
      <c r="H8" s="417"/>
      <c r="I8" s="417"/>
      <c r="J8" s="417"/>
      <c r="K8" s="417"/>
      <c r="L8" s="418"/>
      <c r="M8" s="9"/>
      <c r="O8" s="9" t="s">
        <v>88</v>
      </c>
      <c r="P8" s="9" t="s">
        <v>211</v>
      </c>
    </row>
    <row r="9" spans="1:16" x14ac:dyDescent="0.25">
      <c r="B9" s="15"/>
      <c r="C9" s="32"/>
      <c r="D9" s="33"/>
      <c r="E9" s="33"/>
      <c r="F9" s="33"/>
      <c r="G9" s="33"/>
      <c r="H9" s="33"/>
      <c r="I9" s="33"/>
      <c r="J9" s="33"/>
      <c r="K9" s="33"/>
      <c r="L9" s="16"/>
      <c r="M9" s="9"/>
    </row>
    <row r="10" spans="1:16" x14ac:dyDescent="0.25">
      <c r="B10" s="444" t="str">
        <f>AddPub!B10</f>
        <v>Si votre entreprise désire ajouter des commentaires concernant vos réponses, vous les inscrivez ici. Indiquez à quelle question se rapportent vos commentaires.</v>
      </c>
      <c r="C10" s="445"/>
      <c r="D10" s="445"/>
      <c r="E10" s="445"/>
      <c r="F10" s="445"/>
      <c r="G10" s="445"/>
      <c r="H10" s="445"/>
      <c r="I10" s="445"/>
      <c r="J10" s="445"/>
      <c r="K10" s="445"/>
      <c r="L10" s="446"/>
      <c r="M10" s="9"/>
      <c r="O10" s="17"/>
    </row>
    <row r="11" spans="1:16" x14ac:dyDescent="0.25">
      <c r="B11" s="55"/>
      <c r="C11" s="32"/>
      <c r="D11" s="33"/>
      <c r="E11" s="33"/>
      <c r="F11" s="33"/>
      <c r="G11" s="33"/>
      <c r="H11" s="33"/>
      <c r="I11" s="33"/>
      <c r="J11" s="33"/>
      <c r="K11" s="33"/>
      <c r="L11" s="16"/>
      <c r="M11" s="9"/>
      <c r="O11" s="42" t="s">
        <v>436</v>
      </c>
      <c r="P11" s="42" t="s">
        <v>437</v>
      </c>
    </row>
    <row r="12" spans="1:16" ht="28.5" x14ac:dyDescent="0.25">
      <c r="A12" s="7" t="s">
        <v>497</v>
      </c>
      <c r="B12" s="55"/>
      <c r="C12" s="144" t="str">
        <f>IF(Intro!$G$21="English",O11,P11)</f>
        <v>Onglet et question</v>
      </c>
      <c r="D12" s="597" t="str">
        <f>IF(Intro!$G$21="English",O12,P12)</f>
        <v>Commentaires</v>
      </c>
      <c r="E12" s="598"/>
      <c r="F12" s="598"/>
      <c r="G12" s="598"/>
      <c r="H12" s="598"/>
      <c r="I12" s="598"/>
      <c r="J12" s="598"/>
      <c r="K12" s="598"/>
      <c r="L12" s="599"/>
      <c r="M12" s="9"/>
      <c r="O12" s="17" t="s">
        <v>129</v>
      </c>
      <c r="P12" s="9" t="s">
        <v>130</v>
      </c>
    </row>
    <row r="13" spans="1:16" x14ac:dyDescent="0.25">
      <c r="B13" s="604" t="str">
        <f>IF(Intro!$G$21="English",O13,P13)</f>
        <v>Commentaire 1</v>
      </c>
      <c r="C13" s="585"/>
      <c r="D13" s="588"/>
      <c r="E13" s="589"/>
      <c r="F13" s="589"/>
      <c r="G13" s="589"/>
      <c r="H13" s="589"/>
      <c r="I13" s="589"/>
      <c r="J13" s="589"/>
      <c r="K13" s="589"/>
      <c r="L13" s="590"/>
      <c r="M13" s="9"/>
      <c r="O13" s="17" t="s">
        <v>131</v>
      </c>
      <c r="P13" s="9" t="s">
        <v>132</v>
      </c>
    </row>
    <row r="14" spans="1:16" x14ac:dyDescent="0.25">
      <c r="B14" s="605"/>
      <c r="C14" s="586"/>
      <c r="D14" s="591"/>
      <c r="E14" s="592"/>
      <c r="F14" s="592"/>
      <c r="G14" s="592"/>
      <c r="H14" s="592"/>
      <c r="I14" s="592"/>
      <c r="J14" s="592"/>
      <c r="K14" s="592"/>
      <c r="L14" s="593"/>
      <c r="M14" s="9"/>
      <c r="O14" s="17"/>
    </row>
    <row r="15" spans="1:16" x14ac:dyDescent="0.25">
      <c r="B15" s="605"/>
      <c r="C15" s="586"/>
      <c r="D15" s="591"/>
      <c r="E15" s="592"/>
      <c r="F15" s="592"/>
      <c r="G15" s="592"/>
      <c r="H15" s="592"/>
      <c r="I15" s="592"/>
      <c r="J15" s="592"/>
      <c r="K15" s="592"/>
      <c r="L15" s="593"/>
      <c r="M15" s="9"/>
      <c r="O15" s="17"/>
    </row>
    <row r="16" spans="1:16" x14ac:dyDescent="0.25">
      <c r="B16" s="605"/>
      <c r="C16" s="586"/>
      <c r="D16" s="591"/>
      <c r="E16" s="592"/>
      <c r="F16" s="592"/>
      <c r="G16" s="592"/>
      <c r="H16" s="592"/>
      <c r="I16" s="592"/>
      <c r="J16" s="592"/>
      <c r="K16" s="592"/>
      <c r="L16" s="593"/>
      <c r="M16" s="9"/>
      <c r="O16" s="17"/>
    </row>
    <row r="17" spans="2:16" x14ac:dyDescent="0.25">
      <c r="B17" s="605"/>
      <c r="C17" s="586"/>
      <c r="D17" s="591"/>
      <c r="E17" s="592"/>
      <c r="F17" s="592"/>
      <c r="G17" s="592"/>
      <c r="H17" s="592"/>
      <c r="I17" s="592"/>
      <c r="J17" s="592"/>
      <c r="K17" s="592"/>
      <c r="L17" s="593"/>
      <c r="M17" s="9"/>
      <c r="O17" s="17"/>
    </row>
    <row r="18" spans="2:16" x14ac:dyDescent="0.25">
      <c r="B18" s="605"/>
      <c r="C18" s="586"/>
      <c r="D18" s="591"/>
      <c r="E18" s="592"/>
      <c r="F18" s="592"/>
      <c r="G18" s="592"/>
      <c r="H18" s="592"/>
      <c r="I18" s="592"/>
      <c r="J18" s="592"/>
      <c r="K18" s="592"/>
      <c r="L18" s="593"/>
      <c r="M18" s="9"/>
      <c r="O18" s="17"/>
    </row>
    <row r="19" spans="2:16" x14ac:dyDescent="0.25">
      <c r="B19" s="605"/>
      <c r="C19" s="586"/>
      <c r="D19" s="591"/>
      <c r="E19" s="592"/>
      <c r="F19" s="592"/>
      <c r="G19" s="592"/>
      <c r="H19" s="592"/>
      <c r="I19" s="592"/>
      <c r="J19" s="592"/>
      <c r="K19" s="592"/>
      <c r="L19" s="593"/>
      <c r="M19" s="9"/>
      <c r="O19" s="17"/>
    </row>
    <row r="20" spans="2:16" x14ac:dyDescent="0.25">
      <c r="B20" s="605"/>
      <c r="C20" s="586"/>
      <c r="D20" s="591"/>
      <c r="E20" s="592"/>
      <c r="F20" s="592"/>
      <c r="G20" s="592"/>
      <c r="H20" s="592"/>
      <c r="I20" s="592"/>
      <c r="J20" s="592"/>
      <c r="K20" s="592"/>
      <c r="L20" s="593"/>
      <c r="M20" s="9"/>
      <c r="O20" s="17"/>
    </row>
    <row r="21" spans="2:16" x14ac:dyDescent="0.25">
      <c r="B21" s="605"/>
      <c r="C21" s="586"/>
      <c r="D21" s="591"/>
      <c r="E21" s="592"/>
      <c r="F21" s="592"/>
      <c r="G21" s="592"/>
      <c r="H21" s="592"/>
      <c r="I21" s="592"/>
      <c r="J21" s="592"/>
      <c r="K21" s="592"/>
      <c r="L21" s="593"/>
      <c r="M21" s="9"/>
      <c r="O21" s="17"/>
    </row>
    <row r="22" spans="2:16" x14ac:dyDescent="0.25">
      <c r="B22" s="606"/>
      <c r="C22" s="603"/>
      <c r="D22" s="600"/>
      <c r="E22" s="601"/>
      <c r="F22" s="601"/>
      <c r="G22" s="601"/>
      <c r="H22" s="601"/>
      <c r="I22" s="601"/>
      <c r="J22" s="601"/>
      <c r="K22" s="601"/>
      <c r="L22" s="602"/>
      <c r="M22" s="9"/>
      <c r="O22" s="17"/>
    </row>
    <row r="23" spans="2:16" x14ac:dyDescent="0.25">
      <c r="B23" s="604" t="str">
        <f>IF(Intro!$G$21="English",O23,P23)</f>
        <v>Commentaire 2</v>
      </c>
      <c r="C23" s="585"/>
      <c r="D23" s="588"/>
      <c r="E23" s="589"/>
      <c r="F23" s="589"/>
      <c r="G23" s="589"/>
      <c r="H23" s="589"/>
      <c r="I23" s="589"/>
      <c r="J23" s="589"/>
      <c r="K23" s="589"/>
      <c r="L23" s="590"/>
      <c r="M23" s="9"/>
      <c r="O23" s="17" t="s">
        <v>133</v>
      </c>
      <c r="P23" s="9" t="s">
        <v>134</v>
      </c>
    </row>
    <row r="24" spans="2:16" x14ac:dyDescent="0.25">
      <c r="B24" s="605"/>
      <c r="C24" s="586"/>
      <c r="D24" s="591"/>
      <c r="E24" s="592"/>
      <c r="F24" s="592"/>
      <c r="G24" s="592"/>
      <c r="H24" s="592"/>
      <c r="I24" s="592"/>
      <c r="J24" s="592"/>
      <c r="K24" s="592"/>
      <c r="L24" s="593"/>
      <c r="M24" s="9"/>
    </row>
    <row r="25" spans="2:16" x14ac:dyDescent="0.25">
      <c r="B25" s="605"/>
      <c r="C25" s="586"/>
      <c r="D25" s="591"/>
      <c r="E25" s="592"/>
      <c r="F25" s="592"/>
      <c r="G25" s="592"/>
      <c r="H25" s="592"/>
      <c r="I25" s="592"/>
      <c r="J25" s="592"/>
      <c r="K25" s="592"/>
      <c r="L25" s="593"/>
      <c r="M25" s="9"/>
    </row>
    <row r="26" spans="2:16" x14ac:dyDescent="0.25">
      <c r="B26" s="605"/>
      <c r="C26" s="586"/>
      <c r="D26" s="591"/>
      <c r="E26" s="592"/>
      <c r="F26" s="592"/>
      <c r="G26" s="592"/>
      <c r="H26" s="592"/>
      <c r="I26" s="592"/>
      <c r="J26" s="592"/>
      <c r="K26" s="592"/>
      <c r="L26" s="593"/>
      <c r="M26" s="9"/>
      <c r="O26" s="17"/>
    </row>
    <row r="27" spans="2:16" x14ac:dyDescent="0.25">
      <c r="B27" s="605"/>
      <c r="C27" s="586"/>
      <c r="D27" s="591"/>
      <c r="E27" s="592"/>
      <c r="F27" s="592"/>
      <c r="G27" s="592"/>
      <c r="H27" s="592"/>
      <c r="I27" s="592"/>
      <c r="J27" s="592"/>
      <c r="K27" s="592"/>
      <c r="L27" s="593"/>
      <c r="M27" s="9"/>
      <c r="O27" s="17"/>
    </row>
    <row r="28" spans="2:16" x14ac:dyDescent="0.25">
      <c r="B28" s="605"/>
      <c r="C28" s="586"/>
      <c r="D28" s="591"/>
      <c r="E28" s="592"/>
      <c r="F28" s="592"/>
      <c r="G28" s="592"/>
      <c r="H28" s="592"/>
      <c r="I28" s="592"/>
      <c r="J28" s="592"/>
      <c r="K28" s="592"/>
      <c r="L28" s="593"/>
      <c r="M28" s="9"/>
    </row>
    <row r="29" spans="2:16" x14ac:dyDescent="0.25">
      <c r="B29" s="605"/>
      <c r="C29" s="586"/>
      <c r="D29" s="591"/>
      <c r="E29" s="592"/>
      <c r="F29" s="592"/>
      <c r="G29" s="592"/>
      <c r="H29" s="592"/>
      <c r="I29" s="592"/>
      <c r="J29" s="592"/>
      <c r="K29" s="592"/>
      <c r="L29" s="593"/>
      <c r="M29" s="9"/>
      <c r="O29" s="17"/>
    </row>
    <row r="30" spans="2:16" x14ac:dyDescent="0.25">
      <c r="B30" s="605"/>
      <c r="C30" s="586"/>
      <c r="D30" s="591"/>
      <c r="E30" s="592"/>
      <c r="F30" s="592"/>
      <c r="G30" s="592"/>
      <c r="H30" s="592"/>
      <c r="I30" s="592"/>
      <c r="J30" s="592"/>
      <c r="K30" s="592"/>
      <c r="L30" s="593"/>
      <c r="M30" s="9"/>
      <c r="O30" s="17"/>
    </row>
    <row r="31" spans="2:16" x14ac:dyDescent="0.25">
      <c r="B31" s="605"/>
      <c r="C31" s="586"/>
      <c r="D31" s="591"/>
      <c r="E31" s="592"/>
      <c r="F31" s="592"/>
      <c r="G31" s="592"/>
      <c r="H31" s="592"/>
      <c r="I31" s="592"/>
      <c r="J31" s="592"/>
      <c r="K31" s="592"/>
      <c r="L31" s="593"/>
      <c r="M31" s="9"/>
      <c r="O31" s="17"/>
    </row>
    <row r="32" spans="2:16" x14ac:dyDescent="0.25">
      <c r="B32" s="606"/>
      <c r="C32" s="603"/>
      <c r="D32" s="600"/>
      <c r="E32" s="601"/>
      <c r="F32" s="601"/>
      <c r="G32" s="601"/>
      <c r="H32" s="601"/>
      <c r="I32" s="601"/>
      <c r="J32" s="601"/>
      <c r="K32" s="601"/>
      <c r="L32" s="602"/>
      <c r="M32" s="9"/>
      <c r="O32" s="17"/>
    </row>
    <row r="33" spans="2:16" x14ac:dyDescent="0.25">
      <c r="B33" s="604" t="str">
        <f>IF(Intro!$G$21="English",O33,P33)</f>
        <v>Commentaire 3</v>
      </c>
      <c r="C33" s="585"/>
      <c r="D33" s="588"/>
      <c r="E33" s="589"/>
      <c r="F33" s="589"/>
      <c r="G33" s="589"/>
      <c r="H33" s="589"/>
      <c r="I33" s="589"/>
      <c r="J33" s="589"/>
      <c r="K33" s="589"/>
      <c r="L33" s="590"/>
      <c r="M33" s="9"/>
      <c r="O33" s="17" t="s">
        <v>135</v>
      </c>
      <c r="P33" s="9" t="s">
        <v>136</v>
      </c>
    </row>
    <row r="34" spans="2:16" x14ac:dyDescent="0.25">
      <c r="B34" s="605"/>
      <c r="C34" s="586"/>
      <c r="D34" s="591"/>
      <c r="E34" s="592"/>
      <c r="F34" s="592"/>
      <c r="G34" s="592"/>
      <c r="H34" s="592"/>
      <c r="I34" s="592"/>
      <c r="J34" s="592"/>
      <c r="K34" s="592"/>
      <c r="L34" s="593"/>
      <c r="M34" s="9"/>
      <c r="O34" s="17"/>
    </row>
    <row r="35" spans="2:16" x14ac:dyDescent="0.25">
      <c r="B35" s="605"/>
      <c r="C35" s="586"/>
      <c r="D35" s="591"/>
      <c r="E35" s="592"/>
      <c r="F35" s="592"/>
      <c r="G35" s="592"/>
      <c r="H35" s="592"/>
      <c r="I35" s="592"/>
      <c r="J35" s="592"/>
      <c r="K35" s="592"/>
      <c r="L35" s="593"/>
      <c r="M35" s="9"/>
      <c r="O35" s="17"/>
    </row>
    <row r="36" spans="2:16" x14ac:dyDescent="0.25">
      <c r="B36" s="605"/>
      <c r="C36" s="586"/>
      <c r="D36" s="591"/>
      <c r="E36" s="592"/>
      <c r="F36" s="592"/>
      <c r="G36" s="592"/>
      <c r="H36" s="592"/>
      <c r="I36" s="592"/>
      <c r="J36" s="592"/>
      <c r="K36" s="592"/>
      <c r="L36" s="593"/>
      <c r="M36" s="9"/>
      <c r="O36" s="17"/>
    </row>
    <row r="37" spans="2:16" x14ac:dyDescent="0.25">
      <c r="B37" s="605"/>
      <c r="C37" s="586"/>
      <c r="D37" s="591"/>
      <c r="E37" s="592"/>
      <c r="F37" s="592"/>
      <c r="G37" s="592"/>
      <c r="H37" s="592"/>
      <c r="I37" s="592"/>
      <c r="J37" s="592"/>
      <c r="K37" s="592"/>
      <c r="L37" s="593"/>
      <c r="M37" s="9"/>
      <c r="O37" s="17"/>
    </row>
    <row r="38" spans="2:16" x14ac:dyDescent="0.25">
      <c r="B38" s="605"/>
      <c r="C38" s="586"/>
      <c r="D38" s="591"/>
      <c r="E38" s="592"/>
      <c r="F38" s="592"/>
      <c r="G38" s="592"/>
      <c r="H38" s="592"/>
      <c r="I38" s="592"/>
      <c r="J38" s="592"/>
      <c r="K38" s="592"/>
      <c r="L38" s="593"/>
      <c r="M38" s="9"/>
      <c r="O38" s="17"/>
    </row>
    <row r="39" spans="2:16" x14ac:dyDescent="0.25">
      <c r="B39" s="605"/>
      <c r="C39" s="586"/>
      <c r="D39" s="591"/>
      <c r="E39" s="592"/>
      <c r="F39" s="592"/>
      <c r="G39" s="592"/>
      <c r="H39" s="592"/>
      <c r="I39" s="592"/>
      <c r="J39" s="592"/>
      <c r="K39" s="592"/>
      <c r="L39" s="593"/>
      <c r="M39" s="9"/>
      <c r="O39" s="17"/>
    </row>
    <row r="40" spans="2:16" x14ac:dyDescent="0.25">
      <c r="B40" s="605"/>
      <c r="C40" s="586"/>
      <c r="D40" s="591"/>
      <c r="E40" s="592"/>
      <c r="F40" s="592"/>
      <c r="G40" s="592"/>
      <c r="H40" s="592"/>
      <c r="I40" s="592"/>
      <c r="J40" s="592"/>
      <c r="K40" s="592"/>
      <c r="L40" s="593"/>
      <c r="M40" s="9"/>
      <c r="O40" s="17"/>
    </row>
    <row r="41" spans="2:16" x14ac:dyDescent="0.25">
      <c r="B41" s="605"/>
      <c r="C41" s="586"/>
      <c r="D41" s="591"/>
      <c r="E41" s="592"/>
      <c r="F41" s="592"/>
      <c r="G41" s="592"/>
      <c r="H41" s="592"/>
      <c r="I41" s="592"/>
      <c r="J41" s="592"/>
      <c r="K41" s="592"/>
      <c r="L41" s="593"/>
      <c r="M41" s="9"/>
      <c r="O41" s="17"/>
    </row>
    <row r="42" spans="2:16" x14ac:dyDescent="0.25">
      <c r="B42" s="606"/>
      <c r="C42" s="603"/>
      <c r="D42" s="600"/>
      <c r="E42" s="601"/>
      <c r="F42" s="601"/>
      <c r="G42" s="601"/>
      <c r="H42" s="601"/>
      <c r="I42" s="601"/>
      <c r="J42" s="601"/>
      <c r="K42" s="601"/>
      <c r="L42" s="602"/>
      <c r="M42" s="9"/>
      <c r="O42" s="17"/>
    </row>
    <row r="43" spans="2:16" x14ac:dyDescent="0.25">
      <c r="B43" s="604" t="str">
        <f>IF(Intro!$G$21="English",O43,P43)</f>
        <v>Commentaire 4</v>
      </c>
      <c r="C43" s="585"/>
      <c r="D43" s="588"/>
      <c r="E43" s="589"/>
      <c r="F43" s="589"/>
      <c r="G43" s="589"/>
      <c r="H43" s="589"/>
      <c r="I43" s="589"/>
      <c r="J43" s="589"/>
      <c r="K43" s="589"/>
      <c r="L43" s="590"/>
      <c r="M43" s="9"/>
      <c r="O43" s="17" t="s">
        <v>137</v>
      </c>
      <c r="P43" s="9" t="s">
        <v>138</v>
      </c>
    </row>
    <row r="44" spans="2:16" x14ac:dyDescent="0.25">
      <c r="B44" s="605"/>
      <c r="C44" s="586"/>
      <c r="D44" s="591"/>
      <c r="E44" s="592"/>
      <c r="F44" s="592"/>
      <c r="G44" s="592"/>
      <c r="H44" s="592"/>
      <c r="I44" s="592"/>
      <c r="J44" s="592"/>
      <c r="K44" s="592"/>
      <c r="L44" s="593"/>
      <c r="M44" s="9"/>
      <c r="O44" s="17"/>
    </row>
    <row r="45" spans="2:16" x14ac:dyDescent="0.25">
      <c r="B45" s="605"/>
      <c r="C45" s="586"/>
      <c r="D45" s="591"/>
      <c r="E45" s="592"/>
      <c r="F45" s="592"/>
      <c r="G45" s="592"/>
      <c r="H45" s="592"/>
      <c r="I45" s="592"/>
      <c r="J45" s="592"/>
      <c r="K45" s="592"/>
      <c r="L45" s="593"/>
      <c r="M45" s="9"/>
      <c r="O45" s="17"/>
    </row>
    <row r="46" spans="2:16" x14ac:dyDescent="0.25">
      <c r="B46" s="605"/>
      <c r="C46" s="586"/>
      <c r="D46" s="591"/>
      <c r="E46" s="592"/>
      <c r="F46" s="592"/>
      <c r="G46" s="592"/>
      <c r="H46" s="592"/>
      <c r="I46" s="592"/>
      <c r="J46" s="592"/>
      <c r="K46" s="592"/>
      <c r="L46" s="593"/>
      <c r="M46" s="9"/>
      <c r="O46" s="17"/>
    </row>
    <row r="47" spans="2:16" x14ac:dyDescent="0.25">
      <c r="B47" s="605"/>
      <c r="C47" s="586"/>
      <c r="D47" s="591"/>
      <c r="E47" s="592"/>
      <c r="F47" s="592"/>
      <c r="G47" s="592"/>
      <c r="H47" s="592"/>
      <c r="I47" s="592"/>
      <c r="J47" s="592"/>
      <c r="K47" s="592"/>
      <c r="L47" s="593"/>
      <c r="M47" s="9"/>
      <c r="O47" s="17"/>
    </row>
    <row r="48" spans="2:16" x14ac:dyDescent="0.25">
      <c r="B48" s="605"/>
      <c r="C48" s="586"/>
      <c r="D48" s="591"/>
      <c r="E48" s="592"/>
      <c r="F48" s="592"/>
      <c r="G48" s="592"/>
      <c r="H48" s="592"/>
      <c r="I48" s="592"/>
      <c r="J48" s="592"/>
      <c r="K48" s="592"/>
      <c r="L48" s="593"/>
      <c r="M48" s="9"/>
      <c r="O48" s="17"/>
    </row>
    <row r="49" spans="1:16" x14ac:dyDescent="0.25">
      <c r="B49" s="605"/>
      <c r="C49" s="586"/>
      <c r="D49" s="591"/>
      <c r="E49" s="592"/>
      <c r="F49" s="592"/>
      <c r="G49" s="592"/>
      <c r="H49" s="592"/>
      <c r="I49" s="592"/>
      <c r="J49" s="592"/>
      <c r="K49" s="592"/>
      <c r="L49" s="593"/>
      <c r="M49" s="9"/>
      <c r="O49" s="17"/>
    </row>
    <row r="50" spans="1:16" x14ac:dyDescent="0.25">
      <c r="B50" s="605"/>
      <c r="C50" s="586"/>
      <c r="D50" s="591"/>
      <c r="E50" s="592"/>
      <c r="F50" s="592"/>
      <c r="G50" s="592"/>
      <c r="H50" s="592"/>
      <c r="I50" s="592"/>
      <c r="J50" s="592"/>
      <c r="K50" s="592"/>
      <c r="L50" s="593"/>
      <c r="M50" s="9"/>
      <c r="O50" s="17"/>
    </row>
    <row r="51" spans="1:16" x14ac:dyDescent="0.25">
      <c r="B51" s="605"/>
      <c r="C51" s="586"/>
      <c r="D51" s="591"/>
      <c r="E51" s="592"/>
      <c r="F51" s="592"/>
      <c r="G51" s="592"/>
      <c r="H51" s="592"/>
      <c r="I51" s="592"/>
      <c r="J51" s="592"/>
      <c r="K51" s="592"/>
      <c r="L51" s="593"/>
      <c r="M51" s="9"/>
      <c r="O51" s="17"/>
    </row>
    <row r="52" spans="1:16" x14ac:dyDescent="0.25">
      <c r="B52" s="606"/>
      <c r="C52" s="603"/>
      <c r="D52" s="600"/>
      <c r="E52" s="601"/>
      <c r="F52" s="601"/>
      <c r="G52" s="601"/>
      <c r="H52" s="601"/>
      <c r="I52" s="601"/>
      <c r="J52" s="601"/>
      <c r="K52" s="601"/>
      <c r="L52" s="602"/>
      <c r="M52" s="9"/>
      <c r="O52" s="17"/>
    </row>
    <row r="53" spans="1:16" x14ac:dyDescent="0.25">
      <c r="B53" s="604" t="str">
        <f>IF(Intro!$G$21="English",O53,P53)</f>
        <v>Commentaire 5</v>
      </c>
      <c r="C53" s="585"/>
      <c r="D53" s="588"/>
      <c r="E53" s="589"/>
      <c r="F53" s="589"/>
      <c r="G53" s="589"/>
      <c r="H53" s="589"/>
      <c r="I53" s="589"/>
      <c r="J53" s="589"/>
      <c r="K53" s="589"/>
      <c r="L53" s="590"/>
      <c r="M53" s="9"/>
      <c r="O53" s="17" t="s">
        <v>139</v>
      </c>
      <c r="P53" s="9" t="s">
        <v>140</v>
      </c>
    </row>
    <row r="54" spans="1:16" x14ac:dyDescent="0.25">
      <c r="B54" s="605"/>
      <c r="C54" s="586"/>
      <c r="D54" s="591"/>
      <c r="E54" s="592"/>
      <c r="F54" s="592"/>
      <c r="G54" s="592"/>
      <c r="H54" s="592"/>
      <c r="I54" s="592"/>
      <c r="J54" s="592"/>
      <c r="K54" s="592"/>
      <c r="L54" s="593"/>
      <c r="M54" s="9"/>
      <c r="O54" s="17"/>
    </row>
    <row r="55" spans="1:16" x14ac:dyDescent="0.25">
      <c r="B55" s="605"/>
      <c r="C55" s="586"/>
      <c r="D55" s="591"/>
      <c r="E55" s="592"/>
      <c r="F55" s="592"/>
      <c r="G55" s="592"/>
      <c r="H55" s="592"/>
      <c r="I55" s="592"/>
      <c r="J55" s="592"/>
      <c r="K55" s="592"/>
      <c r="L55" s="593"/>
      <c r="M55" s="9"/>
      <c r="O55" s="17"/>
    </row>
    <row r="56" spans="1:16" x14ac:dyDescent="0.25">
      <c r="B56" s="605"/>
      <c r="C56" s="586"/>
      <c r="D56" s="591"/>
      <c r="E56" s="592"/>
      <c r="F56" s="592"/>
      <c r="G56" s="592"/>
      <c r="H56" s="592"/>
      <c r="I56" s="592"/>
      <c r="J56" s="592"/>
      <c r="K56" s="592"/>
      <c r="L56" s="593"/>
      <c r="M56" s="9"/>
      <c r="O56" s="17"/>
    </row>
    <row r="57" spans="1:16" x14ac:dyDescent="0.25">
      <c r="B57" s="605"/>
      <c r="C57" s="586"/>
      <c r="D57" s="591"/>
      <c r="E57" s="592"/>
      <c r="F57" s="592"/>
      <c r="G57" s="592"/>
      <c r="H57" s="592"/>
      <c r="I57" s="592"/>
      <c r="J57" s="592"/>
      <c r="K57" s="592"/>
      <c r="L57" s="593"/>
      <c r="M57" s="9"/>
      <c r="O57" s="17"/>
    </row>
    <row r="58" spans="1:16" x14ac:dyDescent="0.25">
      <c r="B58" s="605"/>
      <c r="C58" s="586"/>
      <c r="D58" s="591"/>
      <c r="E58" s="592"/>
      <c r="F58" s="592"/>
      <c r="G58" s="592"/>
      <c r="H58" s="592"/>
      <c r="I58" s="592"/>
      <c r="J58" s="592"/>
      <c r="K58" s="592"/>
      <c r="L58" s="593"/>
      <c r="M58" s="9"/>
      <c r="O58" s="17"/>
    </row>
    <row r="59" spans="1:16" x14ac:dyDescent="0.25">
      <c r="B59" s="605"/>
      <c r="C59" s="586"/>
      <c r="D59" s="591"/>
      <c r="E59" s="592"/>
      <c r="F59" s="592"/>
      <c r="G59" s="592"/>
      <c r="H59" s="592"/>
      <c r="I59" s="592"/>
      <c r="J59" s="592"/>
      <c r="K59" s="592"/>
      <c r="L59" s="593"/>
      <c r="M59" s="9"/>
      <c r="O59" s="17"/>
    </row>
    <row r="60" spans="1:16" x14ac:dyDescent="0.25">
      <c r="B60" s="605"/>
      <c r="C60" s="586"/>
      <c r="D60" s="591"/>
      <c r="E60" s="592"/>
      <c r="F60" s="592"/>
      <c r="G60" s="592"/>
      <c r="H60" s="592"/>
      <c r="I60" s="592"/>
      <c r="J60" s="592"/>
      <c r="K60" s="592"/>
      <c r="L60" s="593"/>
      <c r="M60" s="9"/>
      <c r="O60" s="17"/>
    </row>
    <row r="61" spans="1:16" x14ac:dyDescent="0.25">
      <c r="B61" s="605"/>
      <c r="C61" s="586"/>
      <c r="D61" s="591"/>
      <c r="E61" s="592"/>
      <c r="F61" s="592"/>
      <c r="G61" s="592"/>
      <c r="H61" s="592"/>
      <c r="I61" s="592"/>
      <c r="J61" s="592"/>
      <c r="K61" s="592"/>
      <c r="L61" s="593"/>
      <c r="M61" s="9"/>
      <c r="O61" s="17"/>
    </row>
    <row r="62" spans="1:16" x14ac:dyDescent="0.25">
      <c r="B62" s="607"/>
      <c r="C62" s="587"/>
      <c r="D62" s="594"/>
      <c r="E62" s="595"/>
      <c r="F62" s="595"/>
      <c r="G62" s="595"/>
      <c r="H62" s="595"/>
      <c r="I62" s="595"/>
      <c r="J62" s="595"/>
      <c r="K62" s="595"/>
      <c r="L62" s="596"/>
      <c r="M62" s="9"/>
      <c r="O62" s="17"/>
    </row>
    <row r="63" spans="1:16" s="40" customFormat="1" x14ac:dyDescent="0.25">
      <c r="A63" s="68"/>
      <c r="B63" s="4"/>
      <c r="C63" s="69"/>
      <c r="D63" s="69"/>
      <c r="E63" s="69"/>
      <c r="F63" s="69"/>
      <c r="G63" s="69"/>
      <c r="H63" s="69"/>
      <c r="I63" s="69"/>
      <c r="J63" s="69"/>
      <c r="K63" s="69"/>
      <c r="L63" s="69"/>
      <c r="N63" s="70"/>
    </row>
  </sheetData>
  <sheetProtection algorithmName="SHA-512" hashValue="lF1Hz/yGoNqAyNgn84aGhtjCP6HrIT5EZYYA4qGXmMwcQJj1swexaq9Rzzgs/NBiNR5g5szqTrr/8zJTIaaK5A==" saltValue="F+Iuhk4a+rGAvpax/74xgA==" spinCount="100000" sheet="1" objects="1" scenarios="1" selectLockedCells="1"/>
  <mergeCells count="21">
    <mergeCell ref="B53:B62"/>
    <mergeCell ref="C53:C62"/>
    <mergeCell ref="D53:L62"/>
    <mergeCell ref="B4:L4"/>
    <mergeCell ref="B5:L5"/>
    <mergeCell ref="B6:L6"/>
    <mergeCell ref="B10:L10"/>
    <mergeCell ref="B8:L8"/>
    <mergeCell ref="B33:B42"/>
    <mergeCell ref="C33:C42"/>
    <mergeCell ref="D33:L42"/>
    <mergeCell ref="B43:B52"/>
    <mergeCell ref="C43:C52"/>
    <mergeCell ref="D43:L52"/>
    <mergeCell ref="D12:L12"/>
    <mergeCell ref="B13:B22"/>
    <mergeCell ref="C13:C22"/>
    <mergeCell ref="D13:L22"/>
    <mergeCell ref="B23:B32"/>
    <mergeCell ref="C23:C32"/>
    <mergeCell ref="D23:L32"/>
  </mergeCells>
  <printOptions horizontalCentered="1"/>
  <pageMargins left="0.25" right="0.25" top="0.75" bottom="0.75" header="0.3" footer="0.3"/>
  <pageSetup scale="63" fitToHeight="0" orientation="portrait" r:id="rId1"/>
  <headerFooter>
    <oddFooter>&amp;L&amp;A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94DE-E3EE-4383-BEA6-FDECE59389F8}">
  <sheetPr codeName="Sheet2">
    <tabColor rgb="FF00B0F0"/>
    <pageSetUpPr fitToPage="1"/>
  </sheetPr>
  <dimension ref="A1:S138"/>
  <sheetViews>
    <sheetView showGridLines="0" tabSelected="1" zoomScaleNormal="100" workbookViewId="0">
      <selection activeCell="G27" sqref="G27"/>
    </sheetView>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23" width="9.140625" style="9" customWidth="1"/>
    <col min="24" max="16384" width="9.140625" style="9"/>
  </cols>
  <sheetData>
    <row r="1" spans="1:19" x14ac:dyDescent="0.25">
      <c r="O1" s="9" t="s">
        <v>445</v>
      </c>
      <c r="P1" s="9" t="s">
        <v>445</v>
      </c>
    </row>
    <row r="2" spans="1:19" x14ac:dyDescent="0.25">
      <c r="B2" s="11" t="s">
        <v>66</v>
      </c>
      <c r="C2" s="11"/>
      <c r="O2" s="10" t="s">
        <v>93</v>
      </c>
      <c r="P2" s="10" t="s">
        <v>109</v>
      </c>
    </row>
    <row r="3" spans="1:19" x14ac:dyDescent="0.25">
      <c r="B3" s="12"/>
      <c r="C3" s="12"/>
      <c r="O3" s="37"/>
      <c r="P3" s="37"/>
    </row>
    <row r="4" spans="1:19" s="2" customFormat="1" x14ac:dyDescent="0.25">
      <c r="A4" s="4"/>
      <c r="B4" s="425" t="s">
        <v>290</v>
      </c>
      <c r="C4" s="426"/>
      <c r="D4" s="426"/>
      <c r="E4" s="426"/>
      <c r="F4" s="426"/>
      <c r="G4" s="426"/>
      <c r="H4" s="426"/>
      <c r="I4" s="426"/>
      <c r="J4" s="426"/>
      <c r="K4" s="426"/>
      <c r="L4" s="427"/>
      <c r="M4" s="24"/>
      <c r="N4" s="24"/>
      <c r="O4" s="8"/>
      <c r="P4" s="8"/>
      <c r="Q4" s="37"/>
      <c r="R4" s="37"/>
      <c r="S4" s="37"/>
    </row>
    <row r="5" spans="1:19" s="2" customFormat="1" x14ac:dyDescent="0.25">
      <c r="A5" s="4"/>
      <c r="B5" s="472" t="str">
        <f>Variables!B2</f>
        <v>NQ-2026-005</v>
      </c>
      <c r="C5" s="473"/>
      <c r="D5" s="473"/>
      <c r="E5" s="473"/>
      <c r="F5" s="473"/>
      <c r="G5" s="473"/>
      <c r="H5" s="473"/>
      <c r="I5" s="473"/>
      <c r="J5" s="473"/>
      <c r="K5" s="473"/>
      <c r="L5" s="474"/>
      <c r="M5" s="24"/>
      <c r="N5" s="24"/>
      <c r="O5" s="8"/>
      <c r="P5" s="8"/>
      <c r="Q5" s="37"/>
      <c r="R5" s="37"/>
      <c r="S5" s="37"/>
    </row>
    <row r="6" spans="1:19" s="6" customFormat="1" x14ac:dyDescent="0.25">
      <c r="A6" s="4"/>
      <c r="B6" s="475" t="str">
        <f>UPPER(Variables!B3&amp;" | "&amp;Variables!C3)</f>
        <v>CERTAIN STEEL RACKS | CERTAINS RAYONNAGES EN ACIER</v>
      </c>
      <c r="C6" s="476"/>
      <c r="D6" s="476"/>
      <c r="E6" s="476"/>
      <c r="F6" s="476"/>
      <c r="G6" s="476"/>
      <c r="H6" s="476"/>
      <c r="I6" s="476"/>
      <c r="J6" s="476"/>
      <c r="K6" s="476"/>
      <c r="L6" s="477"/>
      <c r="M6" s="18"/>
      <c r="N6" s="18"/>
      <c r="O6" s="26"/>
      <c r="P6" s="26"/>
      <c r="Q6" s="9"/>
      <c r="R6" s="9"/>
      <c r="S6" s="9"/>
    </row>
    <row r="7" spans="1:19" s="6" customFormat="1" x14ac:dyDescent="0.25">
      <c r="A7" s="4"/>
      <c r="B7" s="13"/>
      <c r="C7" s="13"/>
      <c r="D7" s="3"/>
      <c r="E7" s="3"/>
      <c r="F7" s="3"/>
      <c r="G7" s="3"/>
      <c r="H7" s="3"/>
      <c r="I7" s="3"/>
      <c r="J7" s="3"/>
      <c r="K7" s="3"/>
      <c r="L7" s="3"/>
      <c r="O7" s="26"/>
      <c r="P7" s="26"/>
      <c r="Q7" s="9"/>
      <c r="R7" s="9"/>
      <c r="S7" s="9"/>
    </row>
    <row r="8" spans="1:19" s="2" customFormat="1" x14ac:dyDescent="0.25">
      <c r="A8" s="4"/>
      <c r="B8" s="447" t="s">
        <v>291</v>
      </c>
      <c r="C8" s="448"/>
      <c r="D8" s="448"/>
      <c r="E8" s="448"/>
      <c r="F8" s="448"/>
      <c r="G8" s="448"/>
      <c r="H8" s="448"/>
      <c r="I8" s="448"/>
      <c r="J8" s="448"/>
      <c r="K8" s="448"/>
      <c r="L8" s="449"/>
      <c r="M8" s="24"/>
      <c r="N8" s="24"/>
      <c r="O8" s="8"/>
      <c r="P8" s="8"/>
      <c r="Q8" s="37"/>
      <c r="R8" s="37"/>
      <c r="S8" s="37"/>
    </row>
    <row r="9" spans="1:19" ht="14.1" customHeight="1" x14ac:dyDescent="0.25">
      <c r="B9" s="15"/>
      <c r="C9" s="32"/>
      <c r="D9" s="33"/>
      <c r="E9" s="33"/>
      <c r="F9" s="33"/>
      <c r="G9" s="33"/>
      <c r="H9" s="33"/>
      <c r="I9" s="33"/>
      <c r="J9" s="33"/>
      <c r="K9" s="33"/>
      <c r="L9" s="16"/>
      <c r="M9" s="9"/>
      <c r="O9" s="480" t="s">
        <v>433</v>
      </c>
      <c r="P9" s="480"/>
    </row>
    <row r="10" spans="1:19" x14ac:dyDescent="0.25">
      <c r="B10" s="444"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certain steel racks (as defined below) originating in or exported from China. Your firm's knowledge and experience would aid the Tribunal in the proper conduct of its inquiry by helping it better understand the Canadian market for certain steel racks. The Tribunal therefore requests a response to this questionnaire from your firm.</v>
      </c>
      <c r="C10" s="445"/>
      <c r="D10" s="445"/>
      <c r="E10" s="445"/>
      <c r="F10" s="445"/>
      <c r="G10" s="60"/>
      <c r="H10" s="478" t="str">
        <f>"Le Tribunal canadien du commerce extérieur (le Tribunal) a ouvert une enquête concernant "&amp;Variables!C4&amp;" de "&amp;Variables!C3&amp;" (tels que définis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certains rayonnages en acier (tels que définis ci-dessous) originaires ou exporté de la Chine. Les connaissances et l'expérience de votre entreprise aideraient le Tribunal à mener correctement son enquête en lui permettant de mieux comprendre le marché canadien de certains rayonnages en acier. Le Tribunal demande donc à votre entreprise de répondre à ce questionnaire.</v>
      </c>
      <c r="I10" s="478"/>
      <c r="J10" s="478"/>
      <c r="K10" s="478"/>
      <c r="L10" s="479"/>
      <c r="M10" s="9"/>
      <c r="O10" s="480"/>
      <c r="P10" s="480"/>
    </row>
    <row r="11" spans="1:19" x14ac:dyDescent="0.25">
      <c r="B11" s="444"/>
      <c r="C11" s="445"/>
      <c r="D11" s="445"/>
      <c r="E11" s="445"/>
      <c r="F11" s="445"/>
      <c r="G11" s="60"/>
      <c r="H11" s="478"/>
      <c r="I11" s="478"/>
      <c r="J11" s="478"/>
      <c r="K11" s="478"/>
      <c r="L11" s="479"/>
      <c r="M11" s="9"/>
      <c r="O11" s="480"/>
      <c r="P11" s="480"/>
    </row>
    <row r="12" spans="1:19" x14ac:dyDescent="0.25">
      <c r="B12" s="444"/>
      <c r="C12" s="445"/>
      <c r="D12" s="445"/>
      <c r="E12" s="445"/>
      <c r="F12" s="445"/>
      <c r="G12" s="60"/>
      <c r="H12" s="478"/>
      <c r="I12" s="478"/>
      <c r="J12" s="478"/>
      <c r="K12" s="478"/>
      <c r="L12" s="479"/>
      <c r="M12" s="9"/>
      <c r="O12" s="480"/>
      <c r="P12" s="480"/>
    </row>
    <row r="13" spans="1:19" x14ac:dyDescent="0.25">
      <c r="B13" s="444"/>
      <c r="C13" s="445"/>
      <c r="D13" s="445"/>
      <c r="E13" s="445"/>
      <c r="F13" s="445"/>
      <c r="G13" s="60"/>
      <c r="H13" s="478"/>
      <c r="I13" s="478"/>
      <c r="J13" s="478"/>
      <c r="K13" s="478"/>
      <c r="L13" s="479"/>
      <c r="M13" s="9"/>
      <c r="O13" s="480"/>
      <c r="P13" s="480"/>
    </row>
    <row r="14" spans="1:19" x14ac:dyDescent="0.25">
      <c r="B14" s="444"/>
      <c r="C14" s="445"/>
      <c r="D14" s="445"/>
      <c r="E14" s="445"/>
      <c r="F14" s="445"/>
      <c r="G14" s="60"/>
      <c r="H14" s="478"/>
      <c r="I14" s="478"/>
      <c r="J14" s="478"/>
      <c r="K14" s="478"/>
      <c r="L14" s="479"/>
      <c r="M14" s="9"/>
      <c r="O14" s="480"/>
      <c r="P14" s="480"/>
    </row>
    <row r="15" spans="1:19" x14ac:dyDescent="0.25">
      <c r="B15" s="444"/>
      <c r="C15" s="445"/>
      <c r="D15" s="445"/>
      <c r="E15" s="445"/>
      <c r="F15" s="445"/>
      <c r="G15" s="60"/>
      <c r="H15" s="478"/>
      <c r="I15" s="478"/>
      <c r="J15" s="478"/>
      <c r="K15" s="478"/>
      <c r="L15" s="479"/>
      <c r="M15" s="9"/>
      <c r="O15" s="480"/>
      <c r="P15" s="480"/>
    </row>
    <row r="16" spans="1:19" x14ac:dyDescent="0.25">
      <c r="B16" s="444"/>
      <c r="C16" s="445"/>
      <c r="D16" s="445"/>
      <c r="E16" s="445"/>
      <c r="F16" s="445"/>
      <c r="G16" s="60"/>
      <c r="H16" s="478"/>
      <c r="I16" s="478"/>
      <c r="J16" s="478"/>
      <c r="K16" s="478"/>
      <c r="L16" s="479"/>
      <c r="M16" s="9"/>
      <c r="O16" s="480"/>
      <c r="P16" s="480"/>
    </row>
    <row r="17" spans="1:19" x14ac:dyDescent="0.25">
      <c r="B17" s="65"/>
      <c r="C17" s="62"/>
      <c r="D17" s="62"/>
      <c r="E17" s="62"/>
      <c r="F17" s="62"/>
      <c r="G17" s="62"/>
      <c r="H17" s="62"/>
      <c r="I17" s="62"/>
      <c r="J17" s="62"/>
      <c r="K17" s="62"/>
      <c r="L17" s="63"/>
      <c r="M17" s="9"/>
      <c r="O17" s="480"/>
      <c r="P17" s="480"/>
    </row>
    <row r="18" spans="1:19" s="6" customFormat="1" x14ac:dyDescent="0.25">
      <c r="A18" s="4"/>
      <c r="B18" s="13"/>
      <c r="C18" s="13"/>
      <c r="D18" s="3"/>
      <c r="E18" s="3"/>
      <c r="F18" s="3"/>
      <c r="G18" s="3"/>
      <c r="H18" s="3"/>
      <c r="I18" s="3"/>
      <c r="J18" s="3"/>
      <c r="K18" s="3"/>
      <c r="L18" s="3"/>
      <c r="O18" s="26"/>
      <c r="P18" s="26"/>
      <c r="Q18" s="9"/>
      <c r="R18" s="9"/>
      <c r="S18" s="9"/>
    </row>
    <row r="19" spans="1:19" s="2" customFormat="1" x14ac:dyDescent="0.25">
      <c r="A19" s="4"/>
      <c r="B19" s="447" t="s">
        <v>292</v>
      </c>
      <c r="C19" s="448"/>
      <c r="D19" s="448"/>
      <c r="E19" s="448"/>
      <c r="F19" s="448"/>
      <c r="G19" s="448"/>
      <c r="H19" s="448"/>
      <c r="I19" s="448"/>
      <c r="J19" s="448"/>
      <c r="K19" s="448"/>
      <c r="L19" s="449"/>
      <c r="M19" s="24"/>
      <c r="N19" s="24"/>
      <c r="O19" s="8"/>
      <c r="P19" s="8"/>
      <c r="Q19" s="37"/>
      <c r="R19" s="37"/>
      <c r="S19" s="37"/>
    </row>
    <row r="20" spans="1:19" x14ac:dyDescent="0.25">
      <c r="B20" s="15"/>
      <c r="C20" s="32"/>
      <c r="D20" s="33"/>
      <c r="E20" s="33"/>
      <c r="F20" s="33"/>
      <c r="G20" s="33"/>
      <c r="H20" s="33"/>
      <c r="I20" s="33"/>
      <c r="J20" s="33"/>
      <c r="K20" s="33"/>
      <c r="L20" s="16"/>
      <c r="M20" s="9"/>
    </row>
    <row r="21" spans="1:19" x14ac:dyDescent="0.25">
      <c r="B21" s="392" t="s">
        <v>110</v>
      </c>
      <c r="C21" s="393"/>
      <c r="D21" s="393"/>
      <c r="E21" s="393"/>
      <c r="F21" s="393"/>
      <c r="G21" s="481" t="s">
        <v>109</v>
      </c>
      <c r="H21" s="394" t="s">
        <v>200</v>
      </c>
      <c r="I21" s="394"/>
      <c r="J21" s="394"/>
      <c r="K21" s="394"/>
      <c r="L21" s="395"/>
      <c r="M21" s="9"/>
      <c r="O21" s="17"/>
    </row>
    <row r="22" spans="1:19" x14ac:dyDescent="0.25">
      <c r="B22" s="392"/>
      <c r="C22" s="393"/>
      <c r="D22" s="393"/>
      <c r="E22" s="393"/>
      <c r="F22" s="393"/>
      <c r="G22" s="482"/>
      <c r="H22" s="394"/>
      <c r="I22" s="394"/>
      <c r="J22" s="394"/>
      <c r="K22" s="394"/>
      <c r="L22" s="395"/>
      <c r="M22" s="9"/>
      <c r="O22" s="17"/>
    </row>
    <row r="23" spans="1:19" x14ac:dyDescent="0.25">
      <c r="B23" s="65"/>
      <c r="C23" s="62"/>
      <c r="D23" s="62"/>
      <c r="E23" s="62"/>
      <c r="F23" s="62"/>
      <c r="G23" s="62"/>
      <c r="H23" s="62"/>
      <c r="I23" s="62"/>
      <c r="J23" s="62"/>
      <c r="K23" s="62"/>
      <c r="L23" s="63"/>
      <c r="M23" s="9"/>
    </row>
    <row r="24" spans="1:19" s="6" customFormat="1" x14ac:dyDescent="0.25">
      <c r="A24" s="4"/>
      <c r="B24" s="13"/>
      <c r="C24" s="13"/>
      <c r="D24" s="3"/>
      <c r="E24" s="3"/>
      <c r="F24" s="3"/>
      <c r="G24" s="3"/>
      <c r="H24" s="3"/>
      <c r="I24" s="3"/>
      <c r="J24" s="3"/>
      <c r="K24" s="3"/>
      <c r="L24" s="3"/>
      <c r="O24" s="26"/>
      <c r="P24" s="26"/>
      <c r="Q24" s="9"/>
      <c r="R24" s="9"/>
      <c r="S24" s="9"/>
    </row>
    <row r="25" spans="1:19" s="2" customFormat="1" x14ac:dyDescent="0.25">
      <c r="A25" s="4"/>
      <c r="B25" s="447" t="str">
        <f>IF(Intro!$G$21="English",O25,P25)</f>
        <v>LA DÉFINITION "DES MARCHANDISES"</v>
      </c>
      <c r="C25" s="448" t="str">
        <f>UPPER(IF(Intro!$G$21="English",P25,Q25))</f>
        <v/>
      </c>
      <c r="D25" s="448" t="str">
        <f>UPPER(IF(Intro!$G$21="English",Q25,R25))</f>
        <v/>
      </c>
      <c r="E25" s="448" t="str">
        <f>UPPER(IF(Intro!$G$21="English",R25,S25))</f>
        <v/>
      </c>
      <c r="F25" s="448" t="str">
        <f>UPPER(IF(Intro!$G$21="English",S25,T25))</f>
        <v/>
      </c>
      <c r="G25" s="448"/>
      <c r="H25" s="448" t="str">
        <f>UPPER(IF(Intro!$G$21="English",T25,U25))</f>
        <v/>
      </c>
      <c r="I25" s="448" t="str">
        <f>UPPER(IF(Intro!$G$21="English",U25,V25))</f>
        <v/>
      </c>
      <c r="J25" s="448" t="str">
        <f>UPPER(IF(Intro!$G$21="English",V25,W25))</f>
        <v/>
      </c>
      <c r="K25" s="448" t="str">
        <f>UPPER(IF(Intro!$G$21="English",W25,X25))</f>
        <v/>
      </c>
      <c r="L25" s="449" t="str">
        <f>UPPER(IF(Intro!$G$21="English",X25,Y25))</f>
        <v/>
      </c>
      <c r="M25" s="6"/>
      <c r="N25" s="24"/>
      <c r="O25" s="18" t="s">
        <v>293</v>
      </c>
      <c r="P25" s="18" t="s">
        <v>294</v>
      </c>
      <c r="Q25" s="37"/>
      <c r="R25" s="37"/>
      <c r="S25" s="37"/>
    </row>
    <row r="26" spans="1:19" x14ac:dyDescent="0.25">
      <c r="B26" s="15"/>
      <c r="C26" s="32"/>
      <c r="D26" s="33"/>
      <c r="E26" s="33"/>
      <c r="F26" s="33"/>
      <c r="G26" s="33"/>
      <c r="H26" s="33"/>
      <c r="I26" s="33"/>
      <c r="J26" s="33"/>
      <c r="K26" s="33"/>
      <c r="L26" s="16"/>
      <c r="M26" s="9"/>
    </row>
    <row r="27" spans="1:19" x14ac:dyDescent="0.25">
      <c r="B27" s="444" t="str">
        <f>IF(Intro!$G$21="English",O27,P27)</f>
        <v>Les références aux « marchandises » dans ce questionnaire font référence à :</v>
      </c>
      <c r="C27" s="445"/>
      <c r="D27" s="445"/>
      <c r="E27" s="445"/>
      <c r="F27" s="445"/>
      <c r="G27" s="445"/>
      <c r="H27" s="445"/>
      <c r="I27" s="445"/>
      <c r="J27" s="445"/>
      <c r="K27" s="445"/>
      <c r="L27" s="446"/>
      <c r="M27" s="9"/>
      <c r="O27" s="9" t="s">
        <v>153</v>
      </c>
      <c r="P27" s="9" t="s">
        <v>154</v>
      </c>
    </row>
    <row r="28" spans="1:19" x14ac:dyDescent="0.25">
      <c r="B28" s="55"/>
      <c r="C28" s="56"/>
      <c r="D28" s="56"/>
      <c r="E28" s="56"/>
      <c r="F28" s="56"/>
      <c r="G28" s="56"/>
      <c r="H28" s="56"/>
      <c r="I28" s="56"/>
      <c r="J28" s="56"/>
      <c r="K28" s="56"/>
      <c r="L28" s="57"/>
      <c r="M28" s="9"/>
    </row>
    <row r="29" spans="1:19" ht="84" customHeight="1" x14ac:dyDescent="0.25">
      <c r="B29" s="67"/>
      <c r="C29" s="483" t="str">
        <f>IF(Intro!$G$21="English",Variables!B16,Variables!C16)</f>
        <v>Certains composants des systèmes de rayonnages en acier, assemblés dans une certaine mesure ou non assemblés, à savoir : les poteaux ou les colonnes; le contreventement; les lisses; les bras en porte-à-faux; les attaches de lisses; les plaques d’assise ou d’appui; les barres de sécurité ou de soutien des palettes; les supports de barre transversale; les entretoises de jumelage; et les attaches murales, y compris leurs parties, dont chaque composant en acier a une épaisseur d’au moins 1,0668 mm (0,042 po); chaque poteau ou colonne ayant une largeur supérieure à 50,8 mm (2,0 po); et chaque poutre ayant une hauteur égale ou supérieure à 50,8 mm (2,0 po).
Cela comprend la quincaillerie en acier (par exemple les goupilles, les ancrages, les écrous, les boulons, les rondelles et les agrafes) et les autres composants ou accessoires lorsque la quincaillerie, les composants ou les accessoires sont fixés aux composants énumérés au premier paragraphe de la présente définition, emballés avec eux ou expédiés en même temps qu'eux, mais exclut, qu'ils soient fixés ou non : les produits d’acier primaire laminés non autrement travaillés; les poutres en acier qui ne sont pas autrement travaillées; les escaliers; les convoyeurs; les composants ou accessoires qui ne sont pas en acier; l’équipement ou les composants automatisés; les composants de structures en acier autoportantes qui ne sont pas destinés à être intégrés dans un système d’entreposage; les roues, les galets et les navettes; les rayonnages qui reposent sur les supports horizontaux ou s'y insèrent pour constituer la surface d’entreposage horizontale des rayonnages en acier, qu’on peut appeler « plateaux »; les produits de protection des rayonnages, y compris les protecteurs de bout de rangée, les protecteurs de poteaux, les barres de retenue et les bornes; les barrières, clôtures, filets et autres cages ou enclos de sécurité; les panneaux de renfort et les séparateurs; et les panneaux indicateurs.
Sont également exclus, assemblés dans une certaine mesure ou non assemblés : les rayonnages robustes, les rayonnages enclenchables, les rayonnages à grande portée et les rayonnages légers; les rayonnages grillagés; les étagères et rayonnages muraux; les étagères et rayonnages installés au plafond; les supports tubulaires tels que les supports à vêtements et les supports de séchage; et les supports à étages portatifs.</v>
      </c>
      <c r="D29" s="484"/>
      <c r="E29" s="484"/>
      <c r="F29" s="484"/>
      <c r="G29" s="484"/>
      <c r="H29" s="484"/>
      <c r="I29" s="484"/>
      <c r="J29" s="484"/>
      <c r="K29" s="485"/>
      <c r="L29" s="61"/>
      <c r="M29" s="9"/>
    </row>
    <row r="30" spans="1:19" ht="84" customHeight="1" x14ac:dyDescent="0.25">
      <c r="B30" s="67"/>
      <c r="C30" s="486"/>
      <c r="D30" s="487"/>
      <c r="E30" s="487"/>
      <c r="F30" s="487"/>
      <c r="G30" s="487"/>
      <c r="H30" s="487"/>
      <c r="I30" s="487"/>
      <c r="J30" s="487"/>
      <c r="K30" s="488"/>
      <c r="L30" s="61"/>
      <c r="M30" s="9"/>
    </row>
    <row r="31" spans="1:19" x14ac:dyDescent="0.25">
      <c r="B31" s="67"/>
      <c r="C31" s="486"/>
      <c r="D31" s="487"/>
      <c r="E31" s="487"/>
      <c r="F31" s="487"/>
      <c r="G31" s="487"/>
      <c r="H31" s="487"/>
      <c r="I31" s="487"/>
      <c r="J31" s="487"/>
      <c r="K31" s="488"/>
      <c r="L31" s="61"/>
      <c r="M31" s="9"/>
    </row>
    <row r="32" spans="1:19" ht="58.5" customHeight="1" x14ac:dyDescent="0.25">
      <c r="B32" s="67"/>
      <c r="C32" s="486"/>
      <c r="D32" s="487"/>
      <c r="E32" s="487"/>
      <c r="F32" s="487"/>
      <c r="G32" s="487"/>
      <c r="H32" s="487"/>
      <c r="I32" s="487"/>
      <c r="J32" s="487"/>
      <c r="K32" s="488"/>
      <c r="L32" s="61"/>
      <c r="M32" s="9"/>
    </row>
    <row r="33" spans="1:19" ht="66.75" customHeight="1" x14ac:dyDescent="0.25">
      <c r="B33" s="67"/>
      <c r="C33" s="489"/>
      <c r="D33" s="490"/>
      <c r="E33" s="490"/>
      <c r="F33" s="490"/>
      <c r="G33" s="490"/>
      <c r="H33" s="490"/>
      <c r="I33" s="490"/>
      <c r="J33" s="490"/>
      <c r="K33" s="491"/>
      <c r="L33" s="61"/>
      <c r="M33" s="9"/>
    </row>
    <row r="34" spans="1:19" x14ac:dyDescent="0.25">
      <c r="B34" s="55"/>
      <c r="C34" s="56"/>
      <c r="D34" s="56"/>
      <c r="E34" s="56"/>
      <c r="F34" s="56"/>
      <c r="G34" s="56"/>
      <c r="H34" s="56"/>
      <c r="I34" s="56"/>
      <c r="J34" s="56"/>
      <c r="K34" s="56"/>
      <c r="L34" s="57"/>
      <c r="M34" s="9"/>
    </row>
    <row r="35" spans="1:19" x14ac:dyDescent="0.25">
      <c r="B35" s="444" t="str">
        <f>IF(Intro!$G$21="English",O35,P35)</f>
        <v>Pour plus de détails, consultez l'onglet Info.</v>
      </c>
      <c r="C35" s="445"/>
      <c r="D35" s="445"/>
      <c r="E35" s="445"/>
      <c r="F35" s="445"/>
      <c r="G35" s="445"/>
      <c r="H35" s="445"/>
      <c r="I35" s="445"/>
      <c r="J35" s="445"/>
      <c r="K35" s="445"/>
      <c r="L35" s="446"/>
      <c r="M35" s="9"/>
      <c r="O35" s="9" t="s">
        <v>151</v>
      </c>
      <c r="P35" s="9" t="s">
        <v>152</v>
      </c>
    </row>
    <row r="36" spans="1:19" x14ac:dyDescent="0.25">
      <c r="B36" s="65"/>
      <c r="C36" s="62"/>
      <c r="D36" s="62"/>
      <c r="E36" s="62"/>
      <c r="F36" s="62"/>
      <c r="G36" s="62"/>
      <c r="H36" s="62"/>
      <c r="I36" s="62"/>
      <c r="J36" s="62"/>
      <c r="K36" s="62"/>
      <c r="L36" s="63"/>
      <c r="M36" s="9"/>
    </row>
    <row r="37" spans="1:19" s="6" customFormat="1" x14ac:dyDescent="0.25">
      <c r="A37" s="4"/>
      <c r="B37" s="13"/>
      <c r="C37" s="13"/>
      <c r="D37" s="3"/>
      <c r="E37" s="3"/>
      <c r="F37" s="3"/>
      <c r="G37" s="3"/>
      <c r="H37" s="3"/>
      <c r="I37" s="3"/>
      <c r="J37" s="3"/>
      <c r="K37" s="3"/>
      <c r="L37" s="3"/>
      <c r="Q37" s="9"/>
      <c r="R37" s="9"/>
      <c r="S37" s="9"/>
    </row>
    <row r="38" spans="1:19" s="2" customFormat="1" x14ac:dyDescent="0.25">
      <c r="A38" s="4"/>
      <c r="B38" s="416" t="str">
        <f>IF(Intro!$G$21="English",O38,P38)</f>
        <v>DEVEZ-VOUS REMPLIR CE QUESTIONNAIRE?</v>
      </c>
      <c r="C38" s="417"/>
      <c r="D38" s="417"/>
      <c r="E38" s="417"/>
      <c r="F38" s="417"/>
      <c r="G38" s="417"/>
      <c r="H38" s="417"/>
      <c r="I38" s="417"/>
      <c r="J38" s="417"/>
      <c r="K38" s="417"/>
      <c r="L38" s="418"/>
      <c r="M38" s="24"/>
      <c r="N38" s="24"/>
      <c r="O38" s="8" t="s">
        <v>295</v>
      </c>
      <c r="P38" s="8" t="s">
        <v>407</v>
      </c>
      <c r="Q38" s="37"/>
      <c r="R38" s="37"/>
      <c r="S38" s="37"/>
    </row>
    <row r="39" spans="1:19" x14ac:dyDescent="0.25">
      <c r="B39" s="15"/>
      <c r="C39" s="32"/>
      <c r="D39" s="33"/>
      <c r="E39" s="33"/>
      <c r="F39" s="33"/>
      <c r="G39" s="33"/>
      <c r="H39" s="33"/>
      <c r="I39" s="33"/>
      <c r="J39" s="33"/>
      <c r="K39" s="33"/>
      <c r="L39" s="16"/>
      <c r="M39" s="9"/>
    </row>
    <row r="40" spans="1:19" x14ac:dyDescent="0.25">
      <c r="B40" s="404" t="str">
        <f>IF(Intro!$G$21="English",O40,P40)</f>
        <v>Votre entreprise a-t-elle importé les marchandises en tant qu'importateur officiel de n'importe quel pays à tout moment depuis le 1er janvier 2023?</v>
      </c>
      <c r="C40" s="405"/>
      <c r="D40" s="405"/>
      <c r="E40" s="405"/>
      <c r="F40" s="405"/>
      <c r="G40" s="405"/>
      <c r="H40" s="405"/>
      <c r="I40" s="405"/>
      <c r="J40" s="405"/>
      <c r="K40" s="405"/>
      <c r="L40" s="406"/>
      <c r="M40" s="9"/>
      <c r="O40" s="17" t="str">
        <f>"Has your firm imported the goods as the importer of record from any country since January 1, "&amp;Variables!B6&amp;"?"</f>
        <v>Has your firm imported the goods as the importer of record from any country since January 1, 2023?</v>
      </c>
      <c r="P40" s="9" t="str">
        <f>"Votre entreprise a-t-elle importé les marchandises en tant qu'importateur officiel de n'importe quel pays à tout moment depuis le 1er janvier "&amp;Variables!C6&amp;"?"</f>
        <v>Votre entreprise a-t-elle importé les marchandises en tant qu'importateur officiel de n'importe quel pays à tout moment depuis le 1er janvier 2023?</v>
      </c>
    </row>
    <row r="41" spans="1:19" x14ac:dyDescent="0.25">
      <c r="B41" s="67"/>
      <c r="C41" s="36"/>
      <c r="D41" s="9"/>
      <c r="E41" s="9"/>
      <c r="F41" s="9"/>
      <c r="G41" s="96"/>
      <c r="H41" s="96"/>
      <c r="I41" s="96"/>
      <c r="J41" s="96"/>
      <c r="K41" s="96"/>
      <c r="L41" s="97"/>
      <c r="M41" s="9"/>
      <c r="O41" s="9" t="s">
        <v>174</v>
      </c>
      <c r="P41" s="9" t="s">
        <v>415</v>
      </c>
    </row>
    <row r="42" spans="1:19" x14ac:dyDescent="0.25">
      <c r="B42" s="492" t="str">
        <f>IF(Intro!$G$21="English",O41,P41)</f>
        <v>Sélectionnez oui ou non</v>
      </c>
      <c r="C42" s="493"/>
      <c r="D42" s="422"/>
      <c r="E42" s="494" t="str">
        <f>IF(D42="Yes",O42,IF(D42="Oui",P42,IF(D42="No",O43,IF(D42="Non",P43,""))))</f>
        <v/>
      </c>
      <c r="F42" s="495"/>
      <c r="G42" s="495"/>
      <c r="H42" s="495"/>
      <c r="I42" s="495"/>
      <c r="J42" s="495"/>
      <c r="K42" s="496"/>
      <c r="L42" s="97"/>
      <c r="M42" s="9"/>
      <c r="O42" s="9" t="str">
        <f>"Complete all tabs in this questionnaire and submit it by "&amp;Variables!B11&amp;"."</f>
        <v>Complete all tabs in this questionnaire and submit it by September 24, 2026.</v>
      </c>
      <c r="P42" s="9" t="str">
        <f>"Remplissez tous les onglets de ce questionnaire et soumettez-le avant le "&amp;Variables!C11&amp;"."</f>
        <v>Remplissez tous les onglets de ce questionnaire et soumettez-le avant le 24 septembre 2026.</v>
      </c>
    </row>
    <row r="43" spans="1:19" x14ac:dyDescent="0.25">
      <c r="B43" s="492"/>
      <c r="C43" s="493"/>
      <c r="D43" s="424"/>
      <c r="E43" s="497"/>
      <c r="F43" s="498"/>
      <c r="G43" s="498"/>
      <c r="H43" s="498"/>
      <c r="I43" s="498"/>
      <c r="J43" s="498"/>
      <c r="K43" s="499"/>
      <c r="L43" s="97"/>
      <c r="M43" s="9"/>
      <c r="O43" s="9" t="str">
        <f>"Provide explanation below. Complete this tab only and submit it by "&amp;Variables!B11&amp;"."</f>
        <v>Provide explanation below. Complete this tab only and submit it by September 24, 2026.</v>
      </c>
      <c r="P43" s="9" t="str">
        <f>"Expliquez ci-dessous. Remplissez cet onglet uniquement et soumettez-le avant le "&amp;Variables!C11&amp;"."</f>
        <v>Expliquez ci-dessous. Remplissez cet onglet uniquement et soumettez-le avant le 24 septembre 2026.</v>
      </c>
    </row>
    <row r="44" spans="1:19" x14ac:dyDescent="0.25">
      <c r="B44" s="15"/>
      <c r="C44" s="32"/>
      <c r="D44" s="33"/>
      <c r="E44" s="33"/>
      <c r="F44" s="33"/>
      <c r="G44" s="33"/>
      <c r="H44" s="33"/>
      <c r="I44" s="33"/>
      <c r="J44" s="33"/>
      <c r="K44" s="33"/>
      <c r="L44" s="16"/>
      <c r="M44" s="9"/>
    </row>
    <row r="45" spans="1:19" ht="14.1" customHeight="1" x14ac:dyDescent="0.25">
      <c r="B45" s="404" t="str">
        <f>IF(Intro!$G$21="English",O45,P45)</f>
        <v>Si non, expliquez pourquoi les données d'importation indiquent que vous avez importé en utilisant les numéros SH énumérés dans l'onglet Info au cours de cette période.</v>
      </c>
      <c r="C45" s="405"/>
      <c r="D45" s="405"/>
      <c r="E45" s="405"/>
      <c r="F45" s="405"/>
      <c r="G45" s="405"/>
      <c r="H45" s="405"/>
      <c r="I45" s="405"/>
      <c r="J45" s="405"/>
      <c r="K45" s="405"/>
      <c r="L45" s="406"/>
      <c r="M45" s="9"/>
      <c r="O45" s="9" t="s">
        <v>513</v>
      </c>
      <c r="P45" s="9" t="s">
        <v>514</v>
      </c>
    </row>
    <row r="46" spans="1:19" x14ac:dyDescent="0.25">
      <c r="B46" s="15"/>
      <c r="C46" s="32"/>
      <c r="D46" s="33"/>
      <c r="E46" s="33"/>
      <c r="F46" s="33"/>
      <c r="G46" s="33"/>
      <c r="H46" s="33"/>
      <c r="I46" s="33"/>
      <c r="J46" s="33"/>
      <c r="K46" s="33"/>
      <c r="L46" s="16"/>
      <c r="M46" s="9"/>
    </row>
    <row r="47" spans="1:19" x14ac:dyDescent="0.25">
      <c r="B47" s="407"/>
      <c r="C47" s="408"/>
      <c r="D47" s="408"/>
      <c r="E47" s="408"/>
      <c r="F47" s="408"/>
      <c r="G47" s="408"/>
      <c r="H47" s="408"/>
      <c r="I47" s="408"/>
      <c r="J47" s="408"/>
      <c r="K47" s="408"/>
      <c r="L47" s="409"/>
      <c r="M47" s="9"/>
    </row>
    <row r="48" spans="1:19" x14ac:dyDescent="0.25">
      <c r="B48" s="407"/>
      <c r="C48" s="408"/>
      <c r="D48" s="408"/>
      <c r="E48" s="408"/>
      <c r="F48" s="408"/>
      <c r="G48" s="408"/>
      <c r="H48" s="408"/>
      <c r="I48" s="408"/>
      <c r="J48" s="408"/>
      <c r="K48" s="408"/>
      <c r="L48" s="409"/>
      <c r="M48" s="9"/>
    </row>
    <row r="49" spans="1:19" x14ac:dyDescent="0.25">
      <c r="B49" s="407"/>
      <c r="C49" s="408"/>
      <c r="D49" s="408"/>
      <c r="E49" s="408"/>
      <c r="F49" s="408"/>
      <c r="G49" s="408"/>
      <c r="H49" s="408"/>
      <c r="I49" s="408"/>
      <c r="J49" s="408"/>
      <c r="K49" s="408"/>
      <c r="L49" s="409"/>
      <c r="M49" s="9"/>
    </row>
    <row r="50" spans="1:19" x14ac:dyDescent="0.25">
      <c r="B50" s="407"/>
      <c r="C50" s="408"/>
      <c r="D50" s="408"/>
      <c r="E50" s="408"/>
      <c r="F50" s="408"/>
      <c r="G50" s="408"/>
      <c r="H50" s="408"/>
      <c r="I50" s="408"/>
      <c r="J50" s="408"/>
      <c r="K50" s="408"/>
      <c r="L50" s="409"/>
      <c r="M50" s="9"/>
    </row>
    <row r="51" spans="1:19" x14ac:dyDescent="0.25">
      <c r="B51" s="407"/>
      <c r="C51" s="408"/>
      <c r="D51" s="408"/>
      <c r="E51" s="408"/>
      <c r="F51" s="408"/>
      <c r="G51" s="408"/>
      <c r="H51" s="408"/>
      <c r="I51" s="408"/>
      <c r="J51" s="408"/>
      <c r="K51" s="408"/>
      <c r="L51" s="409"/>
      <c r="M51" s="9"/>
    </row>
    <row r="52" spans="1:19" x14ac:dyDescent="0.25">
      <c r="B52" s="407"/>
      <c r="C52" s="408"/>
      <c r="D52" s="408"/>
      <c r="E52" s="408"/>
      <c r="F52" s="408"/>
      <c r="G52" s="408"/>
      <c r="H52" s="408"/>
      <c r="I52" s="408"/>
      <c r="J52" s="408"/>
      <c r="K52" s="408"/>
      <c r="L52" s="409"/>
      <c r="M52" s="9"/>
    </row>
    <row r="53" spans="1:19" x14ac:dyDescent="0.25">
      <c r="B53" s="407"/>
      <c r="C53" s="408"/>
      <c r="D53" s="408"/>
      <c r="E53" s="408"/>
      <c r="F53" s="408"/>
      <c r="G53" s="408"/>
      <c r="H53" s="408"/>
      <c r="I53" s="408"/>
      <c r="J53" s="408"/>
      <c r="K53" s="408"/>
      <c r="L53" s="409"/>
      <c r="M53" s="9"/>
    </row>
    <row r="54" spans="1:19" x14ac:dyDescent="0.25">
      <c r="B54" s="407"/>
      <c r="C54" s="408"/>
      <c r="D54" s="408"/>
      <c r="E54" s="408"/>
      <c r="F54" s="408"/>
      <c r="G54" s="408"/>
      <c r="H54" s="408"/>
      <c r="I54" s="408"/>
      <c r="J54" s="408"/>
      <c r="K54" s="408"/>
      <c r="L54" s="409"/>
      <c r="M54" s="9"/>
    </row>
    <row r="55" spans="1:19" x14ac:dyDescent="0.25">
      <c r="B55" s="65"/>
      <c r="C55" s="62"/>
      <c r="D55" s="62"/>
      <c r="E55" s="62"/>
      <c r="F55" s="62"/>
      <c r="G55" s="62"/>
      <c r="H55" s="62"/>
      <c r="I55" s="62"/>
      <c r="J55" s="62"/>
      <c r="K55" s="62"/>
      <c r="L55" s="63"/>
      <c r="M55" s="9"/>
    </row>
    <row r="56" spans="1:19" s="6" customFormat="1" x14ac:dyDescent="0.25">
      <c r="A56" s="4"/>
      <c r="B56" s="13"/>
      <c r="C56" s="13"/>
      <c r="D56" s="3"/>
      <c r="E56" s="3"/>
      <c r="F56" s="3"/>
      <c r="G56" s="3"/>
      <c r="H56" s="3"/>
      <c r="I56" s="3"/>
      <c r="J56" s="3"/>
      <c r="K56" s="3"/>
      <c r="L56" s="3"/>
      <c r="O56" s="26"/>
      <c r="P56" s="26"/>
      <c r="Q56" s="9"/>
      <c r="R56" s="9"/>
      <c r="S56" s="9"/>
    </row>
    <row r="57" spans="1:19" s="2" customFormat="1" x14ac:dyDescent="0.25">
      <c r="A57" s="4"/>
      <c r="B57" s="447" t="str">
        <f>UPPER(IF(Intro!$G$21="English",O57,P57))</f>
        <v>DATE D'ÉCHÉANCE DU QUESTIONNAIRE</v>
      </c>
      <c r="C57" s="448" t="str">
        <f>UPPER(IF(Intro!$G$21="English",P57,Q57))</f>
        <v/>
      </c>
      <c r="D57" s="448" t="str">
        <f>UPPER(IF(Intro!$G$21="English",Q57,R57))</f>
        <v/>
      </c>
      <c r="E57" s="448" t="str">
        <f>UPPER(IF(Intro!$G$21="English",R57,S57))</f>
        <v/>
      </c>
      <c r="F57" s="448" t="str">
        <f>UPPER(IF(Intro!$G$21="English",S57,T57))</f>
        <v/>
      </c>
      <c r="G57" s="448"/>
      <c r="H57" s="448" t="str">
        <f>UPPER(IF(Intro!$G$21="English",T57,U57))</f>
        <v/>
      </c>
      <c r="I57" s="448" t="str">
        <f>UPPER(IF(Intro!$G$21="English",U57,V57))</f>
        <v/>
      </c>
      <c r="J57" s="448" t="str">
        <f>UPPER(IF(Intro!$G$21="English",V57,W57))</f>
        <v/>
      </c>
      <c r="K57" s="448" t="str">
        <f>UPPER(IF(Intro!$G$21="English",W57,X57))</f>
        <v/>
      </c>
      <c r="L57" s="449" t="str">
        <f>UPPER(IF(Intro!$G$21="English",X57,Y57))</f>
        <v/>
      </c>
      <c r="M57" s="6"/>
      <c r="N57" s="24"/>
      <c r="O57" s="8" t="s">
        <v>58</v>
      </c>
      <c r="P57" s="8" t="s">
        <v>59</v>
      </c>
      <c r="Q57" s="37"/>
      <c r="R57" s="37"/>
      <c r="S57" s="37"/>
    </row>
    <row r="58" spans="1:19" x14ac:dyDescent="0.25">
      <c r="B58" s="15"/>
      <c r="C58" s="32"/>
      <c r="D58" s="33"/>
      <c r="E58" s="33"/>
      <c r="F58" s="33"/>
      <c r="G58" s="33"/>
      <c r="H58" s="33"/>
      <c r="I58" s="33"/>
      <c r="J58" s="33"/>
      <c r="K58" s="33"/>
      <c r="L58" s="16"/>
      <c r="M58" s="9"/>
    </row>
    <row r="59" spans="1:19" x14ac:dyDescent="0.25">
      <c r="B59" s="67"/>
      <c r="C59" s="9"/>
      <c r="D59" s="410" t="str">
        <f>IF(Intro!$G$21="English",O59,P59)</f>
        <v>24 septembre 2026</v>
      </c>
      <c r="E59" s="411"/>
      <c r="F59" s="411"/>
      <c r="G59" s="411"/>
      <c r="H59" s="411"/>
      <c r="I59" s="411"/>
      <c r="J59" s="412"/>
      <c r="K59" s="9"/>
      <c r="L59" s="79"/>
      <c r="M59" s="9"/>
      <c r="O59" s="35" t="str">
        <f>Variables!B11</f>
        <v>September 24, 2026</v>
      </c>
      <c r="P59" s="35" t="str">
        <f>Variables!C11</f>
        <v>24 septembre 2026</v>
      </c>
    </row>
    <row r="60" spans="1:19" x14ac:dyDescent="0.25">
      <c r="B60" s="67"/>
      <c r="C60" s="9"/>
      <c r="D60" s="413"/>
      <c r="E60" s="414"/>
      <c r="F60" s="414"/>
      <c r="G60" s="414"/>
      <c r="H60" s="414"/>
      <c r="I60" s="414"/>
      <c r="J60" s="415"/>
      <c r="K60" s="9"/>
      <c r="L60" s="79"/>
      <c r="M60" s="9"/>
      <c r="O60" s="35"/>
      <c r="P60" s="35"/>
    </row>
    <row r="61" spans="1:19" x14ac:dyDescent="0.25">
      <c r="B61" s="65"/>
      <c r="C61" s="62"/>
      <c r="D61" s="62"/>
      <c r="E61" s="62"/>
      <c r="F61" s="62"/>
      <c r="G61" s="62"/>
      <c r="H61" s="62"/>
      <c r="I61" s="62"/>
      <c r="J61" s="62"/>
      <c r="K61" s="62"/>
      <c r="L61" s="63"/>
      <c r="M61" s="9"/>
    </row>
    <row r="62" spans="1:19" s="6" customFormat="1" x14ac:dyDescent="0.25">
      <c r="A62" s="4"/>
      <c r="B62" s="13"/>
      <c r="C62" s="13"/>
      <c r="D62" s="3"/>
      <c r="E62" s="3"/>
      <c r="F62" s="3"/>
      <c r="G62" s="3"/>
      <c r="H62" s="3"/>
      <c r="I62" s="3"/>
      <c r="J62" s="3"/>
      <c r="K62" s="3"/>
      <c r="L62" s="3"/>
      <c r="O62" s="26"/>
      <c r="P62" s="26"/>
      <c r="Q62" s="9"/>
      <c r="R62" s="9"/>
      <c r="S62" s="9"/>
    </row>
    <row r="63" spans="1:19" s="2" customFormat="1" x14ac:dyDescent="0.25">
      <c r="A63" s="4"/>
      <c r="B63" s="447" t="str">
        <f>IF(Intro!$G$21="English",O63,P63)</f>
        <v>QUESTIONNAIRE NON REMPLI</v>
      </c>
      <c r="C63" s="448" t="str">
        <f>UPPER(IF(Intro!$G$21="English",P63,Q63))</f>
        <v/>
      </c>
      <c r="D63" s="448" t="str">
        <f>UPPER(IF(Intro!$G$21="English",Q63,R63))</f>
        <v/>
      </c>
      <c r="E63" s="448" t="str">
        <f>UPPER(IF(Intro!$G$21="English",R63,S63))</f>
        <v/>
      </c>
      <c r="F63" s="448" t="str">
        <f>UPPER(IF(Intro!$G$21="English",S63,T63))</f>
        <v/>
      </c>
      <c r="G63" s="448"/>
      <c r="H63" s="448" t="str">
        <f>UPPER(IF(Intro!$G$21="English",T63,U63))</f>
        <v/>
      </c>
      <c r="I63" s="448" t="str">
        <f>UPPER(IF(Intro!$G$21="English",U63,V63))</f>
        <v/>
      </c>
      <c r="J63" s="448" t="str">
        <f>UPPER(IF(Intro!$G$21="English",V63,W63))</f>
        <v/>
      </c>
      <c r="K63" s="448" t="str">
        <f>UPPER(IF(Intro!$G$21="English",W63,X63))</f>
        <v/>
      </c>
      <c r="L63" s="449" t="str">
        <f>UPPER(IF(Intro!$G$21="English",X63,Y63))</f>
        <v/>
      </c>
      <c r="M63" s="6"/>
      <c r="N63" s="24"/>
      <c r="O63" s="18" t="s">
        <v>296</v>
      </c>
      <c r="P63" s="18" t="s">
        <v>297</v>
      </c>
      <c r="Q63" s="37"/>
      <c r="R63" s="37"/>
      <c r="S63" s="37"/>
    </row>
    <row r="64" spans="1:19" x14ac:dyDescent="0.25">
      <c r="B64" s="15"/>
      <c r="C64" s="32"/>
      <c r="D64" s="33"/>
      <c r="E64" s="33"/>
      <c r="F64" s="33"/>
      <c r="G64" s="33"/>
      <c r="H64" s="33"/>
      <c r="I64" s="33"/>
      <c r="J64" s="33"/>
      <c r="K64" s="33"/>
      <c r="L64" s="16"/>
      <c r="M64" s="9"/>
    </row>
    <row r="65" spans="1:19" x14ac:dyDescent="0.25">
      <c r="B65" s="444" t="str">
        <f>IF(Intro!$G$21="English",O65,P65)</f>
        <v>Si le questionnaire n’est pas rempli dans les délais impartis, le Tribunal peut rendre une ordonnance de production, aux termes de l’article 17 de la Loi sur le Tribunal canadien du commerce extérieur, afin d’exiger la production d’une réponse au questionnaire.</v>
      </c>
      <c r="C65" s="445"/>
      <c r="D65" s="445"/>
      <c r="E65" s="445"/>
      <c r="F65" s="445"/>
      <c r="G65" s="445"/>
      <c r="H65" s="445"/>
      <c r="I65" s="445"/>
      <c r="J65" s="445"/>
      <c r="K65" s="445"/>
      <c r="L65" s="446"/>
      <c r="M65" s="9"/>
      <c r="O65" s="9" t="s">
        <v>111</v>
      </c>
      <c r="P65" s="9" t="s">
        <v>244</v>
      </c>
    </row>
    <row r="66" spans="1:19" x14ac:dyDescent="0.25">
      <c r="B66" s="444"/>
      <c r="C66" s="445"/>
      <c r="D66" s="445"/>
      <c r="E66" s="445"/>
      <c r="F66" s="445"/>
      <c r="G66" s="445"/>
      <c r="H66" s="445"/>
      <c r="I66" s="445"/>
      <c r="J66" s="445"/>
      <c r="K66" s="445"/>
      <c r="L66" s="446"/>
      <c r="M66" s="9"/>
    </row>
    <row r="67" spans="1:19" x14ac:dyDescent="0.25">
      <c r="B67" s="65"/>
      <c r="C67" s="62"/>
      <c r="D67" s="62"/>
      <c r="E67" s="62"/>
      <c r="F67" s="62"/>
      <c r="G67" s="62"/>
      <c r="H67" s="62"/>
      <c r="I67" s="62"/>
      <c r="J67" s="62"/>
      <c r="K67" s="62"/>
      <c r="L67" s="63"/>
      <c r="M67" s="9"/>
    </row>
    <row r="68" spans="1:19" s="6" customFormat="1" x14ac:dyDescent="0.25">
      <c r="A68" s="4"/>
      <c r="B68" s="13"/>
      <c r="C68" s="13"/>
      <c r="D68" s="3"/>
      <c r="E68" s="3"/>
      <c r="F68" s="3"/>
      <c r="G68" s="3"/>
      <c r="H68" s="3"/>
      <c r="I68" s="3"/>
      <c r="J68" s="3"/>
      <c r="K68" s="3"/>
      <c r="L68" s="3"/>
      <c r="O68" s="26"/>
      <c r="P68" s="26"/>
      <c r="Q68" s="9"/>
      <c r="R68" s="9"/>
      <c r="S68" s="9"/>
    </row>
    <row r="69" spans="1:19" x14ac:dyDescent="0.25">
      <c r="B69" s="419" t="str">
        <f>IF(Intro!$G$21="English",O69,P69)</f>
        <v>RENSEIGNEMENTS SUR L’ENTREPRISE</v>
      </c>
      <c r="C69" s="420"/>
      <c r="D69" s="420"/>
      <c r="E69" s="420"/>
      <c r="F69" s="420"/>
      <c r="G69" s="420"/>
      <c r="H69" s="420"/>
      <c r="I69" s="420"/>
      <c r="J69" s="420"/>
      <c r="K69" s="420"/>
      <c r="L69" s="421"/>
      <c r="M69" s="9"/>
      <c r="O69" s="9" t="s">
        <v>27</v>
      </c>
      <c r="P69" s="9" t="s">
        <v>28</v>
      </c>
    </row>
    <row r="70" spans="1:19" x14ac:dyDescent="0.25">
      <c r="B70" s="15"/>
      <c r="C70" s="32"/>
      <c r="D70" s="33"/>
      <c r="E70" s="33"/>
      <c r="F70" s="33"/>
      <c r="G70" s="33"/>
      <c r="H70" s="33"/>
      <c r="I70" s="33"/>
      <c r="J70" s="33"/>
      <c r="K70" s="33"/>
      <c r="L70" s="16"/>
      <c r="M70" s="9"/>
    </row>
    <row r="71" spans="1:19" x14ac:dyDescent="0.25">
      <c r="B71" s="396" t="str">
        <f>IF(Intro!$G$21="English",O71,P71)</f>
        <v>Dénomination sociale 
(en français et en anglais, le cas échéant)</v>
      </c>
      <c r="C71" s="468"/>
      <c r="D71" s="468"/>
      <c r="E71" s="400"/>
      <c r="F71" s="400"/>
      <c r="G71" s="400"/>
      <c r="H71" s="400"/>
      <c r="I71" s="400"/>
      <c r="J71" s="400"/>
      <c r="K71" s="400"/>
      <c r="L71" s="401"/>
      <c r="M71" s="9"/>
      <c r="O71" s="17" t="s">
        <v>237</v>
      </c>
      <c r="P71" s="9" t="s">
        <v>199</v>
      </c>
    </row>
    <row r="72" spans="1:19" x14ac:dyDescent="0.25">
      <c r="B72" s="396"/>
      <c r="C72" s="468"/>
      <c r="D72" s="468"/>
      <c r="E72" s="402"/>
      <c r="F72" s="402"/>
      <c r="G72" s="402"/>
      <c r="H72" s="402"/>
      <c r="I72" s="402"/>
      <c r="J72" s="402"/>
      <c r="K72" s="402"/>
      <c r="L72" s="403"/>
      <c r="M72" s="9"/>
      <c r="O72" s="17"/>
    </row>
    <row r="73" spans="1:19" x14ac:dyDescent="0.25">
      <c r="B73" s="396" t="str">
        <f>IF(Intro!$G$21="English",O73,P73)</f>
        <v>Adresse de l'entreprise</v>
      </c>
      <c r="C73" s="397"/>
      <c r="D73" s="397"/>
      <c r="E73" s="400"/>
      <c r="F73" s="400"/>
      <c r="G73" s="400"/>
      <c r="H73" s="400"/>
      <c r="I73" s="400"/>
      <c r="J73" s="400"/>
      <c r="K73" s="400"/>
      <c r="L73" s="401"/>
      <c r="M73" s="9"/>
      <c r="O73" s="17" t="s">
        <v>2</v>
      </c>
      <c r="P73" s="9" t="s">
        <v>3</v>
      </c>
    </row>
    <row r="74" spans="1:19" x14ac:dyDescent="0.25">
      <c r="B74" s="398"/>
      <c r="C74" s="399"/>
      <c r="D74" s="399"/>
      <c r="E74" s="402"/>
      <c r="F74" s="402"/>
      <c r="G74" s="402"/>
      <c r="H74" s="402"/>
      <c r="I74" s="402"/>
      <c r="J74" s="402"/>
      <c r="K74" s="402"/>
      <c r="L74" s="403"/>
      <c r="M74" s="9"/>
      <c r="O74" s="17"/>
    </row>
    <row r="75" spans="1:19" x14ac:dyDescent="0.25">
      <c r="B75" s="396" t="str">
        <f>IF(Intro!$G$21="English",O75,P75)</f>
        <v>Adresse du site Web</v>
      </c>
      <c r="C75" s="397"/>
      <c r="D75" s="397"/>
      <c r="E75" s="400"/>
      <c r="F75" s="400"/>
      <c r="G75" s="400"/>
      <c r="H75" s="400"/>
      <c r="I75" s="400"/>
      <c r="J75" s="400"/>
      <c r="K75" s="400"/>
      <c r="L75" s="401"/>
      <c r="M75" s="9"/>
      <c r="O75" s="17" t="s">
        <v>32</v>
      </c>
      <c r="P75" s="9" t="s">
        <v>4</v>
      </c>
    </row>
    <row r="76" spans="1:19" x14ac:dyDescent="0.25">
      <c r="B76" s="398"/>
      <c r="C76" s="399"/>
      <c r="D76" s="399"/>
      <c r="E76" s="402"/>
      <c r="F76" s="402"/>
      <c r="G76" s="402"/>
      <c r="H76" s="402"/>
      <c r="I76" s="402"/>
      <c r="J76" s="402"/>
      <c r="K76" s="402"/>
      <c r="L76" s="403"/>
      <c r="M76" s="9"/>
      <c r="O76" s="17"/>
    </row>
    <row r="77" spans="1:19" x14ac:dyDescent="0.25">
      <c r="B77" s="428" t="str">
        <f>IF(Intro!$G$21="English",O77,P77)</f>
        <v>Votre entreprise est-elle enregistrée auprès de l'Agence du revenu du Canada en tant que importateur non-résidente ?</v>
      </c>
      <c r="C77" s="429"/>
      <c r="D77" s="430"/>
      <c r="E77" s="422"/>
      <c r="F77" s="33"/>
      <c r="G77" s="33"/>
      <c r="H77" s="33"/>
      <c r="I77" s="33"/>
      <c r="J77" s="33"/>
      <c r="K77" s="33"/>
      <c r="L77" s="16"/>
      <c r="M77" s="9"/>
      <c r="O77" s="17" t="s">
        <v>554</v>
      </c>
      <c r="P77" s="9" t="s">
        <v>555</v>
      </c>
    </row>
    <row r="78" spans="1:19" x14ac:dyDescent="0.25">
      <c r="B78" s="404"/>
      <c r="C78" s="405"/>
      <c r="D78" s="440"/>
      <c r="E78" s="423"/>
      <c r="F78" s="33"/>
      <c r="H78" s="33"/>
      <c r="J78" s="33"/>
      <c r="K78" s="33"/>
      <c r="L78" s="16"/>
      <c r="M78" s="9"/>
      <c r="O78" s="17"/>
    </row>
    <row r="79" spans="1:19" x14ac:dyDescent="0.25">
      <c r="B79" s="431"/>
      <c r="C79" s="432"/>
      <c r="D79" s="433"/>
      <c r="E79" s="424"/>
      <c r="F79" s="33"/>
      <c r="G79" s="33"/>
      <c r="H79" s="33"/>
      <c r="I79" s="33"/>
      <c r="J79" s="33"/>
      <c r="K79" s="33"/>
      <c r="L79" s="16"/>
      <c r="M79" s="9"/>
      <c r="O79" s="17"/>
    </row>
    <row r="80" spans="1:19" x14ac:dyDescent="0.25">
      <c r="B80" s="15"/>
      <c r="C80" s="32"/>
      <c r="D80" s="33"/>
      <c r="E80" s="33"/>
      <c r="F80" s="33"/>
      <c r="G80" s="33"/>
      <c r="H80" s="33"/>
      <c r="I80" s="33"/>
      <c r="J80" s="33"/>
      <c r="K80" s="33"/>
      <c r="L80" s="16"/>
      <c r="M80" s="9"/>
    </row>
    <row r="81" spans="2:16" x14ac:dyDescent="0.25">
      <c r="B81" s="444" t="str">
        <f>IF(Intro!$G$21="English",O81,P81)</f>
        <v xml:space="preserve">Si votre entreprise a plus d’un emplacement, d’une installation ou d’un point de vente, transmettez une réponse consolidée au questionnaire.
</v>
      </c>
      <c r="C81" s="445"/>
      <c r="D81" s="445"/>
      <c r="E81" s="445"/>
      <c r="F81" s="445"/>
      <c r="G81" s="445"/>
      <c r="H81" s="445"/>
      <c r="I81" s="445"/>
      <c r="J81" s="445"/>
      <c r="K81" s="445"/>
      <c r="L81" s="446"/>
      <c r="M81" s="9"/>
      <c r="O81" s="9" t="s">
        <v>175</v>
      </c>
      <c r="P81" s="9" t="s">
        <v>176</v>
      </c>
    </row>
    <row r="82" spans="2:16" x14ac:dyDescent="0.25">
      <c r="B82" s="456" t="str">
        <f>IF(Intro!$G$21="English",O82,P82)</f>
        <v>Fournissez les noms et adresses des autres emplacements, installations et points de vente au Canada au nom de laquelle votre entreprise répond. </v>
      </c>
      <c r="C82" s="457"/>
      <c r="D82" s="457"/>
      <c r="E82" s="462"/>
      <c r="F82" s="462"/>
      <c r="G82" s="462"/>
      <c r="H82" s="462"/>
      <c r="I82" s="462"/>
      <c r="J82" s="462"/>
      <c r="K82" s="462"/>
      <c r="L82" s="463"/>
      <c r="M82" s="9"/>
      <c r="O82" s="17" t="s">
        <v>25</v>
      </c>
      <c r="P82" s="9" t="s">
        <v>70</v>
      </c>
    </row>
    <row r="83" spans="2:16" x14ac:dyDescent="0.25">
      <c r="B83" s="458"/>
      <c r="C83" s="459"/>
      <c r="D83" s="459"/>
      <c r="E83" s="464"/>
      <c r="F83" s="464"/>
      <c r="G83" s="464"/>
      <c r="H83" s="464"/>
      <c r="I83" s="464"/>
      <c r="J83" s="464"/>
      <c r="K83" s="464"/>
      <c r="L83" s="465"/>
      <c r="M83" s="9"/>
      <c r="O83" s="17"/>
    </row>
    <row r="84" spans="2:16" x14ac:dyDescent="0.25">
      <c r="B84" s="458"/>
      <c r="C84" s="459"/>
      <c r="D84" s="459"/>
      <c r="E84" s="464"/>
      <c r="F84" s="464"/>
      <c r="G84" s="464"/>
      <c r="H84" s="464"/>
      <c r="I84" s="464"/>
      <c r="J84" s="464"/>
      <c r="K84" s="464"/>
      <c r="L84" s="465"/>
      <c r="M84" s="9"/>
      <c r="O84" s="17"/>
    </row>
    <row r="85" spans="2:16" x14ac:dyDescent="0.25">
      <c r="B85" s="458"/>
      <c r="C85" s="459"/>
      <c r="D85" s="459"/>
      <c r="E85" s="464"/>
      <c r="F85" s="464"/>
      <c r="G85" s="464"/>
      <c r="H85" s="464"/>
      <c r="I85" s="464"/>
      <c r="J85" s="464"/>
      <c r="K85" s="464"/>
      <c r="L85" s="465"/>
      <c r="M85" s="9"/>
      <c r="O85" s="17"/>
    </row>
    <row r="86" spans="2:16" x14ac:dyDescent="0.25">
      <c r="B86" s="458"/>
      <c r="C86" s="459"/>
      <c r="D86" s="459"/>
      <c r="E86" s="464"/>
      <c r="F86" s="464"/>
      <c r="G86" s="464"/>
      <c r="H86" s="464"/>
      <c r="I86" s="464"/>
      <c r="J86" s="464"/>
      <c r="K86" s="464"/>
      <c r="L86" s="465"/>
      <c r="M86" s="9"/>
      <c r="O86" s="17"/>
    </row>
    <row r="87" spans="2:16" x14ac:dyDescent="0.25">
      <c r="B87" s="458"/>
      <c r="C87" s="459"/>
      <c r="D87" s="459"/>
      <c r="E87" s="464"/>
      <c r="F87" s="464"/>
      <c r="G87" s="464"/>
      <c r="H87" s="464"/>
      <c r="I87" s="464"/>
      <c r="J87" s="464"/>
      <c r="K87" s="464"/>
      <c r="L87" s="465"/>
      <c r="M87" s="9"/>
      <c r="O87" s="17"/>
    </row>
    <row r="88" spans="2:16" x14ac:dyDescent="0.25">
      <c r="B88" s="458"/>
      <c r="C88" s="459"/>
      <c r="D88" s="459"/>
      <c r="E88" s="464"/>
      <c r="F88" s="464"/>
      <c r="G88" s="464"/>
      <c r="H88" s="464"/>
      <c r="I88" s="464"/>
      <c r="J88" s="464"/>
      <c r="K88" s="464"/>
      <c r="L88" s="465"/>
      <c r="M88" s="9"/>
      <c r="O88" s="17"/>
    </row>
    <row r="89" spans="2:16" x14ac:dyDescent="0.25">
      <c r="B89" s="458"/>
      <c r="C89" s="459"/>
      <c r="D89" s="459"/>
      <c r="E89" s="464"/>
      <c r="F89" s="464"/>
      <c r="G89" s="464"/>
      <c r="H89" s="464"/>
      <c r="I89" s="464"/>
      <c r="J89" s="464"/>
      <c r="K89" s="464"/>
      <c r="L89" s="465"/>
      <c r="M89" s="9"/>
      <c r="O89" s="17"/>
    </row>
    <row r="90" spans="2:16" x14ac:dyDescent="0.25">
      <c r="B90" s="458"/>
      <c r="C90" s="459"/>
      <c r="D90" s="459"/>
      <c r="E90" s="464"/>
      <c r="F90" s="464"/>
      <c r="G90" s="464"/>
      <c r="H90" s="464"/>
      <c r="I90" s="464"/>
      <c r="J90" s="464"/>
      <c r="K90" s="464"/>
      <c r="L90" s="465"/>
      <c r="M90" s="9"/>
      <c r="O90" s="17"/>
    </row>
    <row r="91" spans="2:16" x14ac:dyDescent="0.25">
      <c r="B91" s="460"/>
      <c r="C91" s="461"/>
      <c r="D91" s="461"/>
      <c r="E91" s="466"/>
      <c r="F91" s="466"/>
      <c r="G91" s="466"/>
      <c r="H91" s="466"/>
      <c r="I91" s="466"/>
      <c r="J91" s="466"/>
      <c r="K91" s="466"/>
      <c r="L91" s="467"/>
      <c r="M91" s="9"/>
      <c r="O91" s="17"/>
    </row>
    <row r="92" spans="2:16" x14ac:dyDescent="0.25">
      <c r="B92" s="65"/>
      <c r="C92" s="62"/>
      <c r="D92" s="62"/>
      <c r="E92" s="62"/>
      <c r="F92" s="62"/>
      <c r="G92" s="62"/>
      <c r="H92" s="62"/>
      <c r="I92" s="62"/>
      <c r="J92" s="62"/>
      <c r="K92" s="62"/>
      <c r="L92" s="63"/>
      <c r="M92" s="9"/>
    </row>
    <row r="94" spans="2:16" x14ac:dyDescent="0.25">
      <c r="B94" s="425" t="str">
        <f>IF(Intro!$G$21="English",O94,P94)</f>
        <v>COORDONNÉES DE LA PERSONNE QUI A REMPLI LE QUESTIONNAIRE</v>
      </c>
      <c r="C94" s="426"/>
      <c r="D94" s="426"/>
      <c r="E94" s="426"/>
      <c r="F94" s="426"/>
      <c r="G94" s="426"/>
      <c r="H94" s="426"/>
      <c r="I94" s="426"/>
      <c r="J94" s="426"/>
      <c r="K94" s="426"/>
      <c r="L94" s="427"/>
      <c r="M94" s="9"/>
      <c r="O94" s="9" t="s">
        <v>522</v>
      </c>
      <c r="P94" s="9" t="s">
        <v>523</v>
      </c>
    </row>
    <row r="95" spans="2:16" x14ac:dyDescent="0.25">
      <c r="B95" s="15"/>
      <c r="C95" s="32"/>
      <c r="D95" s="33"/>
      <c r="E95" s="33"/>
      <c r="F95" s="33"/>
      <c r="G95" s="33"/>
      <c r="H95" s="33"/>
      <c r="I95" s="33"/>
      <c r="J95" s="33"/>
      <c r="K95" s="33"/>
      <c r="L95" s="16"/>
      <c r="M95" s="9"/>
    </row>
    <row r="96" spans="2:16" x14ac:dyDescent="0.25">
      <c r="B96" s="428" t="str">
        <f>IF(Intro!$G$21="English",O96,P96)</f>
        <v>Nom</v>
      </c>
      <c r="C96" s="429"/>
      <c r="D96" s="430"/>
      <c r="E96" s="434"/>
      <c r="F96" s="435"/>
      <c r="G96" s="435"/>
      <c r="H96" s="435"/>
      <c r="I96" s="435"/>
      <c r="J96" s="435"/>
      <c r="K96" s="435"/>
      <c r="L96" s="436"/>
      <c r="M96" s="9"/>
      <c r="O96" s="17" t="s">
        <v>524</v>
      </c>
      <c r="P96" s="9" t="s">
        <v>525</v>
      </c>
    </row>
    <row r="97" spans="2:16" x14ac:dyDescent="0.25">
      <c r="B97" s="431"/>
      <c r="C97" s="432"/>
      <c r="D97" s="433"/>
      <c r="E97" s="437"/>
      <c r="F97" s="438"/>
      <c r="G97" s="438"/>
      <c r="H97" s="438"/>
      <c r="I97" s="438"/>
      <c r="J97" s="438"/>
      <c r="K97" s="438"/>
      <c r="L97" s="439"/>
      <c r="M97" s="9"/>
      <c r="O97" s="17"/>
    </row>
    <row r="98" spans="2:16" x14ac:dyDescent="0.25">
      <c r="B98" s="428" t="str">
        <f>IF(Intro!$G$21="English",O98,P98)</f>
        <v>Titre</v>
      </c>
      <c r="C98" s="429"/>
      <c r="D98" s="430"/>
      <c r="E98" s="434"/>
      <c r="F98" s="435"/>
      <c r="G98" s="435"/>
      <c r="H98" s="435"/>
      <c r="I98" s="435"/>
      <c r="J98" s="435"/>
      <c r="K98" s="435"/>
      <c r="L98" s="436"/>
      <c r="M98" s="9"/>
      <c r="O98" s="17" t="s">
        <v>526</v>
      </c>
      <c r="P98" s="9" t="s">
        <v>527</v>
      </c>
    </row>
    <row r="99" spans="2:16" x14ac:dyDescent="0.25">
      <c r="B99" s="431"/>
      <c r="C99" s="432"/>
      <c r="D99" s="433"/>
      <c r="E99" s="437"/>
      <c r="F99" s="438"/>
      <c r="G99" s="438"/>
      <c r="H99" s="438"/>
      <c r="I99" s="438"/>
      <c r="J99" s="438"/>
      <c r="K99" s="438"/>
      <c r="L99" s="439"/>
      <c r="M99" s="9"/>
      <c r="O99" s="17"/>
    </row>
    <row r="100" spans="2:16" x14ac:dyDescent="0.25">
      <c r="B100" s="428" t="str">
        <f>IF(Intro!$G$21="English",O100,P100)</f>
        <v>Adresse courriel</v>
      </c>
      <c r="C100" s="429"/>
      <c r="D100" s="430"/>
      <c r="E100" s="434"/>
      <c r="F100" s="435"/>
      <c r="G100" s="435"/>
      <c r="H100" s="435"/>
      <c r="I100" s="435"/>
      <c r="J100" s="435"/>
      <c r="K100" s="435"/>
      <c r="L100" s="436"/>
      <c r="M100" s="9"/>
      <c r="O100" s="17" t="s">
        <v>9</v>
      </c>
      <c r="P100" s="9" t="s">
        <v>528</v>
      </c>
    </row>
    <row r="101" spans="2:16" x14ac:dyDescent="0.25">
      <c r="B101" s="431"/>
      <c r="C101" s="432"/>
      <c r="D101" s="433"/>
      <c r="E101" s="437"/>
      <c r="F101" s="438"/>
      <c r="G101" s="438"/>
      <c r="H101" s="438"/>
      <c r="I101" s="438"/>
      <c r="J101" s="438"/>
      <c r="K101" s="438"/>
      <c r="L101" s="439"/>
      <c r="M101" s="9"/>
      <c r="O101" s="17"/>
    </row>
    <row r="102" spans="2:16" x14ac:dyDescent="0.25">
      <c r="B102" s="428" t="str">
        <f>IF(Intro!$G$21="English",O102,P102)</f>
        <v>Téléphone</v>
      </c>
      <c r="C102" s="429"/>
      <c r="D102" s="430"/>
      <c r="E102" s="434"/>
      <c r="F102" s="435"/>
      <c r="G102" s="435"/>
      <c r="H102" s="435"/>
      <c r="I102" s="435"/>
      <c r="J102" s="435"/>
      <c r="K102" s="435"/>
      <c r="L102" s="436"/>
      <c r="M102" s="9"/>
      <c r="O102" s="17" t="s">
        <v>10</v>
      </c>
      <c r="P102" s="9" t="s">
        <v>11</v>
      </c>
    </row>
    <row r="103" spans="2:16" x14ac:dyDescent="0.25">
      <c r="B103" s="431"/>
      <c r="C103" s="432"/>
      <c r="D103" s="433"/>
      <c r="E103" s="437"/>
      <c r="F103" s="438"/>
      <c r="G103" s="438"/>
      <c r="H103" s="438"/>
      <c r="I103" s="438"/>
      <c r="J103" s="438"/>
      <c r="K103" s="438"/>
      <c r="L103" s="439"/>
      <c r="M103" s="9"/>
      <c r="O103" s="17"/>
    </row>
    <row r="104" spans="2:16" x14ac:dyDescent="0.25">
      <c r="B104" s="65"/>
      <c r="C104" s="62"/>
      <c r="D104" s="62"/>
      <c r="E104" s="62"/>
      <c r="F104" s="62"/>
      <c r="G104" s="62"/>
      <c r="H104" s="62"/>
      <c r="I104" s="62"/>
      <c r="J104" s="62"/>
      <c r="K104" s="62"/>
      <c r="L104" s="63"/>
      <c r="M104" s="9"/>
    </row>
    <row r="105" spans="2:16" x14ac:dyDescent="0.25">
      <c r="B105" s="416" t="str">
        <f>IF(Intro!$G$21="English",O105,P105)</f>
        <v>ATTESTATION</v>
      </c>
      <c r="C105" s="417"/>
      <c r="D105" s="417"/>
      <c r="E105" s="417"/>
      <c r="F105" s="417"/>
      <c r="G105" s="417"/>
      <c r="H105" s="417"/>
      <c r="I105" s="417"/>
      <c r="J105" s="417"/>
      <c r="K105" s="417"/>
      <c r="L105" s="418"/>
      <c r="M105" s="9"/>
      <c r="O105" s="9" t="s">
        <v>30</v>
      </c>
      <c r="P105" s="9" t="s">
        <v>31</v>
      </c>
    </row>
    <row r="106" spans="2:16" x14ac:dyDescent="0.25">
      <c r="B106" s="15"/>
      <c r="C106" s="32"/>
      <c r="D106" s="33"/>
      <c r="E106" s="33"/>
      <c r="F106" s="33"/>
      <c r="G106" s="33"/>
      <c r="H106" s="33"/>
      <c r="I106" s="33"/>
      <c r="J106" s="33"/>
      <c r="K106" s="33"/>
      <c r="L106" s="16"/>
      <c r="M106" s="9"/>
    </row>
    <row r="107" spans="2:16" x14ac:dyDescent="0.25">
      <c r="B107" s="453" t="str">
        <f>IF(Intro!$G$21="English",O107,P107)</f>
        <v xml:space="preserve">Le soussigné déclare que, pour autant qu'il sache, les renseignements fournis aux présentes sont complets et exacts.
</v>
      </c>
      <c r="C107" s="454"/>
      <c r="D107" s="454"/>
      <c r="E107" s="454"/>
      <c r="F107" s="454"/>
      <c r="G107" s="454"/>
      <c r="H107" s="454"/>
      <c r="I107" s="454"/>
      <c r="J107" s="454"/>
      <c r="K107" s="454"/>
      <c r="L107" s="455"/>
      <c r="M107" s="9"/>
      <c r="O107" s="9" t="s">
        <v>235</v>
      </c>
      <c r="P107" s="8" t="s">
        <v>236</v>
      </c>
    </row>
    <row r="108" spans="2:16" x14ac:dyDescent="0.25">
      <c r="B108" s="67"/>
      <c r="C108" s="36"/>
      <c r="D108" s="36"/>
      <c r="E108" s="36"/>
      <c r="F108" s="36"/>
      <c r="G108" s="36"/>
      <c r="H108" s="36"/>
      <c r="I108" s="36"/>
      <c r="J108" s="36"/>
      <c r="K108" s="36"/>
      <c r="L108" s="52"/>
      <c r="M108" s="9"/>
    </row>
    <row r="109" spans="2:16" x14ac:dyDescent="0.25">
      <c r="B109" s="396" t="str">
        <f>IF(Intro!$G$21="English",O109,P109)</f>
        <v>Nom du représentant autorisé</v>
      </c>
      <c r="C109" s="468"/>
      <c r="D109" s="468"/>
      <c r="E109" s="400"/>
      <c r="F109" s="400"/>
      <c r="G109" s="400"/>
      <c r="H109" s="400"/>
      <c r="I109" s="400"/>
      <c r="J109" s="400"/>
      <c r="K109" s="400"/>
      <c r="L109" s="401"/>
      <c r="M109" s="9"/>
      <c r="O109" s="17" t="s">
        <v>5</v>
      </c>
      <c r="P109" s="9" t="s">
        <v>6</v>
      </c>
    </row>
    <row r="110" spans="2:16" x14ac:dyDescent="0.25">
      <c r="B110" s="396"/>
      <c r="C110" s="468"/>
      <c r="D110" s="468"/>
      <c r="E110" s="402"/>
      <c r="F110" s="402"/>
      <c r="G110" s="402"/>
      <c r="H110" s="402"/>
      <c r="I110" s="402"/>
      <c r="J110" s="402"/>
      <c r="K110" s="402"/>
      <c r="L110" s="403"/>
      <c r="M110" s="9"/>
      <c r="O110" s="17"/>
    </row>
    <row r="111" spans="2:16" x14ac:dyDescent="0.25">
      <c r="B111" s="396" t="str">
        <f>IF(Intro!$G$21="English",O111,P111)</f>
        <v>Titre du représentant autorisé</v>
      </c>
      <c r="C111" s="468"/>
      <c r="D111" s="397"/>
      <c r="E111" s="400"/>
      <c r="F111" s="400"/>
      <c r="G111" s="400"/>
      <c r="H111" s="400"/>
      <c r="I111" s="400"/>
      <c r="J111" s="400"/>
      <c r="K111" s="400"/>
      <c r="L111" s="401"/>
      <c r="M111" s="9"/>
      <c r="O111" s="17" t="s">
        <v>7</v>
      </c>
      <c r="P111" s="9" t="s">
        <v>8</v>
      </c>
    </row>
    <row r="112" spans="2:16" x14ac:dyDescent="0.25">
      <c r="B112" s="398"/>
      <c r="C112" s="399"/>
      <c r="D112" s="399"/>
      <c r="E112" s="402"/>
      <c r="F112" s="402"/>
      <c r="G112" s="402"/>
      <c r="H112" s="402"/>
      <c r="I112" s="402"/>
      <c r="J112" s="402"/>
      <c r="K112" s="402"/>
      <c r="L112" s="403"/>
      <c r="M112" s="9"/>
      <c r="O112" s="17"/>
    </row>
    <row r="113" spans="1:19" x14ac:dyDescent="0.25">
      <c r="B113" s="396" t="str">
        <f>IF(Intro!$G$21="English",O113,P113)</f>
        <v>Adresse de courrier électronique</v>
      </c>
      <c r="C113" s="468"/>
      <c r="D113" s="397"/>
      <c r="E113" s="400"/>
      <c r="F113" s="400"/>
      <c r="G113" s="400"/>
      <c r="H113" s="400"/>
      <c r="I113" s="400"/>
      <c r="J113" s="400"/>
      <c r="K113" s="400"/>
      <c r="L113" s="401"/>
      <c r="M113" s="9"/>
      <c r="O113" s="17" t="s">
        <v>9</v>
      </c>
      <c r="P113" s="9" t="s">
        <v>71</v>
      </c>
    </row>
    <row r="114" spans="1:19" x14ac:dyDescent="0.25">
      <c r="B114" s="398"/>
      <c r="C114" s="399"/>
      <c r="D114" s="399"/>
      <c r="E114" s="402"/>
      <c r="F114" s="402"/>
      <c r="G114" s="402"/>
      <c r="H114" s="402"/>
      <c r="I114" s="402"/>
      <c r="J114" s="402"/>
      <c r="K114" s="402"/>
      <c r="L114" s="403"/>
      <c r="M114" s="9"/>
      <c r="O114" s="17"/>
    </row>
    <row r="115" spans="1:19" x14ac:dyDescent="0.25">
      <c r="B115" s="396" t="str">
        <f>IF(Intro!$G$21="English",O115,P115)</f>
        <v>Téléphone</v>
      </c>
      <c r="C115" s="468"/>
      <c r="D115" s="397"/>
      <c r="E115" s="400"/>
      <c r="F115" s="400"/>
      <c r="G115" s="400"/>
      <c r="H115" s="400"/>
      <c r="I115" s="400"/>
      <c r="J115" s="400"/>
      <c r="K115" s="400"/>
      <c r="L115" s="401"/>
      <c r="M115" s="9"/>
      <c r="O115" s="17" t="s">
        <v>10</v>
      </c>
      <c r="P115" s="9" t="s">
        <v>11</v>
      </c>
    </row>
    <row r="116" spans="1:19" x14ac:dyDescent="0.25">
      <c r="B116" s="398"/>
      <c r="C116" s="399"/>
      <c r="D116" s="399"/>
      <c r="E116" s="402"/>
      <c r="F116" s="402"/>
      <c r="G116" s="402"/>
      <c r="H116" s="402"/>
      <c r="I116" s="402"/>
      <c r="J116" s="402"/>
      <c r="K116" s="402"/>
      <c r="L116" s="403"/>
      <c r="M116" s="9"/>
      <c r="O116" s="17"/>
    </row>
    <row r="117" spans="1:19" x14ac:dyDescent="0.25">
      <c r="B117" s="396" t="s">
        <v>72</v>
      </c>
      <c r="C117" s="468"/>
      <c r="D117" s="397"/>
      <c r="E117" s="400"/>
      <c r="F117" s="400"/>
      <c r="G117" s="400"/>
      <c r="H117" s="400"/>
      <c r="I117" s="400"/>
      <c r="J117" s="400"/>
      <c r="K117" s="400"/>
      <c r="L117" s="401"/>
      <c r="M117" s="9"/>
      <c r="O117" s="17"/>
    </row>
    <row r="118" spans="1:19" x14ac:dyDescent="0.25">
      <c r="B118" s="398"/>
      <c r="C118" s="399"/>
      <c r="D118" s="399"/>
      <c r="E118" s="402"/>
      <c r="F118" s="402"/>
      <c r="G118" s="402"/>
      <c r="H118" s="402"/>
      <c r="I118" s="402"/>
      <c r="J118" s="402"/>
      <c r="K118" s="402"/>
      <c r="L118" s="403"/>
      <c r="M118" s="9"/>
      <c r="O118" s="17"/>
    </row>
    <row r="119" spans="1:19" x14ac:dyDescent="0.25">
      <c r="B119" s="67"/>
      <c r="C119" s="36"/>
      <c r="D119" s="36"/>
      <c r="E119" s="36"/>
      <c r="F119" s="36"/>
      <c r="G119" s="36"/>
      <c r="H119" s="36"/>
      <c r="I119" s="36"/>
      <c r="J119" s="36"/>
      <c r="K119" s="36"/>
      <c r="L119" s="52"/>
      <c r="M119" s="9"/>
    </row>
    <row r="120" spans="1:19" ht="21" x14ac:dyDescent="0.25">
      <c r="B120" s="59"/>
      <c r="C120" s="60"/>
      <c r="D120" s="60"/>
      <c r="E120" s="60"/>
      <c r="F120" s="61"/>
      <c r="H120" s="118" t="str">
        <f>IF(Intro!$G$21="English",O120,P120)</f>
        <v>Je comprends que le fait de cocher cette case constitue ma signature juridiquement contraignante.</v>
      </c>
      <c r="I120" s="98"/>
      <c r="J120" s="38"/>
      <c r="K120" s="38"/>
      <c r="L120" s="39"/>
      <c r="M120" s="9"/>
      <c r="O120" s="17" t="s">
        <v>61</v>
      </c>
      <c r="P120" s="9" t="s">
        <v>62</v>
      </c>
    </row>
    <row r="121" spans="1:19" x14ac:dyDescent="0.25">
      <c r="B121" s="65"/>
      <c r="C121" s="62"/>
      <c r="D121" s="62"/>
      <c r="E121" s="62"/>
      <c r="F121" s="62"/>
      <c r="G121" s="62"/>
      <c r="H121" s="62"/>
      <c r="I121" s="62"/>
      <c r="J121" s="62"/>
      <c r="K121" s="62"/>
      <c r="L121" s="63"/>
      <c r="M121" s="9"/>
    </row>
    <row r="122" spans="1:19" s="6" customFormat="1" x14ac:dyDescent="0.25">
      <c r="A122" s="4"/>
      <c r="B122" s="13"/>
      <c r="C122" s="13"/>
      <c r="D122" s="3"/>
      <c r="E122" s="3"/>
      <c r="F122" s="3"/>
      <c r="G122" s="3"/>
      <c r="H122" s="3"/>
      <c r="I122" s="3"/>
      <c r="J122" s="3"/>
      <c r="K122" s="3"/>
      <c r="L122" s="3"/>
      <c r="O122" s="26"/>
      <c r="P122" s="26"/>
      <c r="Q122" s="9"/>
      <c r="R122" s="9"/>
      <c r="S122" s="9"/>
    </row>
    <row r="123" spans="1:19" s="2" customFormat="1" x14ac:dyDescent="0.25">
      <c r="A123" s="4"/>
      <c r="B123" s="447" t="str">
        <f>IF(Intro!$G$21="English",O123,P123)</f>
        <v>TRANSMISSION DU QUESTIONNAIRE REMPLI</v>
      </c>
      <c r="C123" s="448" t="str">
        <f>UPPER(IF(Intro!$G$21="English",P123,Q123))</f>
        <v/>
      </c>
      <c r="D123" s="448" t="str">
        <f>UPPER(IF(Intro!$G$21="English",Q123,R123))</f>
        <v/>
      </c>
      <c r="E123" s="448" t="str">
        <f>UPPER(IF(Intro!$G$21="English",R123,S123))</f>
        <v/>
      </c>
      <c r="F123" s="448" t="str">
        <f>UPPER(IF(Intro!$G$21="English",S123,T123))</f>
        <v/>
      </c>
      <c r="G123" s="448"/>
      <c r="H123" s="448" t="str">
        <f>UPPER(IF(Intro!$G$21="English",T123,U123))</f>
        <v/>
      </c>
      <c r="I123" s="448" t="str">
        <f>UPPER(IF(Intro!$G$21="English",U123,V123))</f>
        <v/>
      </c>
      <c r="J123" s="448" t="str">
        <f>UPPER(IF(Intro!$G$21="English",V123,W123))</f>
        <v/>
      </c>
      <c r="K123" s="448" t="str">
        <f>UPPER(IF(Intro!$G$21="English",W123,X123))</f>
        <v/>
      </c>
      <c r="L123" s="449" t="str">
        <f>UPPER(IF(Intro!$G$21="English",X123,Y123))</f>
        <v/>
      </c>
      <c r="M123" s="6"/>
      <c r="N123" s="24"/>
      <c r="O123" s="8" t="s">
        <v>69</v>
      </c>
      <c r="P123" s="8" t="s">
        <v>0</v>
      </c>
      <c r="Q123" s="37"/>
      <c r="R123" s="37"/>
      <c r="S123" s="37"/>
    </row>
    <row r="124" spans="1:19" x14ac:dyDescent="0.25">
      <c r="B124" s="15"/>
      <c r="C124" s="32"/>
      <c r="D124" s="33"/>
      <c r="E124" s="33"/>
      <c r="F124" s="33"/>
      <c r="G124" s="33"/>
      <c r="H124" s="33"/>
      <c r="I124" s="33"/>
      <c r="J124" s="33"/>
      <c r="K124" s="33"/>
      <c r="L124" s="16"/>
      <c r="M124" s="9"/>
    </row>
    <row r="125" spans="1:19" x14ac:dyDescent="0.25">
      <c r="B125" s="444" t="str">
        <f>IF(Intro!$G$21="English",O125,P125)</f>
        <v>Retournez le questionnaire rempli en utilisant l’une des options suivantes :</v>
      </c>
      <c r="C125" s="445"/>
      <c r="D125" s="445"/>
      <c r="E125" s="445"/>
      <c r="F125" s="445"/>
      <c r="G125" s="445"/>
      <c r="H125" s="445"/>
      <c r="I125" s="445"/>
      <c r="J125" s="445"/>
      <c r="K125" s="445"/>
      <c r="L125" s="446"/>
      <c r="M125" s="9"/>
      <c r="O125" s="9" t="s">
        <v>112</v>
      </c>
      <c r="P125" s="9" t="s">
        <v>178</v>
      </c>
    </row>
    <row r="126" spans="1:19" x14ac:dyDescent="0.25">
      <c r="B126" s="450" t="str">
        <f>IF($G$21="English",HYPERLINK("https://e-filing-depot-electronique.citt-tcce.gc.ca/submitNonRegisteredUser-eng.aspx","1. Secure E-filing service;"),IF($G$21="Français",HYPERLINK("https://e-filing-depot-electronique.citt-tcce.gc.ca/submitNonRegisteredUser-fra.aspx?","1. Service sécurisé de dépôt électronique;"),""))</f>
        <v>1. Service sécurisé de dépôt électronique;</v>
      </c>
      <c r="C126" s="451"/>
      <c r="D126" s="451"/>
      <c r="E126" s="451"/>
      <c r="F126" s="451"/>
      <c r="G126" s="451"/>
      <c r="H126" s="451"/>
      <c r="I126" s="451"/>
      <c r="J126" s="451"/>
      <c r="K126" s="451"/>
      <c r="L126" s="452"/>
      <c r="M126" s="9"/>
    </row>
    <row r="127" spans="1:19" x14ac:dyDescent="0.25">
      <c r="B127" s="469" t="str">
        <f>IF(Intro!$G$21="English",O127,P127)</f>
        <v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v>
      </c>
      <c r="C127" s="470"/>
      <c r="D127" s="470"/>
      <c r="E127" s="470"/>
      <c r="F127" s="470"/>
      <c r="G127" s="470"/>
      <c r="H127" s="470"/>
      <c r="I127" s="470"/>
      <c r="J127" s="470"/>
      <c r="K127" s="470"/>
      <c r="L127" s="471"/>
      <c r="M127" s="9"/>
      <c r="O127" s="9" t="s">
        <v>177</v>
      </c>
      <c r="P127" s="9" t="s">
        <v>179</v>
      </c>
    </row>
    <row r="128" spans="1:19" x14ac:dyDescent="0.25">
      <c r="B128" s="469"/>
      <c r="C128" s="470"/>
      <c r="D128" s="470"/>
      <c r="E128" s="470"/>
      <c r="F128" s="470"/>
      <c r="G128" s="470"/>
      <c r="H128" s="470"/>
      <c r="I128" s="470"/>
      <c r="J128" s="470"/>
      <c r="K128" s="470"/>
      <c r="L128" s="471"/>
      <c r="M128" s="9"/>
    </row>
    <row r="129" spans="1:19" x14ac:dyDescent="0.25">
      <c r="B129" s="404" t="str">
        <f>IF(Intro!$G$21="English",O129,P129)</f>
        <v>2. Par courriel à l'adresse tcce-citt@tribunal.gc.ca si vous acceptez les risques connexes et vous transmettez des renseignements qui sont ceux de votre entreprise seulement.</v>
      </c>
      <c r="C129" s="405"/>
      <c r="D129" s="405"/>
      <c r="E129" s="405"/>
      <c r="F129" s="405"/>
      <c r="G129" s="405"/>
      <c r="H129" s="405"/>
      <c r="I129" s="405"/>
      <c r="J129" s="405"/>
      <c r="K129" s="405"/>
      <c r="L129" s="406"/>
      <c r="M129" s="9"/>
      <c r="O129" s="9" t="s">
        <v>269</v>
      </c>
      <c r="P129" s="9" t="s">
        <v>270</v>
      </c>
    </row>
    <row r="130" spans="1:19" x14ac:dyDescent="0.25">
      <c r="B130" s="65"/>
      <c r="C130" s="62"/>
      <c r="D130" s="62"/>
      <c r="E130" s="62"/>
      <c r="F130" s="62"/>
      <c r="G130" s="62"/>
      <c r="H130" s="62"/>
      <c r="I130" s="62"/>
      <c r="J130" s="62"/>
      <c r="K130" s="62"/>
      <c r="L130" s="63"/>
      <c r="M130" s="9"/>
    </row>
    <row r="132" spans="1:19" s="2" customFormat="1" x14ac:dyDescent="0.25">
      <c r="A132" s="4"/>
      <c r="B132" s="447" t="s">
        <v>298</v>
      </c>
      <c r="C132" s="448" t="str">
        <f>UPPER(IF(Intro!$G$21="English",P132,Q132))</f>
        <v/>
      </c>
      <c r="D132" s="448" t="str">
        <f>UPPER(IF(Intro!$G$21="English",Q132,R132))</f>
        <v/>
      </c>
      <c r="E132" s="448" t="str">
        <f>UPPER(IF(Intro!$G$21="English",R132,S132))</f>
        <v/>
      </c>
      <c r="F132" s="448" t="str">
        <f>UPPER(IF(Intro!$G$21="English",S132,T132))</f>
        <v/>
      </c>
      <c r="G132" s="448"/>
      <c r="H132" s="448" t="str">
        <f>UPPER(IF(Intro!$G$21="English",T132,U132))</f>
        <v/>
      </c>
      <c r="I132" s="448" t="str">
        <f>UPPER(IF(Intro!$G$21="English",U132,V132))</f>
        <v/>
      </c>
      <c r="J132" s="448" t="str">
        <f>UPPER(IF(Intro!$G$21="English",V132,W132))</f>
        <v/>
      </c>
      <c r="K132" s="448" t="str">
        <f>UPPER(IF(Intro!$G$21="English",W132,X132))</f>
        <v/>
      </c>
      <c r="L132" s="449" t="str">
        <f>UPPER(IF(Intro!$G$21="English",X132,Y132))</f>
        <v/>
      </c>
      <c r="M132" s="6"/>
      <c r="N132" s="24"/>
      <c r="O132" s="8"/>
      <c r="P132" s="8"/>
      <c r="Q132" s="37"/>
      <c r="R132" s="37"/>
      <c r="S132" s="37"/>
    </row>
    <row r="133" spans="1:19" x14ac:dyDescent="0.25">
      <c r="B133" s="15"/>
      <c r="C133" s="32"/>
      <c r="D133" s="33"/>
      <c r="E133" s="33"/>
      <c r="F133" s="33"/>
      <c r="G133" s="33"/>
      <c r="H133" s="33"/>
      <c r="I133" s="33"/>
      <c r="J133" s="33"/>
      <c r="K133" s="33"/>
      <c r="L133" s="16"/>
      <c r="M133" s="9"/>
    </row>
    <row r="134" spans="1:19" x14ac:dyDescent="0.25">
      <c r="B134" s="444" t="str">
        <f>IF(Intro!$G$21="English",O134,P134)</f>
        <v xml:space="preserve">Toutes les questions relatives au présent questionnaire doivent être adressées à :
</v>
      </c>
      <c r="C134" s="445"/>
      <c r="D134" s="445"/>
      <c r="E134" s="445"/>
      <c r="F134" s="445"/>
      <c r="G134" s="445"/>
      <c r="H134" s="445"/>
      <c r="I134" s="445"/>
      <c r="J134" s="445"/>
      <c r="K134" s="445"/>
      <c r="L134" s="446"/>
      <c r="M134" s="9"/>
      <c r="O134" s="9" t="s">
        <v>197</v>
      </c>
      <c r="P134" s="9" t="s">
        <v>198</v>
      </c>
    </row>
    <row r="135" spans="1:19" x14ac:dyDescent="0.25">
      <c r="B135" s="55"/>
      <c r="C135" s="56"/>
      <c r="D135" s="56"/>
      <c r="E135" s="56"/>
      <c r="F135" s="56"/>
      <c r="G135" s="56"/>
      <c r="H135" s="56"/>
      <c r="I135" s="56"/>
      <c r="J135" s="56"/>
      <c r="K135" s="56"/>
      <c r="L135" s="57"/>
      <c r="M135" s="9"/>
    </row>
    <row r="136" spans="1:19" x14ac:dyDescent="0.25">
      <c r="B136" s="441" t="str">
        <f>Variables!B13</f>
        <v>Rebecca Campbell</v>
      </c>
      <c r="C136" s="442"/>
      <c r="D136" s="442"/>
      <c r="E136" s="442" t="str">
        <f>Variables!C13</f>
        <v>rebecca.campbell@tribunal.gc.ca</v>
      </c>
      <c r="F136" s="442"/>
      <c r="G136" s="442"/>
      <c r="H136" s="442"/>
      <c r="I136" s="442"/>
      <c r="J136" s="442" t="str">
        <f>Variables!D13</f>
        <v>613-998-8598</v>
      </c>
      <c r="K136" s="442"/>
      <c r="L136" s="443"/>
      <c r="M136" s="9"/>
      <c r="O136" s="17"/>
    </row>
    <row r="137" spans="1:19" x14ac:dyDescent="0.25">
      <c r="B137" s="441" t="str">
        <f>Variables!B14</f>
        <v>Wen Zhang</v>
      </c>
      <c r="C137" s="442"/>
      <c r="D137" s="442"/>
      <c r="E137" s="442" t="str">
        <f>Variables!C14</f>
        <v>wen.zhang@tribunal.gc.ca</v>
      </c>
      <c r="F137" s="442"/>
      <c r="G137" s="442"/>
      <c r="H137" s="442"/>
      <c r="I137" s="442"/>
      <c r="J137" s="442" t="str">
        <f>Variables!D14</f>
        <v>343-549-1983</v>
      </c>
      <c r="K137" s="442"/>
      <c r="L137" s="443"/>
      <c r="M137" s="9"/>
      <c r="O137" s="17"/>
    </row>
    <row r="138" spans="1:19" x14ac:dyDescent="0.25">
      <c r="B138" s="441" t="str">
        <f>Variables!B15</f>
        <v>Rhonda Heintzman</v>
      </c>
      <c r="C138" s="442"/>
      <c r="D138" s="442"/>
      <c r="E138" s="442" t="str">
        <f>Variables!C15</f>
        <v>rhonda.heintzman@tribunal.gc.ca</v>
      </c>
      <c r="F138" s="442"/>
      <c r="G138" s="442"/>
      <c r="H138" s="442"/>
      <c r="I138" s="442"/>
      <c r="J138" s="442" t="str">
        <f>Variables!D15</f>
        <v>613-558-5983</v>
      </c>
      <c r="K138" s="442"/>
      <c r="L138" s="443"/>
      <c r="M138" s="9"/>
    </row>
  </sheetData>
  <sheetProtection algorithmName="SHA-512" hashValue="XDYMKFgWjG2DEoZPTQhQ24Ce2KZT67bmByKCD6TbRXuG9XOyh/vkx2+K+jKviu0mLZJd6JknbbwHX+VtyLsgiw==" saltValue="InYUgJI2y8S/dQRs+0U//Q==" spinCount="100000" sheet="1" objects="1" scenarios="1" selectLockedCells="1"/>
  <mergeCells count="75">
    <mergeCell ref="B138:D138"/>
    <mergeCell ref="E138:I138"/>
    <mergeCell ref="J138:L138"/>
    <mergeCell ref="O9:P17"/>
    <mergeCell ref="G21:G22"/>
    <mergeCell ref="B40:L40"/>
    <mergeCell ref="B125:L125"/>
    <mergeCell ref="B38:L38"/>
    <mergeCell ref="B57:L57"/>
    <mergeCell ref="B25:L25"/>
    <mergeCell ref="B27:L27"/>
    <mergeCell ref="B35:L35"/>
    <mergeCell ref="C29:K33"/>
    <mergeCell ref="D42:D43"/>
    <mergeCell ref="B42:C43"/>
    <mergeCell ref="E42:K43"/>
    <mergeCell ref="B117:D118"/>
    <mergeCell ref="B4:L4"/>
    <mergeCell ref="B5:L5"/>
    <mergeCell ref="B8:L8"/>
    <mergeCell ref="B19:L19"/>
    <mergeCell ref="B6:L6"/>
    <mergeCell ref="B10:F16"/>
    <mergeCell ref="H10:L16"/>
    <mergeCell ref="E113:L114"/>
    <mergeCell ref="E115:L116"/>
    <mergeCell ref="B109:D110"/>
    <mergeCell ref="B111:D112"/>
    <mergeCell ref="B113:D114"/>
    <mergeCell ref="B115:D116"/>
    <mergeCell ref="E109:L110"/>
    <mergeCell ref="E111:L112"/>
    <mergeCell ref="B134:L134"/>
    <mergeCell ref="B132:L132"/>
    <mergeCell ref="B123:L123"/>
    <mergeCell ref="B126:L126"/>
    <mergeCell ref="B63:L63"/>
    <mergeCell ref="B81:L81"/>
    <mergeCell ref="B107:L107"/>
    <mergeCell ref="E75:L76"/>
    <mergeCell ref="B82:D91"/>
    <mergeCell ref="E82:L91"/>
    <mergeCell ref="B65:L66"/>
    <mergeCell ref="B71:D72"/>
    <mergeCell ref="B73:D74"/>
    <mergeCell ref="B129:L129"/>
    <mergeCell ref="B127:L128"/>
    <mergeCell ref="E117:L118"/>
    <mergeCell ref="B137:D137"/>
    <mergeCell ref="E136:I136"/>
    <mergeCell ref="E137:I137"/>
    <mergeCell ref="J136:L136"/>
    <mergeCell ref="J137:L137"/>
    <mergeCell ref="B136:D136"/>
    <mergeCell ref="B105:L105"/>
    <mergeCell ref="B69:L69"/>
    <mergeCell ref="E77:E79"/>
    <mergeCell ref="B94:L94"/>
    <mergeCell ref="B96:D97"/>
    <mergeCell ref="E96:L97"/>
    <mergeCell ref="B98:D99"/>
    <mergeCell ref="E98:L99"/>
    <mergeCell ref="B100:D101"/>
    <mergeCell ref="E100:L101"/>
    <mergeCell ref="B102:D103"/>
    <mergeCell ref="E102:L103"/>
    <mergeCell ref="B77:D79"/>
    <mergeCell ref="B21:F22"/>
    <mergeCell ref="H21:L22"/>
    <mergeCell ref="B75:D76"/>
    <mergeCell ref="E71:L72"/>
    <mergeCell ref="E73:L74"/>
    <mergeCell ref="B45:L45"/>
    <mergeCell ref="B47:L54"/>
    <mergeCell ref="D59:J60"/>
  </mergeCells>
  <dataValidations count="2">
    <dataValidation type="list" allowBlank="1" showInputMessage="1" showErrorMessage="1" sqref="I120" xr:uid="{EA43E088-98E8-4631-9262-1DAFC17B3891}">
      <formula1>"X"</formula1>
    </dataValidation>
    <dataValidation type="list" allowBlank="1" showInputMessage="1" showErrorMessage="1" sqref="G21" xr:uid="{4AE6BBE5-7FC5-4DF0-963E-0A0A408B8D64}">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56" min="1" max="11" man="1"/>
    <brk id="122" min="1" max="11"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99504F5-7240-4659-8ECF-F888B838DA02}">
          <x14:formula1>
            <xm:f>Variables!$D$56:$D$57</xm:f>
          </x14:formula1>
          <xm:sqref>D42:D43 E77:E79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E6E06-317F-43E4-A6C6-377C9C18C326}">
  <sheetPr codeName="Sheet14">
    <tabColor rgb="FF00B0F0"/>
    <pageSetUpPr fitToPage="1"/>
  </sheetPr>
  <dimension ref="A1:P45"/>
  <sheetViews>
    <sheetView showGridLines="0" zoomScaleNormal="100" zoomScaleSheetLayoutView="100" workbookViewId="0">
      <selection activeCell="B20" sqref="B20:L27"/>
    </sheetView>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9" width="9.140625" style="9" customWidth="1"/>
    <col min="20" max="16384" width="9.140625" style="9"/>
  </cols>
  <sheetData>
    <row r="1" spans="1:16" x14ac:dyDescent="0.25">
      <c r="O1" s="9" t="s">
        <v>445</v>
      </c>
      <c r="P1" s="9" t="s">
        <v>445</v>
      </c>
    </row>
    <row r="2" spans="1:16" x14ac:dyDescent="0.25">
      <c r="B2" s="11" t="s">
        <v>66</v>
      </c>
      <c r="O2" s="10" t="s">
        <v>93</v>
      </c>
      <c r="P2" s="10" t="s">
        <v>109</v>
      </c>
    </row>
    <row r="3" spans="1:16" x14ac:dyDescent="0.25">
      <c r="B3" s="12"/>
      <c r="O3" s="2"/>
      <c r="P3" s="2"/>
    </row>
    <row r="4" spans="1:16" s="2" customFormat="1" x14ac:dyDescent="0.25">
      <c r="A4" s="4"/>
      <c r="B4" s="419" t="str">
        <f>Info!B4</f>
        <v>QUESTIONNAIRE À L'INTENTION DES IMPORTATEURS</v>
      </c>
      <c r="C4" s="420"/>
      <c r="D4" s="420"/>
      <c r="E4" s="420"/>
      <c r="F4" s="420"/>
      <c r="G4" s="420"/>
      <c r="H4" s="420"/>
      <c r="I4" s="420"/>
      <c r="J4" s="420"/>
      <c r="K4" s="420"/>
      <c r="L4" s="421"/>
      <c r="M4" s="24"/>
      <c r="N4" s="24"/>
      <c r="O4" s="18"/>
      <c r="P4" s="18"/>
    </row>
    <row r="5" spans="1:16" s="2" customFormat="1" x14ac:dyDescent="0.25">
      <c r="A5" s="4"/>
      <c r="B5" s="575" t="str">
        <f>Info!B5</f>
        <v>NQ-2026-005</v>
      </c>
      <c r="C5" s="576"/>
      <c r="D5" s="576"/>
      <c r="E5" s="576"/>
      <c r="F5" s="576"/>
      <c r="G5" s="576"/>
      <c r="H5" s="576"/>
      <c r="I5" s="576"/>
      <c r="J5" s="576"/>
      <c r="K5" s="576"/>
      <c r="L5" s="577"/>
      <c r="M5" s="24"/>
      <c r="N5" s="24"/>
      <c r="O5" s="18"/>
      <c r="P5" s="18"/>
    </row>
    <row r="6" spans="1:16" s="6" customFormat="1" ht="14.25" customHeight="1" x14ac:dyDescent="0.25">
      <c r="A6" s="4"/>
      <c r="B6" s="608" t="str">
        <f>Info!B6</f>
        <v>CERTAINS RAYONNAGES EN ACIER</v>
      </c>
      <c r="C6" s="609"/>
      <c r="D6" s="609"/>
      <c r="E6" s="609"/>
      <c r="F6" s="609"/>
      <c r="G6" s="609"/>
      <c r="H6" s="609"/>
      <c r="I6" s="609"/>
      <c r="J6" s="609"/>
      <c r="K6" s="609"/>
      <c r="L6" s="610"/>
      <c r="M6" s="18"/>
      <c r="N6" s="18"/>
      <c r="O6" s="14"/>
      <c r="P6" s="14"/>
    </row>
    <row r="7" spans="1:16" s="6" customFormat="1" x14ac:dyDescent="0.25">
      <c r="A7" s="4"/>
      <c r="B7" s="13"/>
      <c r="C7" s="3"/>
      <c r="D7" s="3"/>
      <c r="E7" s="3"/>
      <c r="F7" s="3"/>
      <c r="G7" s="3"/>
      <c r="H7" s="3"/>
      <c r="I7" s="3"/>
      <c r="J7" s="3"/>
      <c r="K7" s="3"/>
      <c r="L7" s="3"/>
      <c r="O7" s="14"/>
      <c r="P7" s="14"/>
    </row>
    <row r="8" spans="1:16" x14ac:dyDescent="0.25">
      <c r="B8" s="416" t="str">
        <f>IF(Intro!$G$21="English",O8,P8)</f>
        <v>CONFIRMATION DES DONNÉES DÉCLARÉES</v>
      </c>
      <c r="C8" s="417"/>
      <c r="D8" s="417"/>
      <c r="E8" s="417"/>
      <c r="F8" s="417"/>
      <c r="G8" s="417"/>
      <c r="H8" s="417"/>
      <c r="I8" s="417"/>
      <c r="J8" s="417"/>
      <c r="K8" s="417"/>
      <c r="L8" s="418"/>
      <c r="M8" s="9"/>
      <c r="O8" s="9" t="s">
        <v>60</v>
      </c>
      <c r="P8" s="9" t="s">
        <v>29</v>
      </c>
    </row>
    <row r="9" spans="1:16" x14ac:dyDescent="0.25">
      <c r="B9" s="416" t="str">
        <f>IF(Intro!$G$21="English",O9,P9)</f>
        <v>GÉNÉRAL</v>
      </c>
      <c r="C9" s="417"/>
      <c r="D9" s="417"/>
      <c r="E9" s="417"/>
      <c r="F9" s="417"/>
      <c r="G9" s="417"/>
      <c r="H9" s="417"/>
      <c r="I9" s="417"/>
      <c r="J9" s="417"/>
      <c r="K9" s="417"/>
      <c r="L9" s="418"/>
      <c r="M9" s="9"/>
      <c r="O9" s="87" t="s">
        <v>332</v>
      </c>
      <c r="P9" s="87" t="s">
        <v>333</v>
      </c>
    </row>
    <row r="10" spans="1:16" x14ac:dyDescent="0.25">
      <c r="B10" s="67"/>
      <c r="C10" s="36"/>
      <c r="D10" s="36"/>
      <c r="E10" s="36"/>
      <c r="F10" s="36"/>
      <c r="G10" s="36"/>
      <c r="H10" s="36"/>
      <c r="I10" s="36"/>
      <c r="J10" s="36"/>
      <c r="K10" s="36"/>
      <c r="L10" s="52"/>
      <c r="M10" s="9"/>
    </row>
    <row r="11" spans="1:16" s="8" customFormat="1" x14ac:dyDescent="0.25">
      <c r="A11" s="132"/>
      <c r="B11" s="158"/>
      <c r="C11" s="1"/>
      <c r="D11" s="1"/>
      <c r="E11" s="1"/>
      <c r="F11" s="1"/>
      <c r="G11" s="1"/>
      <c r="H11" s="1"/>
      <c r="I11" s="1"/>
      <c r="J11" s="165" t="str">
        <f>IF(Intro!$G$21="English",O11,P11)</f>
        <v>Sélectionnez oui ou non</v>
      </c>
      <c r="K11" s="1"/>
      <c r="L11" s="133"/>
      <c r="O11" s="8" t="s">
        <v>174</v>
      </c>
      <c r="P11" s="8" t="s">
        <v>415</v>
      </c>
    </row>
    <row r="12" spans="1:16" s="34" customFormat="1" x14ac:dyDescent="0.25">
      <c r="A12" s="43"/>
      <c r="B12" s="396" t="str">
        <f>IF(Intro!$G$21="English",O12,P12)</f>
        <v>Confirmez que toutes les données déclarées dans ce questionnaire concernent les marchandises telles que définies dans l’onglet « Intro ».</v>
      </c>
      <c r="C12" s="468"/>
      <c r="D12" s="468"/>
      <c r="E12" s="468"/>
      <c r="F12" s="468"/>
      <c r="G12" s="468"/>
      <c r="H12" s="468"/>
      <c r="I12" s="468"/>
      <c r="J12" s="99"/>
      <c r="K12" s="1"/>
      <c r="L12" s="48"/>
      <c r="O12" s="34" t="s">
        <v>434</v>
      </c>
      <c r="P12" s="34" t="s">
        <v>435</v>
      </c>
    </row>
    <row r="13" spans="1:16" s="34" customFormat="1" x14ac:dyDescent="0.25">
      <c r="A13" s="43"/>
      <c r="B13" s="396" t="str">
        <f>IF(Intro!$G$21="English",O13,P13)</f>
        <v>Confirmez que toutes les sources d'importations (pays) des marchandises ont été déclarées dans ce questionnaire.</v>
      </c>
      <c r="C13" s="468"/>
      <c r="D13" s="468"/>
      <c r="E13" s="468"/>
      <c r="F13" s="468"/>
      <c r="G13" s="468"/>
      <c r="H13" s="468"/>
      <c r="I13" s="468"/>
      <c r="J13" s="99"/>
      <c r="K13" s="1"/>
      <c r="L13" s="48"/>
      <c r="O13" s="34" t="s">
        <v>489</v>
      </c>
      <c r="P13" s="34" t="s">
        <v>490</v>
      </c>
    </row>
    <row r="14" spans="1:16" s="34" customFormat="1" x14ac:dyDescent="0.25">
      <c r="A14" s="43"/>
      <c r="B14" s="396" t="str">
        <f>IF(Intro!$G$21="English",O14,P14)</f>
        <v>Confirmez que tous les volumes déclarés dans ce questionnaire sont en tonnes.</v>
      </c>
      <c r="C14" s="468"/>
      <c r="D14" s="468"/>
      <c r="E14" s="468"/>
      <c r="F14" s="468"/>
      <c r="G14" s="468"/>
      <c r="H14" s="468"/>
      <c r="I14" s="468"/>
      <c r="J14" s="99"/>
      <c r="K14" s="1"/>
      <c r="L14" s="64"/>
      <c r="O14" s="34" t="str">
        <f>"Confirm that all volumes reported in this questionnaire are in "&amp;(Variables!B23)&amp;"."</f>
        <v>Confirm that all volumes reported in this questionnaire are in tonnes.</v>
      </c>
      <c r="P14" s="34" t="str">
        <f>"Confirmez que tous les volumes déclarés dans ce questionnaire sont en "&amp;(Variables!C23)&amp;"."</f>
        <v>Confirmez que tous les volumes déclarés dans ce questionnaire sont en tonnes.</v>
      </c>
    </row>
    <row r="15" spans="1:16" s="34" customFormat="1" x14ac:dyDescent="0.25">
      <c r="A15" s="43"/>
      <c r="B15" s="396" t="str">
        <f>IF(Intro!$G$21="English",O15,P15)</f>
        <v>Confirmez que toutes les valeurs déclarées dans ce questionnaire sont en dollars canadiens.</v>
      </c>
      <c r="C15" s="468" t="str">
        <f>IF(SUM(Pro!E32:E32)&lt;&gt;0,"X","-")</f>
        <v>-</v>
      </c>
      <c r="D15" s="468" t="str">
        <f>IF(SUM(Pro!F32:F32)&lt;&gt;0,"X","-")</f>
        <v>-</v>
      </c>
      <c r="E15" s="468" t="str">
        <f>IF(SUM(Pro!G32:G32)&lt;&gt;0,"X","-")</f>
        <v>-</v>
      </c>
      <c r="F15" s="468" t="str">
        <f>IF(SUM(Pro!H32:H32)&lt;&gt;0,"X","-")</f>
        <v>-</v>
      </c>
      <c r="G15" s="468" t="str">
        <f>IF(SUM(Pro!I32:I32)&lt;&gt;0,"X","-")</f>
        <v>-</v>
      </c>
      <c r="H15" s="468"/>
      <c r="I15" s="468"/>
      <c r="J15" s="99"/>
      <c r="K15" s="1"/>
      <c r="L15" s="64"/>
      <c r="O15" s="34" t="s">
        <v>213</v>
      </c>
      <c r="P15" s="34" t="s">
        <v>212</v>
      </c>
    </row>
    <row r="16" spans="1:16" s="34" customFormat="1" x14ac:dyDescent="0.25">
      <c r="A16" s="43"/>
      <c r="B16" s="396" t="str">
        <f>IF(Intro!$G$21="English",O16,P16)</f>
        <v>Confirmez que tous les renseignements déclarés le sont selon l’année civile.</v>
      </c>
      <c r="C16" s="468" t="e">
        <f>IF(SUM(Pro!#REF!)&lt;&gt;0,"X","-")</f>
        <v>#REF!</v>
      </c>
      <c r="D16" s="468" t="e">
        <f>IF(SUM(Pro!#REF!)&lt;&gt;0,"X","-")</f>
        <v>#REF!</v>
      </c>
      <c r="E16" s="468" t="e">
        <f>IF(SUM(Pro!#REF!)&lt;&gt;0,"X","-")</f>
        <v>#REF!</v>
      </c>
      <c r="F16" s="468" t="e">
        <f>IF(SUM(Pro!#REF!)&lt;&gt;0,"X","-")</f>
        <v>#REF!</v>
      </c>
      <c r="G16" s="468" t="e">
        <f>IF(SUM(Pro!#REF!)&lt;&gt;0,"X","-")</f>
        <v>#REF!</v>
      </c>
      <c r="H16" s="468"/>
      <c r="I16" s="468"/>
      <c r="J16" s="99"/>
      <c r="K16" s="1"/>
      <c r="L16" s="48"/>
      <c r="O16" s="34" t="s">
        <v>89</v>
      </c>
      <c r="P16" s="34" t="s">
        <v>90</v>
      </c>
    </row>
    <row r="17" spans="1:16" x14ac:dyDescent="0.25">
      <c r="B17" s="67"/>
      <c r="C17" s="36"/>
      <c r="D17" s="36"/>
      <c r="E17" s="36"/>
      <c r="F17" s="36"/>
      <c r="G17" s="36"/>
      <c r="H17" s="36"/>
      <c r="I17" s="36"/>
      <c r="J17" s="36"/>
      <c r="K17" s="36"/>
      <c r="L17" s="52"/>
      <c r="M17" s="9"/>
    </row>
    <row r="18" spans="1:16" x14ac:dyDescent="0.25">
      <c r="B18" s="444" t="str">
        <f>IF(Intro!$G$21="English",O18,P18)</f>
        <v>Si non, expliquez.</v>
      </c>
      <c r="C18" s="445"/>
      <c r="D18" s="445"/>
      <c r="E18" s="445"/>
      <c r="F18" s="445"/>
      <c r="G18" s="445"/>
      <c r="H18" s="445"/>
      <c r="I18" s="445"/>
      <c r="J18" s="445"/>
      <c r="K18" s="445"/>
      <c r="L18" s="446"/>
      <c r="M18" s="9"/>
      <c r="O18" s="49" t="s">
        <v>362</v>
      </c>
      <c r="P18" s="6" t="s">
        <v>363</v>
      </c>
    </row>
    <row r="19" spans="1:16" s="34" customFormat="1" x14ac:dyDescent="0.25">
      <c r="A19" s="43"/>
      <c r="B19" s="47"/>
      <c r="C19" s="78"/>
      <c r="D19" s="78"/>
      <c r="E19" s="78"/>
      <c r="F19" s="78"/>
      <c r="G19" s="78"/>
      <c r="H19" s="78"/>
      <c r="I19" s="78"/>
      <c r="J19" s="78"/>
      <c r="K19" s="78"/>
      <c r="L19" s="48"/>
      <c r="O19" s="6"/>
      <c r="P19" s="6"/>
    </row>
    <row r="20" spans="1:16" s="10" customFormat="1" x14ac:dyDescent="0.25">
      <c r="A20" s="7"/>
      <c r="B20" s="550"/>
      <c r="C20" s="551"/>
      <c r="D20" s="551"/>
      <c r="E20" s="551"/>
      <c r="F20" s="551"/>
      <c r="G20" s="551"/>
      <c r="H20" s="551"/>
      <c r="I20" s="551"/>
      <c r="J20" s="551"/>
      <c r="K20" s="551"/>
      <c r="L20" s="552"/>
      <c r="M20" s="34"/>
      <c r="O20" s="117"/>
      <c r="P20" s="117"/>
    </row>
    <row r="21" spans="1:16" s="10" customFormat="1" x14ac:dyDescent="0.25">
      <c r="A21" s="7"/>
      <c r="B21" s="550"/>
      <c r="C21" s="551"/>
      <c r="D21" s="551"/>
      <c r="E21" s="551"/>
      <c r="F21" s="551"/>
      <c r="G21" s="551"/>
      <c r="H21" s="551"/>
      <c r="I21" s="551"/>
      <c r="J21" s="551"/>
      <c r="K21" s="551"/>
      <c r="L21" s="552"/>
      <c r="M21" s="34"/>
      <c r="O21" s="117"/>
      <c r="P21" s="117"/>
    </row>
    <row r="22" spans="1:16" s="10" customFormat="1" x14ac:dyDescent="0.25">
      <c r="A22" s="7"/>
      <c r="B22" s="550"/>
      <c r="C22" s="551"/>
      <c r="D22" s="551"/>
      <c r="E22" s="551"/>
      <c r="F22" s="551"/>
      <c r="G22" s="551"/>
      <c r="H22" s="551"/>
      <c r="I22" s="551"/>
      <c r="J22" s="551"/>
      <c r="K22" s="551"/>
      <c r="L22" s="552"/>
      <c r="M22" s="34"/>
      <c r="O22" s="117"/>
      <c r="P22" s="117"/>
    </row>
    <row r="23" spans="1:16" s="10" customFormat="1" x14ac:dyDescent="0.25">
      <c r="A23" s="7"/>
      <c r="B23" s="550"/>
      <c r="C23" s="551"/>
      <c r="D23" s="551"/>
      <c r="E23" s="551"/>
      <c r="F23" s="551"/>
      <c r="G23" s="551"/>
      <c r="H23" s="551"/>
      <c r="I23" s="551"/>
      <c r="J23" s="551"/>
      <c r="K23" s="551"/>
      <c r="L23" s="552"/>
      <c r="M23" s="34"/>
      <c r="O23" s="117"/>
      <c r="P23" s="117"/>
    </row>
    <row r="24" spans="1:16" s="10" customFormat="1" x14ac:dyDescent="0.25">
      <c r="A24" s="7"/>
      <c r="B24" s="550"/>
      <c r="C24" s="551"/>
      <c r="D24" s="551"/>
      <c r="E24" s="551"/>
      <c r="F24" s="551"/>
      <c r="G24" s="551"/>
      <c r="H24" s="551"/>
      <c r="I24" s="551"/>
      <c r="J24" s="551"/>
      <c r="K24" s="551"/>
      <c r="L24" s="552"/>
      <c r="M24" s="34"/>
      <c r="O24" s="117"/>
      <c r="P24" s="117"/>
    </row>
    <row r="25" spans="1:16" s="10" customFormat="1" x14ac:dyDescent="0.25">
      <c r="A25" s="7"/>
      <c r="B25" s="550"/>
      <c r="C25" s="551"/>
      <c r="D25" s="551"/>
      <c r="E25" s="551"/>
      <c r="F25" s="551"/>
      <c r="G25" s="551"/>
      <c r="H25" s="551"/>
      <c r="I25" s="551"/>
      <c r="J25" s="551"/>
      <c r="K25" s="551"/>
      <c r="L25" s="552"/>
      <c r="M25" s="34"/>
      <c r="O25" s="117"/>
      <c r="P25" s="117"/>
    </row>
    <row r="26" spans="1:16" s="10" customFormat="1" x14ac:dyDescent="0.25">
      <c r="A26" s="7"/>
      <c r="B26" s="550"/>
      <c r="C26" s="551"/>
      <c r="D26" s="551"/>
      <c r="E26" s="551"/>
      <c r="F26" s="551"/>
      <c r="G26" s="551"/>
      <c r="H26" s="551"/>
      <c r="I26" s="551"/>
      <c r="J26" s="551"/>
      <c r="K26" s="551"/>
      <c r="L26" s="552"/>
      <c r="M26" s="34"/>
      <c r="O26" s="117"/>
      <c r="P26" s="117"/>
    </row>
    <row r="27" spans="1:16" s="10" customFormat="1" x14ac:dyDescent="0.25">
      <c r="A27" s="7"/>
      <c r="B27" s="550"/>
      <c r="C27" s="551"/>
      <c r="D27" s="551"/>
      <c r="E27" s="551"/>
      <c r="F27" s="551"/>
      <c r="G27" s="551"/>
      <c r="H27" s="551"/>
      <c r="I27" s="551"/>
      <c r="J27" s="551"/>
      <c r="K27" s="551"/>
      <c r="L27" s="552"/>
      <c r="M27" s="34"/>
      <c r="O27" s="117"/>
      <c r="P27" s="117"/>
    </row>
    <row r="28" spans="1:16" x14ac:dyDescent="0.25">
      <c r="B28" s="67"/>
      <c r="C28" s="36"/>
      <c r="D28" s="36"/>
      <c r="E28" s="36"/>
      <c r="F28" s="36"/>
      <c r="G28" s="36"/>
      <c r="H28" s="36"/>
      <c r="I28" s="36"/>
      <c r="J28" s="36"/>
      <c r="K28" s="36"/>
      <c r="L28" s="52"/>
      <c r="M28" s="9"/>
    </row>
    <row r="29" spans="1:16" x14ac:dyDescent="0.25">
      <c r="B29" s="416" t="str">
        <f>IF(Intro!$G$21="English",O29,P29)</f>
        <v>IMPORTATIONS ET VENTES</v>
      </c>
      <c r="C29" s="417"/>
      <c r="D29" s="417"/>
      <c r="E29" s="417"/>
      <c r="F29" s="417"/>
      <c r="G29" s="417"/>
      <c r="H29" s="417"/>
      <c r="I29" s="417"/>
      <c r="J29" s="417"/>
      <c r="K29" s="417"/>
      <c r="L29" s="418"/>
      <c r="M29" s="9"/>
      <c r="O29" s="87" t="s">
        <v>323</v>
      </c>
      <c r="P29" s="87" t="s">
        <v>324</v>
      </c>
    </row>
    <row r="30" spans="1:16" x14ac:dyDescent="0.25">
      <c r="B30" s="67"/>
      <c r="C30" s="36"/>
      <c r="D30" s="36"/>
      <c r="E30" s="36"/>
      <c r="F30" s="36"/>
      <c r="G30" s="36"/>
      <c r="H30" s="36"/>
      <c r="I30" s="36"/>
      <c r="J30" s="36"/>
      <c r="K30" s="36"/>
      <c r="L30" s="52"/>
      <c r="M30" s="9"/>
    </row>
    <row r="31" spans="1:16" x14ac:dyDescent="0.25">
      <c r="B31" s="404" t="str">
        <f>IF(Intro!$G$21="English",O31,P31)</f>
        <v>Les informations publiques/non confidentielles de ce tableau sont automatiquement générées à partir des informations fournies dans les onglets "Imp" et l'onglet "Invent-Stock". Toute modification de ce résumé public doit donc être effectuée dans ces onglets.</v>
      </c>
      <c r="C31" s="405"/>
      <c r="D31" s="405"/>
      <c r="E31" s="405"/>
      <c r="F31" s="405"/>
      <c r="G31" s="405"/>
      <c r="H31" s="405"/>
      <c r="I31" s="405"/>
      <c r="J31" s="405"/>
      <c r="K31" s="405"/>
      <c r="L31" s="406"/>
      <c r="M31" s="9"/>
      <c r="O31" s="9" t="s">
        <v>346</v>
      </c>
      <c r="P31" s="9" t="s">
        <v>173</v>
      </c>
    </row>
    <row r="32" spans="1:16" x14ac:dyDescent="0.25">
      <c r="B32" s="404"/>
      <c r="C32" s="405"/>
      <c r="D32" s="405"/>
      <c r="E32" s="405"/>
      <c r="F32" s="405"/>
      <c r="G32" s="405"/>
      <c r="H32" s="405"/>
      <c r="I32" s="405"/>
      <c r="J32" s="405"/>
      <c r="K32" s="405"/>
      <c r="L32" s="406"/>
      <c r="M32" s="9"/>
    </row>
    <row r="33" spans="1:15" x14ac:dyDescent="0.25">
      <c r="B33" s="67"/>
      <c r="C33" s="36"/>
      <c r="D33" s="36"/>
      <c r="E33" s="36"/>
      <c r="F33" s="36"/>
      <c r="G33" s="36"/>
      <c r="H33" s="36"/>
      <c r="I33" s="36"/>
      <c r="J33" s="36"/>
      <c r="K33" s="36"/>
      <c r="L33" s="52"/>
      <c r="M33" s="9"/>
    </row>
    <row r="34" spans="1:15" x14ac:dyDescent="0.25">
      <c r="B34" s="55"/>
      <c r="D34" s="91"/>
      <c r="E34" s="613">
        <f>Variables!B6</f>
        <v>2023</v>
      </c>
      <c r="F34" s="613">
        <f>E34+1</f>
        <v>2024</v>
      </c>
      <c r="G34" s="613">
        <f>F34+1</f>
        <v>2025</v>
      </c>
      <c r="H34" s="613" t="str">
        <f>IF(Intro!$G$21="English",Variables!B9,Variables!C9)</f>
        <v>janv.-mars 2025</v>
      </c>
      <c r="I34" s="613" t="str">
        <f>IF(Intro!$G$21="English",Variables!B10,Variables!C10)</f>
        <v>janv.-mars 2026</v>
      </c>
      <c r="J34" s="34"/>
      <c r="K34" s="34"/>
      <c r="L34" s="64"/>
      <c r="M34" s="9"/>
      <c r="O34" s="17"/>
    </row>
    <row r="35" spans="1:15" x14ac:dyDescent="0.25">
      <c r="B35" s="55"/>
      <c r="D35" s="91"/>
      <c r="E35" s="613"/>
      <c r="F35" s="613"/>
      <c r="G35" s="613"/>
      <c r="H35" s="613"/>
      <c r="I35" s="613"/>
      <c r="J35" s="34"/>
      <c r="K35" s="34"/>
      <c r="L35" s="64"/>
      <c r="M35" s="9"/>
      <c r="O35" s="17"/>
    </row>
    <row r="36" spans="1:15" s="34" customFormat="1" x14ac:dyDescent="0.25">
      <c r="A36" s="43"/>
      <c r="B36" s="71"/>
      <c r="C36" s="72"/>
      <c r="D36" s="115" t="str">
        <f>IF(Intro!$G$21="English","Imports from "&amp;Variables!B47,"Importations de "&amp;Variables!C47)</f>
        <v>Importations de Chine</v>
      </c>
      <c r="E36" s="116" t="str">
        <f>IF(SUM(Begin:End!G27:G28)&lt;&gt;0,"X","-")</f>
        <v>-</v>
      </c>
      <c r="F36" s="116" t="str">
        <f>IF(SUM(Begin:End!H27:H28)&lt;&gt;0,"X","-")</f>
        <v>-</v>
      </c>
      <c r="G36" s="116" t="str">
        <f>IF(SUM(Begin:End!I27:I28)&lt;&gt;0,"X","-")</f>
        <v>-</v>
      </c>
      <c r="H36" s="116" t="str">
        <f>IF(SUM(Begin:End!J27:J28)&lt;&gt;0,"X","-")</f>
        <v>-</v>
      </c>
      <c r="I36" s="116" t="str">
        <f>IF(SUM(Begin:End!K27:K28)&lt;&gt;0,"X","-")</f>
        <v>-</v>
      </c>
      <c r="L36" s="64"/>
    </row>
    <row r="37" spans="1:15" s="34" customFormat="1" x14ac:dyDescent="0.25">
      <c r="A37" s="43"/>
      <c r="B37" s="71"/>
      <c r="C37" s="72"/>
      <c r="D37" s="115" t="str">
        <f>IF(Intro!$G$21="English","Imports from "&amp;Variables!B48,"Importations de "&amp;Variables!C48)</f>
        <v>Importations de États-Unis d'Amérique</v>
      </c>
      <c r="E37" s="116" t="str">
        <f>IF(SUM('Imp-US'!G27:G28)&lt;&gt;0,"X","-")</f>
        <v>-</v>
      </c>
      <c r="F37" s="116" t="str">
        <f>IF(SUM('Imp-US'!H27:H28)&lt;&gt;0,"X","-")</f>
        <v>-</v>
      </c>
      <c r="G37" s="116" t="str">
        <f>IF(SUM('Imp-US'!I27:I28)&lt;&gt;0,"X","-")</f>
        <v>-</v>
      </c>
      <c r="H37" s="116" t="str">
        <f>IF(SUM('Imp-US'!J27:J28)&lt;&gt;0,"X","-")</f>
        <v>-</v>
      </c>
      <c r="I37" s="116" t="str">
        <f>IF(SUM('Imp-US'!K27:K28)&lt;&gt;0,"X","-")</f>
        <v>-</v>
      </c>
      <c r="L37" s="64"/>
    </row>
    <row r="38" spans="1:15" s="34" customFormat="1" x14ac:dyDescent="0.25">
      <c r="A38" s="43"/>
      <c r="B38" s="71"/>
      <c r="C38" s="72"/>
      <c r="D38" s="115" t="str">
        <f>IF(Intro!$G$21="English","Imports from "&amp;Variables!B49,"Importations de "&amp;Variables!C49)</f>
        <v>Importations de Autre pays</v>
      </c>
      <c r="E38" s="116" t="str">
        <f>IF(SUM('Imp-Other-Autre'!G27:G28)&lt;&gt;0,"X","-")</f>
        <v>-</v>
      </c>
      <c r="F38" s="116" t="str">
        <f>IF(SUM('Imp-Other-Autre'!H27:H28)&lt;&gt;0,"X","-")</f>
        <v>-</v>
      </c>
      <c r="G38" s="116" t="str">
        <f>IF(SUM('Imp-Other-Autre'!I27:I28)&lt;&gt;0,"X","-")</f>
        <v>-</v>
      </c>
      <c r="H38" s="116" t="str">
        <f>IF(SUM('Imp-Other-Autre'!J27:J28)&lt;&gt;0,"X","-")</f>
        <v>-</v>
      </c>
      <c r="I38" s="116" t="str">
        <f>IF(SUM('Imp-Other-Autre'!K27:K28)&lt;&gt;0,"X","-")</f>
        <v>-</v>
      </c>
      <c r="L38" s="64"/>
    </row>
    <row r="39" spans="1:15" s="34" customFormat="1" x14ac:dyDescent="0.25">
      <c r="A39" s="43"/>
      <c r="B39" s="71"/>
      <c r="C39" s="72"/>
      <c r="D39" s="115" t="str">
        <f>'Imp-Other-Autre'!B23</f>
        <v xml:space="preserve">Autres pays incluent : </v>
      </c>
      <c r="E39" s="729" t="str">
        <f>IF('Imp-Other-Autre'!D23="","-",'Imp-Other-Autre'!D23)</f>
        <v>-</v>
      </c>
      <c r="F39" s="729"/>
      <c r="G39" s="729"/>
      <c r="H39" s="729"/>
      <c r="I39" s="729"/>
      <c r="L39" s="64"/>
    </row>
    <row r="40" spans="1:15" s="34" customFormat="1" x14ac:dyDescent="0.25">
      <c r="A40" s="43"/>
      <c r="B40" s="71"/>
      <c r="C40" s="72"/>
      <c r="D40" s="115"/>
      <c r="E40" s="729"/>
      <c r="F40" s="729"/>
      <c r="G40" s="729"/>
      <c r="H40" s="729"/>
      <c r="I40" s="729"/>
      <c r="L40" s="64"/>
    </row>
    <row r="41" spans="1:15" s="34" customFormat="1" x14ac:dyDescent="0.25">
      <c r="A41" s="43"/>
      <c r="B41" s="71"/>
      <c r="C41" s="72"/>
      <c r="D41" s="115"/>
      <c r="E41" s="729"/>
      <c r="F41" s="729"/>
      <c r="G41" s="729"/>
      <c r="H41" s="729"/>
      <c r="I41" s="729"/>
      <c r="L41" s="64"/>
    </row>
    <row r="42" spans="1:15" s="34" customFormat="1" x14ac:dyDescent="0.25">
      <c r="A42" s="43"/>
      <c r="B42" s="71"/>
      <c r="C42" s="72"/>
      <c r="D42" s="115" t="str">
        <f>'Imp-China - Chine -1'!B31</f>
        <v>Ventes aux revendeurs / distributeurs au Canada</v>
      </c>
      <c r="E42" s="116" t="str">
        <f>IF(SUM('Begin:End2'!G31:G32)&lt;&gt;0,"X","-")</f>
        <v>-</v>
      </c>
      <c r="F42" s="116" t="str">
        <f>IF(SUM('Begin:End2'!H31:H32)&lt;&gt;0,"X","-")</f>
        <v>-</v>
      </c>
      <c r="G42" s="116" t="str">
        <f>IF(SUM('Begin:End2'!I31:I32)&lt;&gt;0,"X","-")</f>
        <v>-</v>
      </c>
      <c r="H42" s="116" t="str">
        <f>IF(SUM('Begin:End2'!J31:J32)&lt;&gt;0,"X","-")</f>
        <v>-</v>
      </c>
      <c r="I42" s="116" t="str">
        <f>IF(SUM('Begin:End2'!K31:K32)&lt;&gt;0,"X","-")</f>
        <v>-</v>
      </c>
      <c r="L42" s="64"/>
    </row>
    <row r="43" spans="1:15" s="34" customFormat="1" x14ac:dyDescent="0.25">
      <c r="A43" s="43"/>
      <c r="B43" s="71"/>
      <c r="C43" s="72"/>
      <c r="D43" s="115" t="str">
        <f>'Imp-China - Chine -1'!B34</f>
        <v>Ventes aux utilisateurs finals au Canada</v>
      </c>
      <c r="E43" s="116" t="str">
        <f>IF(SUM('Begin:End2'!G34:G35)&lt;&gt;0,"X","-")</f>
        <v>-</v>
      </c>
      <c r="F43" s="116" t="str">
        <f>IF(SUM('Begin:End2'!H34:H35)&lt;&gt;0,"X","-")</f>
        <v>-</v>
      </c>
      <c r="G43" s="116" t="str">
        <f>IF(SUM('Begin:End2'!I34:I35)&lt;&gt;0,"X","-")</f>
        <v>-</v>
      </c>
      <c r="H43" s="116" t="str">
        <f>IF(SUM('Begin:End2'!J34:J35)&lt;&gt;0,"X","-")</f>
        <v>-</v>
      </c>
      <c r="I43" s="116" t="str">
        <f>IF(SUM('Begin:End2'!K34:K35)&lt;&gt;0,"X","-")</f>
        <v>-</v>
      </c>
      <c r="L43" s="64"/>
    </row>
    <row r="44" spans="1:15" s="34" customFormat="1" x14ac:dyDescent="0.25">
      <c r="A44" s="43"/>
      <c r="B44" s="71"/>
      <c r="C44" s="72"/>
      <c r="D44" s="115" t="str">
        <f>'Invent-Stock'!B35</f>
        <v>Ventes à l'exportation</v>
      </c>
      <c r="E44" s="116" t="str">
        <f>IF(SUM('Invent-Stock'!G35:G36)&lt;&gt;0,"X","-")</f>
        <v>-</v>
      </c>
      <c r="F44" s="116" t="str">
        <f>IF(SUM('Invent-Stock'!H35:H36)&lt;&gt;0,"X","-")</f>
        <v>-</v>
      </c>
      <c r="G44" s="116" t="str">
        <f>IF(SUM('Invent-Stock'!I35:I36)&lt;&gt;0,"X","-")</f>
        <v>-</v>
      </c>
      <c r="H44" s="116" t="str">
        <f>IF(SUM('Invent-Stock'!J35:J36)&lt;&gt;0,"X","-")</f>
        <v>-</v>
      </c>
      <c r="I44" s="116" t="str">
        <f>IF(SUM('Invent-Stock'!K35:K36)&lt;&gt;0,"X","-")</f>
        <v>-</v>
      </c>
      <c r="L44" s="64"/>
    </row>
    <row r="45" spans="1:15" x14ac:dyDescent="0.25">
      <c r="B45" s="65"/>
      <c r="C45" s="62"/>
      <c r="D45" s="62"/>
      <c r="E45" s="62"/>
      <c r="F45" s="62"/>
      <c r="G45" s="62"/>
      <c r="H45" s="62"/>
      <c r="I45" s="62"/>
      <c r="J45" s="62"/>
      <c r="K45" s="62"/>
      <c r="L45" s="63"/>
      <c r="M45" s="9"/>
    </row>
  </sheetData>
  <sheetProtection algorithmName="SHA-512" hashValue="ubtgtsIUWep2jmpNk1/5humA96FjYt6kkTnZK4pDGivy9pqvhmwwT6PqzS17ZMIDpH/EQ2M6CQuAGzRF6Dxyqw==" saltValue="KgjaHJcAdHcknDnUuAt4XQ==" spinCount="100000" sheet="1" objects="1" scenarios="1" selectLockedCells="1"/>
  <mergeCells count="20">
    <mergeCell ref="E39:I41"/>
    <mergeCell ref="B31:L32"/>
    <mergeCell ref="B14:I14"/>
    <mergeCell ref="B15:I15"/>
    <mergeCell ref="B16:I16"/>
    <mergeCell ref="E34:E35"/>
    <mergeCell ref="F34:F35"/>
    <mergeCell ref="G34:G35"/>
    <mergeCell ref="H34:H35"/>
    <mergeCell ref="I34:I35"/>
    <mergeCell ref="B18:L18"/>
    <mergeCell ref="B20:L27"/>
    <mergeCell ref="B4:L4"/>
    <mergeCell ref="B5:L5"/>
    <mergeCell ref="B6:L6"/>
    <mergeCell ref="B29:L29"/>
    <mergeCell ref="B8:L8"/>
    <mergeCell ref="B9:L9"/>
    <mergeCell ref="B12:I12"/>
    <mergeCell ref="B13:I13"/>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 xr:uid="{7001EC79-BB29-42CC-BA8E-F10C32CC887D}">
      <formula1>1000</formula1>
    </dataValidation>
  </dataValidations>
  <printOptions horizontalCentered="1"/>
  <pageMargins left="0.25" right="0.25" top="0.75" bottom="0.75" header="0.3" footer="0.3"/>
  <pageSetup scale="24" fitToHeight="0" orientation="portrait" r:id="rId1"/>
  <headerFooter>
    <oddFooter>&amp;L&amp;A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1480E6A-B19A-423F-ADBE-D835D510D40F}">
          <x14:formula1>
            <xm:f>Variables!$D$56:$D$57</xm:f>
          </x14:formula1>
          <xm:sqref>J12:J16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ADF46-FE8F-42AD-8A54-C70CAEA01453}">
  <sheetPr codeName="Sheet15">
    <tabColor rgb="FFFFC000"/>
  </sheetPr>
  <dimension ref="A1:AA77"/>
  <sheetViews>
    <sheetView topLeftCell="A29" zoomScaleNormal="100" workbookViewId="0">
      <selection activeCell="F54" sqref="F54"/>
    </sheetView>
  </sheetViews>
  <sheetFormatPr defaultColWidth="9.140625" defaultRowHeight="12" x14ac:dyDescent="0.2"/>
  <cols>
    <col min="1" max="1" width="16.5703125" style="181" customWidth="1"/>
    <col min="2" max="2" width="25" style="181" bestFit="1" customWidth="1"/>
    <col min="3" max="3" width="25" style="181" customWidth="1"/>
    <col min="4" max="4" width="18.140625" style="181" customWidth="1"/>
    <col min="5" max="5" width="10.85546875" style="181" bestFit="1" customWidth="1"/>
    <col min="6" max="6" width="9" style="181" customWidth="1"/>
    <col min="7" max="8" width="9.28515625" style="181" bestFit="1" customWidth="1"/>
    <col min="9" max="9" width="10" style="181" bestFit="1" customWidth="1"/>
    <col min="10" max="11" width="10" style="181" customWidth="1"/>
    <col min="12" max="12" width="10.28515625" style="181" bestFit="1" customWidth="1"/>
    <col min="13" max="13" width="10.28515625" style="181" customWidth="1"/>
    <col min="14" max="14" width="9.42578125" style="181" bestFit="1" customWidth="1"/>
    <col min="15" max="15" width="10.140625" style="181" bestFit="1" customWidth="1"/>
    <col min="16" max="17" width="10.140625" style="181" customWidth="1"/>
    <col min="18" max="18" width="9.140625" style="181"/>
    <col min="19" max="20" width="10.140625" style="181" customWidth="1"/>
    <col min="21" max="25" width="9.140625" style="181"/>
    <col min="26" max="26" width="10" style="181" customWidth="1"/>
    <col min="27" max="16384" width="9.140625" style="181"/>
  </cols>
  <sheetData>
    <row r="1" spans="1:23" ht="12.75" thickBot="1" x14ac:dyDescent="0.25">
      <c r="A1" s="179" t="s">
        <v>599</v>
      </c>
      <c r="B1" s="731" t="s">
        <v>600</v>
      </c>
      <c r="C1" s="735"/>
      <c r="D1" s="180" t="s">
        <v>601</v>
      </c>
    </row>
    <row r="2" spans="1:23" ht="12.75" thickBot="1" x14ac:dyDescent="0.25">
      <c r="A2" s="182">
        <f>Intro!$E$71</f>
        <v>0</v>
      </c>
      <c r="B2" s="183" t="s">
        <v>602</v>
      </c>
      <c r="C2" s="184" t="s">
        <v>603</v>
      </c>
      <c r="D2" s="185">
        <f>Intro!I120</f>
        <v>0</v>
      </c>
      <c r="E2" s="186" t="str">
        <f>IF(D2=0, "Please Provide Signature","Good")</f>
        <v>Please Provide Signature</v>
      </c>
    </row>
    <row r="3" spans="1:23" x14ac:dyDescent="0.2">
      <c r="B3" s="187" t="s">
        <v>604</v>
      </c>
      <c r="C3" s="188">
        <f>'Imp-China - Chine -1'!$G$23</f>
        <v>0</v>
      </c>
      <c r="D3" s="189" t="str">
        <f>IF(C3=0, "Don't","Copy")</f>
        <v>Don't</v>
      </c>
    </row>
    <row r="4" spans="1:23" x14ac:dyDescent="0.2">
      <c r="B4" s="190" t="s">
        <v>604</v>
      </c>
      <c r="C4" s="191">
        <f>'Imp-China - Chine -2'!$G$23</f>
        <v>0</v>
      </c>
      <c r="D4" s="192" t="str">
        <f>IF(C4=0, "Don't","Copy")</f>
        <v>Don't</v>
      </c>
    </row>
    <row r="5" spans="1:23" x14ac:dyDescent="0.2">
      <c r="B5" s="190" t="s">
        <v>604</v>
      </c>
      <c r="C5" s="191">
        <f>'Imp-China - Chine -3'!$G$23</f>
        <v>0</v>
      </c>
      <c r="D5" s="192" t="str">
        <f t="shared" ref="D5:D7" si="0">IF(C5=0, "Don't","Copy")</f>
        <v>Don't</v>
      </c>
    </row>
    <row r="6" spans="1:23" x14ac:dyDescent="0.2">
      <c r="B6" s="190" t="s">
        <v>604</v>
      </c>
      <c r="C6" s="191">
        <f>'Imp-China - Chine -4'!$G$23</f>
        <v>0</v>
      </c>
      <c r="D6" s="192" t="str">
        <f t="shared" si="0"/>
        <v>Don't</v>
      </c>
    </row>
    <row r="7" spans="1:23" ht="12.75" thickBot="1" x14ac:dyDescent="0.25">
      <c r="B7" s="193" t="s">
        <v>604</v>
      </c>
      <c r="C7" s="194">
        <f>'Imp-China - Chine -5'!$G$23</f>
        <v>0</v>
      </c>
      <c r="D7" s="195" t="str">
        <f t="shared" si="0"/>
        <v>Don't</v>
      </c>
    </row>
    <row r="8" spans="1:23" ht="12.75" thickBot="1" x14ac:dyDescent="0.25">
      <c r="D8" s="196"/>
      <c r="E8" s="196"/>
      <c r="F8" s="196"/>
      <c r="G8" s="197"/>
      <c r="H8" s="197"/>
      <c r="I8" s="197"/>
      <c r="J8" s="197"/>
      <c r="K8" s="197"/>
    </row>
    <row r="9" spans="1:23" ht="12.75" thickBot="1" x14ac:dyDescent="0.25">
      <c r="A9" s="198" t="s">
        <v>605</v>
      </c>
      <c r="B9" s="736" t="s">
        <v>606</v>
      </c>
      <c r="C9" s="737"/>
      <c r="D9" s="737"/>
      <c r="E9" s="199"/>
      <c r="F9" s="200">
        <f>F21</f>
        <v>2023</v>
      </c>
      <c r="G9" s="200">
        <f t="shared" ref="G9:J9" si="1">G21</f>
        <v>2024</v>
      </c>
      <c r="H9" s="200">
        <f t="shared" si="1"/>
        <v>2025</v>
      </c>
      <c r="I9" s="200" t="str">
        <f t="shared" si="1"/>
        <v>I-2025</v>
      </c>
      <c r="J9" s="201" t="str">
        <f t="shared" si="1"/>
        <v>I-2026</v>
      </c>
    </row>
    <row r="10" spans="1:23" x14ac:dyDescent="0.2">
      <c r="A10" s="202" t="str">
        <f>IF(Public!K17="X","Retailer","")</f>
        <v/>
      </c>
      <c r="B10" s="187" t="s">
        <v>604</v>
      </c>
      <c r="C10" s="203"/>
      <c r="D10" s="204"/>
      <c r="E10" s="204"/>
      <c r="F10" s="205" t="str">
        <f>Confirm!E36</f>
        <v>-</v>
      </c>
      <c r="G10" s="205" t="str">
        <f>Confirm!F36</f>
        <v>-</v>
      </c>
      <c r="H10" s="205" t="str">
        <f>Confirm!G36</f>
        <v>-</v>
      </c>
      <c r="I10" s="205" t="str">
        <f>Confirm!H36</f>
        <v>-</v>
      </c>
      <c r="J10" s="206" t="str">
        <f>Confirm!I36</f>
        <v>-</v>
      </c>
    </row>
    <row r="11" spans="1:23" x14ac:dyDescent="0.2">
      <c r="A11" s="202" t="str">
        <f>IF(Public!K19="X","Dist","")</f>
        <v/>
      </c>
      <c r="B11" s="190" t="s">
        <v>607</v>
      </c>
      <c r="D11" s="207"/>
      <c r="E11" s="207"/>
      <c r="F11" s="208" t="str">
        <f>Confirm!E37</f>
        <v>-</v>
      </c>
      <c r="G11" s="208" t="str">
        <f>Confirm!F37</f>
        <v>-</v>
      </c>
      <c r="H11" s="208" t="str">
        <f>Confirm!G37</f>
        <v>-</v>
      </c>
      <c r="I11" s="208" t="str">
        <f>Confirm!H37</f>
        <v>-</v>
      </c>
      <c r="J11" s="209" t="str">
        <f>Confirm!I37</f>
        <v>-</v>
      </c>
    </row>
    <row r="12" spans="1:23" x14ac:dyDescent="0.2">
      <c r="A12" s="202" t="str">
        <f>IF(Public!K21="X","End user","")</f>
        <v/>
      </c>
      <c r="B12" s="190" t="s">
        <v>368</v>
      </c>
      <c r="F12" s="208" t="str">
        <f>Confirm!E38</f>
        <v>-</v>
      </c>
      <c r="G12" s="208" t="str">
        <f>Confirm!F38</f>
        <v>-</v>
      </c>
      <c r="H12" s="208" t="str">
        <f>Confirm!G38</f>
        <v>-</v>
      </c>
      <c r="I12" s="208" t="str">
        <f>Confirm!H38</f>
        <v>-</v>
      </c>
      <c r="J12" s="209" t="str">
        <f>Confirm!I38</f>
        <v>-</v>
      </c>
      <c r="W12" s="210"/>
    </row>
    <row r="13" spans="1:23" ht="12.75" thickBot="1" x14ac:dyDescent="0.25">
      <c r="A13" s="211" t="str">
        <f>IF(Public!K23="X","End user","")</f>
        <v/>
      </c>
      <c r="B13" s="190" t="s">
        <v>608</v>
      </c>
      <c r="D13" s="181" t="s">
        <v>609</v>
      </c>
      <c r="F13" s="212" t="str">
        <f>Confirm!E42</f>
        <v>-</v>
      </c>
      <c r="G13" s="212" t="str">
        <f>Confirm!F42</f>
        <v>-</v>
      </c>
      <c r="H13" s="212" t="str">
        <f>Confirm!G42</f>
        <v>-</v>
      </c>
      <c r="I13" s="212" t="str">
        <f>Confirm!H42</f>
        <v>-</v>
      </c>
      <c r="J13" s="213" t="str">
        <f>Confirm!I42</f>
        <v>-</v>
      </c>
    </row>
    <row r="14" spans="1:23" x14ac:dyDescent="0.2">
      <c r="B14" s="190"/>
      <c r="D14" s="181" t="s">
        <v>610</v>
      </c>
      <c r="F14" s="212" t="str">
        <f>Confirm!E43</f>
        <v>-</v>
      </c>
      <c r="G14" s="212" t="str">
        <f>Confirm!F43</f>
        <v>-</v>
      </c>
      <c r="H14" s="212" t="str">
        <f>Confirm!G43</f>
        <v>-</v>
      </c>
      <c r="I14" s="212" t="str">
        <f>Confirm!H43</f>
        <v>-</v>
      </c>
      <c r="J14" s="213" t="str">
        <f>Confirm!I43</f>
        <v>-</v>
      </c>
    </row>
    <row r="15" spans="1:23" ht="12.75" thickBot="1" x14ac:dyDescent="0.25">
      <c r="B15" s="193" t="s">
        <v>611</v>
      </c>
      <c r="C15" s="214"/>
      <c r="D15" s="214"/>
      <c r="E15" s="214"/>
      <c r="F15" s="215" t="str">
        <f>Confirm!E44</f>
        <v>-</v>
      </c>
      <c r="G15" s="215" t="str">
        <f>Confirm!F44</f>
        <v>-</v>
      </c>
      <c r="H15" s="215" t="str">
        <f>Confirm!G44</f>
        <v>-</v>
      </c>
      <c r="I15" s="215" t="str">
        <f>Confirm!H44</f>
        <v>-</v>
      </c>
      <c r="J15" s="216" t="str">
        <f>Confirm!I44</f>
        <v>-</v>
      </c>
    </row>
    <row r="16" spans="1:23" x14ac:dyDescent="0.2">
      <c r="B16" s="217" t="s">
        <v>612</v>
      </c>
      <c r="C16" s="218"/>
    </row>
    <row r="17" spans="1:25" ht="12.75" thickBot="1" x14ac:dyDescent="0.25">
      <c r="B17" s="219" t="str">
        <f>Confirm!E39</f>
        <v>-</v>
      </c>
      <c r="C17" s="220"/>
      <c r="D17" s="221"/>
    </row>
    <row r="18" spans="1:25" ht="12.75" thickBot="1" x14ac:dyDescent="0.25">
      <c r="D18" s="181" t="s">
        <v>91</v>
      </c>
      <c r="G18" s="220"/>
    </row>
    <row r="19" spans="1:25" ht="15.75" customHeight="1" thickBot="1" x14ac:dyDescent="0.25">
      <c r="D19" s="181" t="s">
        <v>126</v>
      </c>
      <c r="F19" s="738" t="s">
        <v>613</v>
      </c>
      <c r="G19" s="739"/>
      <c r="H19" s="739"/>
      <c r="I19" s="739"/>
      <c r="J19" s="739"/>
      <c r="K19" s="739"/>
      <c r="L19" s="739"/>
      <c r="M19" s="739"/>
      <c r="N19" s="739"/>
      <c r="O19" s="739"/>
      <c r="P19" s="739"/>
      <c r="Q19" s="739"/>
      <c r="R19" s="222" t="s">
        <v>614</v>
      </c>
      <c r="S19" s="222"/>
      <c r="T19" s="222"/>
      <c r="U19" s="222"/>
      <c r="V19" s="222"/>
      <c r="W19" s="223"/>
    </row>
    <row r="20" spans="1:25" ht="12.75" thickBot="1" x14ac:dyDescent="0.25">
      <c r="F20" s="224" t="s">
        <v>615</v>
      </c>
      <c r="G20" s="224"/>
      <c r="H20" s="224"/>
      <c r="I20" s="224"/>
      <c r="J20" s="224"/>
      <c r="K20" s="224"/>
      <c r="L20" s="224"/>
      <c r="M20" s="224" t="s">
        <v>616</v>
      </c>
      <c r="N20" s="224"/>
      <c r="O20" s="224"/>
      <c r="P20" s="224"/>
      <c r="Q20" s="224"/>
      <c r="R20" s="225"/>
      <c r="S20" s="225"/>
      <c r="T20" s="225"/>
      <c r="U20" s="225"/>
      <c r="V20" s="225"/>
      <c r="W20" s="226"/>
      <c r="X20" s="226"/>
      <c r="Y20" s="226"/>
    </row>
    <row r="21" spans="1:25" x14ac:dyDescent="0.2">
      <c r="A21" s="198" t="s">
        <v>605</v>
      </c>
      <c r="B21" s="731" t="s">
        <v>617</v>
      </c>
      <c r="C21" s="732"/>
      <c r="D21" s="732"/>
      <c r="E21" s="227"/>
      <c r="F21" s="228">
        <v>2023</v>
      </c>
      <c r="G21" s="229">
        <v>2024</v>
      </c>
      <c r="H21" s="229">
        <v>2025</v>
      </c>
      <c r="I21" s="229" t="s">
        <v>618</v>
      </c>
      <c r="J21" s="229" t="s">
        <v>619</v>
      </c>
      <c r="K21" s="230" t="s">
        <v>620</v>
      </c>
      <c r="L21" s="228">
        <f>F21</f>
        <v>2023</v>
      </c>
      <c r="M21" s="228">
        <f t="shared" ref="M21:W21" si="2">G21</f>
        <v>2024</v>
      </c>
      <c r="N21" s="228">
        <f t="shared" si="2"/>
        <v>2025</v>
      </c>
      <c r="O21" s="228" t="str">
        <f t="shared" si="2"/>
        <v>I-2025</v>
      </c>
      <c r="P21" s="228" t="str">
        <f t="shared" si="2"/>
        <v>I-2026</v>
      </c>
      <c r="Q21" s="228" t="str">
        <f t="shared" si="2"/>
        <v>POID/POIS</v>
      </c>
      <c r="R21" s="229">
        <f t="shared" si="2"/>
        <v>2023</v>
      </c>
      <c r="S21" s="229">
        <f t="shared" si="2"/>
        <v>2024</v>
      </c>
      <c r="T21" s="229">
        <f t="shared" si="2"/>
        <v>2025</v>
      </c>
      <c r="U21" s="229" t="str">
        <f t="shared" si="2"/>
        <v>I-2025</v>
      </c>
      <c r="V21" s="229" t="str">
        <f t="shared" si="2"/>
        <v>I-2026</v>
      </c>
      <c r="W21" s="230" t="str">
        <f t="shared" si="2"/>
        <v>POID/POIS</v>
      </c>
    </row>
    <row r="22" spans="1:25" ht="12.75" thickBot="1" x14ac:dyDescent="0.25">
      <c r="A22" s="231" t="str">
        <f>A10</f>
        <v/>
      </c>
      <c r="B22" s="183" t="s">
        <v>602</v>
      </c>
      <c r="C22" s="232" t="s">
        <v>603</v>
      </c>
      <c r="D22" s="232" t="s">
        <v>621</v>
      </c>
      <c r="E22" s="233" t="s">
        <v>622</v>
      </c>
      <c r="F22" s="234" t="s">
        <v>623</v>
      </c>
      <c r="G22" s="234" t="s">
        <v>623</v>
      </c>
      <c r="H22" s="234" t="s">
        <v>623</v>
      </c>
      <c r="I22" s="234" t="s">
        <v>623</v>
      </c>
      <c r="J22" s="234" t="s">
        <v>623</v>
      </c>
      <c r="K22" s="235" t="s">
        <v>623</v>
      </c>
      <c r="L22" s="234" t="s">
        <v>624</v>
      </c>
      <c r="M22" s="234" t="s">
        <v>624</v>
      </c>
      <c r="N22" s="234" t="s">
        <v>624</v>
      </c>
      <c r="O22" s="234" t="s">
        <v>624</v>
      </c>
      <c r="P22" s="234" t="s">
        <v>624</v>
      </c>
      <c r="Q22" s="235" t="s">
        <v>624</v>
      </c>
      <c r="R22" s="236" t="s">
        <v>625</v>
      </c>
      <c r="S22" s="236" t="s">
        <v>625</v>
      </c>
      <c r="T22" s="236" t="s">
        <v>625</v>
      </c>
      <c r="U22" s="236" t="s">
        <v>625</v>
      </c>
      <c r="V22" s="236" t="s">
        <v>625</v>
      </c>
      <c r="W22" s="237" t="s">
        <v>625</v>
      </c>
    </row>
    <row r="23" spans="1:25" s="179" customFormat="1" x14ac:dyDescent="0.2">
      <c r="A23" s="231" t="str">
        <f t="shared" ref="A23:A25" si="3">A11</f>
        <v/>
      </c>
      <c r="B23" s="238" t="s">
        <v>626</v>
      </c>
      <c r="C23" s="239">
        <f>'Imp-China - Chine -1'!$G$23</f>
        <v>0</v>
      </c>
      <c r="D23" s="239" t="s">
        <v>91</v>
      </c>
      <c r="E23" s="240" t="s">
        <v>627</v>
      </c>
      <c r="F23" s="241">
        <f>'Imp-China - Chine -1'!G$27</f>
        <v>0</v>
      </c>
      <c r="G23" s="241">
        <f>'Imp-China - Chine -1'!H$27</f>
        <v>0</v>
      </c>
      <c r="H23" s="241">
        <f>'Imp-China - Chine -1'!I$27</f>
        <v>0</v>
      </c>
      <c r="I23" s="241">
        <f>'Imp-China - Chine -1'!J$27</f>
        <v>0</v>
      </c>
      <c r="J23" s="242">
        <f>'Imp-China - Chine -1'!K$27</f>
        <v>0</v>
      </c>
      <c r="K23" s="243" t="e">
        <f>'Imp-China - Chine -1'!#REF!</f>
        <v>#REF!</v>
      </c>
      <c r="L23" s="241">
        <f>'Imp-China - Chine -1'!G$28/1000</f>
        <v>0</v>
      </c>
      <c r="M23" s="241">
        <f>'Imp-China - Chine -1'!H$28/1000</f>
        <v>0</v>
      </c>
      <c r="N23" s="241">
        <f>'Imp-China - Chine -1'!I$28/1000</f>
        <v>0</v>
      </c>
      <c r="O23" s="241">
        <f>'Imp-China - Chine -1'!J$28/1000</f>
        <v>0</v>
      </c>
      <c r="P23" s="242">
        <f>'Imp-China - Chine -1'!K$28/1000</f>
        <v>0</v>
      </c>
      <c r="Q23" s="243" t="e">
        <f>'Imp-China - Chine -1'!#REF!/1000</f>
        <v>#REF!</v>
      </c>
      <c r="R23" s="244">
        <f>(IF(ISERROR(L23/F23),0,L23/F23))*1000</f>
        <v>0</v>
      </c>
      <c r="S23" s="245">
        <f t="shared" ref="S23:W32" si="4">(IF(ISERROR(M23/G23),0,M23/G23))*1000</f>
        <v>0</v>
      </c>
      <c r="T23" s="245">
        <f t="shared" si="4"/>
        <v>0</v>
      </c>
      <c r="U23" s="245">
        <f t="shared" si="4"/>
        <v>0</v>
      </c>
      <c r="V23" s="245">
        <f t="shared" si="4"/>
        <v>0</v>
      </c>
      <c r="W23" s="246">
        <f t="shared" si="4"/>
        <v>0</v>
      </c>
    </row>
    <row r="24" spans="1:25" x14ac:dyDescent="0.2">
      <c r="A24" s="231" t="str">
        <f t="shared" si="3"/>
        <v/>
      </c>
      <c r="B24" s="190" t="str">
        <f>B23</f>
        <v>CHN 1</v>
      </c>
      <c r="D24" s="181" t="s">
        <v>126</v>
      </c>
      <c r="E24" s="247" t="s">
        <v>628</v>
      </c>
      <c r="F24" s="248">
        <f>'Imp-China - Chine -1'!G$31</f>
        <v>0</v>
      </c>
      <c r="G24" s="248">
        <f>'Imp-China - Chine -1'!H$31</f>
        <v>0</v>
      </c>
      <c r="H24" s="248">
        <f>'Imp-China - Chine -1'!I$31</f>
        <v>0</v>
      </c>
      <c r="I24" s="248">
        <f>'Imp-China - Chine -1'!J$31</f>
        <v>0</v>
      </c>
      <c r="J24" s="249">
        <f>'Imp-China - Chine -1'!K$31</f>
        <v>0</v>
      </c>
      <c r="K24" s="250"/>
      <c r="L24" s="248">
        <f>'Imp-China - Chine -1'!G$32/1000</f>
        <v>0</v>
      </c>
      <c r="M24" s="248">
        <f>'Imp-China - Chine -1'!H$32/1000</f>
        <v>0</v>
      </c>
      <c r="N24" s="248">
        <f>'Imp-China - Chine -1'!I$32/1000</f>
        <v>0</v>
      </c>
      <c r="O24" s="248">
        <f>'Imp-China - Chine -1'!J$32/1000</f>
        <v>0</v>
      </c>
      <c r="P24" s="249">
        <f>'Imp-China - Chine -1'!K$32/1000</f>
        <v>0</v>
      </c>
      <c r="Q24" s="250"/>
      <c r="R24" s="251">
        <f t="shared" ref="R24:W43" si="5">(IF(ISERROR(L24/F24),0,L24/F24))*1000</f>
        <v>0</v>
      </c>
      <c r="S24" s="252">
        <f t="shared" si="4"/>
        <v>0</v>
      </c>
      <c r="T24" s="252">
        <f t="shared" si="4"/>
        <v>0</v>
      </c>
      <c r="U24" s="252">
        <f t="shared" si="4"/>
        <v>0</v>
      </c>
      <c r="V24" s="252">
        <f t="shared" si="4"/>
        <v>0</v>
      </c>
      <c r="W24" s="253">
        <f t="shared" si="4"/>
        <v>0</v>
      </c>
    </row>
    <row r="25" spans="1:25" ht="12.75" thickBot="1" x14ac:dyDescent="0.25">
      <c r="A25" s="254" t="str">
        <f t="shared" si="3"/>
        <v/>
      </c>
      <c r="B25" s="190" t="str">
        <f t="shared" ref="B25:B37" si="6">B24</f>
        <v>CHN 1</v>
      </c>
      <c r="D25" s="181" t="s">
        <v>126</v>
      </c>
      <c r="E25" s="247" t="s">
        <v>610</v>
      </c>
      <c r="F25" s="255">
        <f>'Imp-China - Chine -1'!G$34</f>
        <v>0</v>
      </c>
      <c r="G25" s="255">
        <f>'Imp-China - Chine -1'!H$34</f>
        <v>0</v>
      </c>
      <c r="H25" s="255">
        <f>'Imp-China - Chine -1'!I$34</f>
        <v>0</v>
      </c>
      <c r="I25" s="255">
        <f>'Imp-China - Chine -1'!J$34</f>
        <v>0</v>
      </c>
      <c r="J25" s="256">
        <f>'Imp-China - Chine -1'!K$34</f>
        <v>0</v>
      </c>
      <c r="K25" s="257"/>
      <c r="L25" s="255">
        <f>'Imp-China - Chine -1'!G$35/1000</f>
        <v>0</v>
      </c>
      <c r="M25" s="255">
        <f>'Imp-China - Chine -1'!H$35/1000</f>
        <v>0</v>
      </c>
      <c r="N25" s="255">
        <f>'Imp-China - Chine -1'!I$35/1000</f>
        <v>0</v>
      </c>
      <c r="O25" s="255">
        <f>'Imp-China - Chine -1'!J$35/1000</f>
        <v>0</v>
      </c>
      <c r="P25" s="256">
        <f>'Imp-China - Chine -1'!K$35/1000</f>
        <v>0</v>
      </c>
      <c r="Q25" s="257"/>
      <c r="R25" s="251">
        <f t="shared" si="5"/>
        <v>0</v>
      </c>
      <c r="S25" s="252">
        <f t="shared" si="4"/>
        <v>0</v>
      </c>
      <c r="T25" s="252">
        <f t="shared" si="4"/>
        <v>0</v>
      </c>
      <c r="U25" s="252">
        <f t="shared" si="4"/>
        <v>0</v>
      </c>
      <c r="V25" s="252">
        <f t="shared" si="4"/>
        <v>0</v>
      </c>
      <c r="W25" s="253">
        <f t="shared" si="4"/>
        <v>0</v>
      </c>
    </row>
    <row r="26" spans="1:25" s="179" customFormat="1" x14ac:dyDescent="0.2">
      <c r="A26" s="258"/>
      <c r="B26" s="259" t="s">
        <v>629</v>
      </c>
      <c r="C26" s="179">
        <f>'Imp-China - Chine -2'!$G$23</f>
        <v>0</v>
      </c>
      <c r="D26" s="179" t="str">
        <f t="shared" ref="D26:E41" si="7">D23</f>
        <v>Imports</v>
      </c>
      <c r="E26" s="260" t="str">
        <f t="shared" si="7"/>
        <v>-</v>
      </c>
      <c r="F26" s="261">
        <f>'Imp-China - Chine -2'!G$27</f>
        <v>0</v>
      </c>
      <c r="G26" s="261">
        <f>'Imp-China - Chine -2'!H$27</f>
        <v>0</v>
      </c>
      <c r="H26" s="261">
        <f>'Imp-China - Chine -2'!I$27</f>
        <v>0</v>
      </c>
      <c r="I26" s="261">
        <f>'Imp-China - Chine -2'!J$27</f>
        <v>0</v>
      </c>
      <c r="J26" s="262">
        <f>'Imp-China - Chine -2'!K$27</f>
        <v>0</v>
      </c>
      <c r="K26" s="263" t="e">
        <f>'Imp-China - Chine -2'!#REF!</f>
        <v>#REF!</v>
      </c>
      <c r="L26" s="261">
        <f>'Imp-China - Chine -2'!G$28/1000</f>
        <v>0</v>
      </c>
      <c r="M26" s="261">
        <f>'Imp-China - Chine -2'!H$28/1000</f>
        <v>0</v>
      </c>
      <c r="N26" s="261">
        <f>'Imp-China - Chine -2'!I$28/1000</f>
        <v>0</v>
      </c>
      <c r="O26" s="261">
        <f>'Imp-China - Chine -2'!J$28/1000</f>
        <v>0</v>
      </c>
      <c r="P26" s="262">
        <f>'Imp-China - Chine -2'!K$28/1000</f>
        <v>0</v>
      </c>
      <c r="Q26" s="263" t="e">
        <f>'Imp-China - Chine -2'!#REF!/1000</f>
        <v>#REF!</v>
      </c>
      <c r="R26" s="264">
        <f t="shared" si="5"/>
        <v>0</v>
      </c>
      <c r="S26" s="265">
        <f t="shared" si="4"/>
        <v>0</v>
      </c>
      <c r="T26" s="265">
        <f t="shared" si="4"/>
        <v>0</v>
      </c>
      <c r="U26" s="265">
        <f t="shared" si="4"/>
        <v>0</v>
      </c>
      <c r="V26" s="265">
        <f t="shared" si="4"/>
        <v>0</v>
      </c>
      <c r="W26" s="266">
        <f t="shared" si="4"/>
        <v>0</v>
      </c>
    </row>
    <row r="27" spans="1:25" x14ac:dyDescent="0.2">
      <c r="A27" s="267"/>
      <c r="B27" s="190" t="str">
        <f t="shared" si="6"/>
        <v>CHN 2</v>
      </c>
      <c r="D27" s="181" t="str">
        <f t="shared" si="7"/>
        <v>Sales</v>
      </c>
      <c r="E27" s="247" t="str">
        <f t="shared" si="7"/>
        <v>Dealer/DIST</v>
      </c>
      <c r="F27" s="255">
        <f>'Imp-China - Chine -2'!G$31</f>
        <v>0</v>
      </c>
      <c r="G27" s="255">
        <f>'Imp-China - Chine -2'!H$31</f>
        <v>0</v>
      </c>
      <c r="H27" s="255">
        <f>'Imp-China - Chine -2'!I$31</f>
        <v>0</v>
      </c>
      <c r="I27" s="255">
        <f>'Imp-China - Chine -2'!J$31</f>
        <v>0</v>
      </c>
      <c r="J27" s="256">
        <f>'Imp-China - Chine -2'!K$31</f>
        <v>0</v>
      </c>
      <c r="K27" s="257"/>
      <c r="L27" s="255">
        <f>'Imp-China - Chine -2'!G$32/1000</f>
        <v>0</v>
      </c>
      <c r="M27" s="255">
        <f>'Imp-China - Chine -2'!H$32/1000</f>
        <v>0</v>
      </c>
      <c r="N27" s="255">
        <f>'Imp-China - Chine -2'!I$32/1000</f>
        <v>0</v>
      </c>
      <c r="O27" s="255">
        <f>'Imp-China - Chine -2'!J$32/1000</f>
        <v>0</v>
      </c>
      <c r="P27" s="256">
        <f>'Imp-China - Chine -2'!K$32/1000</f>
        <v>0</v>
      </c>
      <c r="Q27" s="257"/>
      <c r="R27" s="251">
        <f t="shared" si="5"/>
        <v>0</v>
      </c>
      <c r="S27" s="252">
        <f t="shared" si="4"/>
        <v>0</v>
      </c>
      <c r="T27" s="252">
        <f t="shared" si="4"/>
        <v>0</v>
      </c>
      <c r="U27" s="252">
        <f t="shared" si="4"/>
        <v>0</v>
      </c>
      <c r="V27" s="252">
        <f t="shared" si="4"/>
        <v>0</v>
      </c>
      <c r="W27" s="253">
        <f t="shared" si="4"/>
        <v>0</v>
      </c>
    </row>
    <row r="28" spans="1:25" x14ac:dyDescent="0.2">
      <c r="B28" s="190" t="str">
        <f t="shared" si="6"/>
        <v>CHN 2</v>
      </c>
      <c r="D28" s="181" t="str">
        <f t="shared" si="7"/>
        <v>Sales</v>
      </c>
      <c r="E28" s="247" t="str">
        <f t="shared" si="7"/>
        <v>EU</v>
      </c>
      <c r="F28" s="261">
        <f>'Imp-China - Chine -2'!G$34</f>
        <v>0</v>
      </c>
      <c r="G28" s="261">
        <f>'Imp-China - Chine -2'!H$34</f>
        <v>0</v>
      </c>
      <c r="H28" s="261">
        <f>'Imp-China - Chine -2'!I$34</f>
        <v>0</v>
      </c>
      <c r="I28" s="261">
        <f>'Imp-China - Chine -2'!J$34</f>
        <v>0</v>
      </c>
      <c r="J28" s="262">
        <f>'Imp-China - Chine -2'!K$34</f>
        <v>0</v>
      </c>
      <c r="K28" s="263"/>
      <c r="L28" s="261">
        <f>'Imp-China - Chine -2'!G$35/1000</f>
        <v>0</v>
      </c>
      <c r="M28" s="261">
        <f>'Imp-China - Chine -2'!H$35/1000</f>
        <v>0</v>
      </c>
      <c r="N28" s="261">
        <f>'Imp-China - Chine -2'!I$35/1000</f>
        <v>0</v>
      </c>
      <c r="O28" s="261">
        <f>'Imp-China - Chine -2'!J$35/1000</f>
        <v>0</v>
      </c>
      <c r="P28" s="262">
        <f>'Imp-China - Chine -2'!K$35/1000</f>
        <v>0</v>
      </c>
      <c r="Q28" s="268"/>
      <c r="R28" s="251">
        <f t="shared" si="5"/>
        <v>0</v>
      </c>
      <c r="S28" s="252">
        <f t="shared" si="4"/>
        <v>0</v>
      </c>
      <c r="T28" s="252">
        <f t="shared" si="4"/>
        <v>0</v>
      </c>
      <c r="U28" s="252">
        <f t="shared" si="4"/>
        <v>0</v>
      </c>
      <c r="V28" s="252">
        <f t="shared" si="4"/>
        <v>0</v>
      </c>
      <c r="W28" s="253">
        <f t="shared" si="4"/>
        <v>0</v>
      </c>
    </row>
    <row r="29" spans="1:25" s="179" customFormat="1" x14ac:dyDescent="0.2">
      <c r="B29" s="259" t="s">
        <v>630</v>
      </c>
      <c r="C29" s="179">
        <f>'Imp-China - Chine -3'!$G$23</f>
        <v>0</v>
      </c>
      <c r="D29" s="179" t="str">
        <f t="shared" si="7"/>
        <v>Imports</v>
      </c>
      <c r="E29" s="260" t="str">
        <f t="shared" si="7"/>
        <v>-</v>
      </c>
      <c r="F29" s="269">
        <f>'Imp-China - Chine -3'!G$27</f>
        <v>0</v>
      </c>
      <c r="G29" s="269">
        <f>'Imp-China - Chine -3'!H$27</f>
        <v>0</v>
      </c>
      <c r="H29" s="269">
        <f>'Imp-China - Chine -3'!I$27</f>
        <v>0</v>
      </c>
      <c r="I29" s="269">
        <f>'Imp-China - Chine -3'!J$27</f>
        <v>0</v>
      </c>
      <c r="J29" s="270">
        <f>'Imp-China - Chine -3'!K$27</f>
        <v>0</v>
      </c>
      <c r="K29" s="271" t="e">
        <f>'Imp-China - Chine -3'!#REF!</f>
        <v>#REF!</v>
      </c>
      <c r="L29" s="269">
        <f>'Imp-China - Chine -3'!G$28/1000</f>
        <v>0</v>
      </c>
      <c r="M29" s="269">
        <f>'Imp-China - Chine -3'!H$28/1000</f>
        <v>0</v>
      </c>
      <c r="N29" s="269">
        <f>'Imp-China - Chine -3'!I$28/1000</f>
        <v>0</v>
      </c>
      <c r="O29" s="269">
        <f>'Imp-China - Chine -3'!J$28/1000</f>
        <v>0</v>
      </c>
      <c r="P29" s="270">
        <f>'Imp-China - Chine -3'!K$28/1000</f>
        <v>0</v>
      </c>
      <c r="Q29" s="271" t="e">
        <f>'Imp-China - Chine -3'!#REF!/1000</f>
        <v>#REF!</v>
      </c>
      <c r="R29" s="264">
        <f t="shared" si="5"/>
        <v>0</v>
      </c>
      <c r="S29" s="265">
        <f t="shared" si="4"/>
        <v>0</v>
      </c>
      <c r="T29" s="265">
        <f t="shared" si="4"/>
        <v>0</v>
      </c>
      <c r="U29" s="265">
        <f t="shared" si="4"/>
        <v>0</v>
      </c>
      <c r="V29" s="265">
        <f t="shared" si="4"/>
        <v>0</v>
      </c>
      <c r="W29" s="266">
        <f t="shared" si="4"/>
        <v>0</v>
      </c>
    </row>
    <row r="30" spans="1:25" x14ac:dyDescent="0.2">
      <c r="B30" s="190" t="str">
        <f t="shared" si="6"/>
        <v>CHN 3</v>
      </c>
      <c r="D30" s="181" t="str">
        <f t="shared" si="7"/>
        <v>Sales</v>
      </c>
      <c r="E30" s="247" t="str">
        <f t="shared" si="7"/>
        <v>Dealer/DIST</v>
      </c>
      <c r="F30" s="261">
        <f>'Imp-China - Chine -3'!G$31</f>
        <v>0</v>
      </c>
      <c r="G30" s="261">
        <f>'Imp-China - Chine -3'!H$31</f>
        <v>0</v>
      </c>
      <c r="H30" s="261">
        <f>'Imp-China - Chine -3'!I$31</f>
        <v>0</v>
      </c>
      <c r="I30" s="261">
        <f>'Imp-China - Chine -3'!J$31</f>
        <v>0</v>
      </c>
      <c r="J30" s="262">
        <f>'Imp-China - Chine -3'!K$31</f>
        <v>0</v>
      </c>
      <c r="K30" s="263"/>
      <c r="L30" s="261">
        <f>'Imp-China - Chine -3'!G$32/1000</f>
        <v>0</v>
      </c>
      <c r="M30" s="261">
        <f>'Imp-China - Chine -3'!H$32/1000</f>
        <v>0</v>
      </c>
      <c r="N30" s="261">
        <f>'Imp-China - Chine -3'!I$32/1000</f>
        <v>0</v>
      </c>
      <c r="O30" s="261">
        <f>'Imp-China - Chine -3'!J$32/1000</f>
        <v>0</v>
      </c>
      <c r="P30" s="262">
        <f>'Imp-China - Chine -3'!K$32/1000</f>
        <v>0</v>
      </c>
      <c r="Q30" s="263"/>
      <c r="R30" s="251">
        <f t="shared" si="5"/>
        <v>0</v>
      </c>
      <c r="S30" s="252">
        <f t="shared" si="4"/>
        <v>0</v>
      </c>
      <c r="T30" s="252">
        <f t="shared" si="4"/>
        <v>0</v>
      </c>
      <c r="U30" s="252">
        <f t="shared" si="4"/>
        <v>0</v>
      </c>
      <c r="V30" s="252">
        <f t="shared" si="4"/>
        <v>0</v>
      </c>
      <c r="W30" s="253">
        <f t="shared" si="4"/>
        <v>0</v>
      </c>
    </row>
    <row r="31" spans="1:25" x14ac:dyDescent="0.2">
      <c r="B31" s="190" t="str">
        <f t="shared" si="6"/>
        <v>CHN 3</v>
      </c>
      <c r="D31" s="181" t="str">
        <f t="shared" si="7"/>
        <v>Sales</v>
      </c>
      <c r="E31" s="247" t="str">
        <f t="shared" si="7"/>
        <v>EU</v>
      </c>
      <c r="F31" s="269">
        <f>'Imp-China - Chine -3'!G$34</f>
        <v>0</v>
      </c>
      <c r="G31" s="269">
        <f>'Imp-China - Chine -3'!H$34</f>
        <v>0</v>
      </c>
      <c r="H31" s="269">
        <f>'Imp-China - Chine -3'!I$34</f>
        <v>0</v>
      </c>
      <c r="I31" s="269">
        <f>'Imp-China - Chine -3'!J$34</f>
        <v>0</v>
      </c>
      <c r="J31" s="270">
        <f>'Imp-China - Chine -3'!K$34</f>
        <v>0</v>
      </c>
      <c r="K31" s="271"/>
      <c r="L31" s="269">
        <f>'Imp-China - Chine -3'!G$35/1000</f>
        <v>0</v>
      </c>
      <c r="M31" s="269">
        <f>'Imp-China - Chine -3'!H$35/1000</f>
        <v>0</v>
      </c>
      <c r="N31" s="269">
        <f>'Imp-China - Chine -3'!I$35/1000</f>
        <v>0</v>
      </c>
      <c r="O31" s="269">
        <f>'Imp-China - Chine -3'!J$35/1000</f>
        <v>0</v>
      </c>
      <c r="P31" s="270">
        <f>'Imp-China - Chine -3'!K$35/1000</f>
        <v>0</v>
      </c>
      <c r="Q31" s="271"/>
      <c r="R31" s="251">
        <f t="shared" si="5"/>
        <v>0</v>
      </c>
      <c r="S31" s="252">
        <f t="shared" si="4"/>
        <v>0</v>
      </c>
      <c r="T31" s="252">
        <f t="shared" si="4"/>
        <v>0</v>
      </c>
      <c r="U31" s="252">
        <f t="shared" si="4"/>
        <v>0</v>
      </c>
      <c r="V31" s="252">
        <f t="shared" si="4"/>
        <v>0</v>
      </c>
      <c r="W31" s="253">
        <f t="shared" si="4"/>
        <v>0</v>
      </c>
    </row>
    <row r="32" spans="1:25" s="179" customFormat="1" x14ac:dyDescent="0.2">
      <c r="B32" s="259" t="s">
        <v>631</v>
      </c>
      <c r="C32" s="179">
        <f>'Imp-China - Chine -4'!$G$23</f>
        <v>0</v>
      </c>
      <c r="D32" s="179" t="str">
        <f t="shared" si="7"/>
        <v>Imports</v>
      </c>
      <c r="E32" s="260" t="str">
        <f t="shared" si="7"/>
        <v>-</v>
      </c>
      <c r="F32" s="261">
        <f>'Imp-China - Chine -4'!G$27</f>
        <v>0</v>
      </c>
      <c r="G32" s="261">
        <f>'Imp-China - Chine -4'!H$27</f>
        <v>0</v>
      </c>
      <c r="H32" s="261">
        <f>'Imp-China - Chine -4'!I$27</f>
        <v>0</v>
      </c>
      <c r="I32" s="261">
        <f>'Imp-China - Chine -4'!J$27</f>
        <v>0</v>
      </c>
      <c r="J32" s="262">
        <f>'Imp-China - Chine -4'!K$27</f>
        <v>0</v>
      </c>
      <c r="K32" s="263" t="e">
        <f>'Imp-China - Chine -4'!#REF!</f>
        <v>#REF!</v>
      </c>
      <c r="L32" s="261">
        <f>'Imp-China - Chine -4'!G$28/1000</f>
        <v>0</v>
      </c>
      <c r="M32" s="261">
        <f>'Imp-China - Chine -4'!H$28/1000</f>
        <v>0</v>
      </c>
      <c r="N32" s="261">
        <f>'Imp-China - Chine -4'!I$28/1000</f>
        <v>0</v>
      </c>
      <c r="O32" s="261">
        <f>'Imp-China - Chine -4'!J$28/1000</f>
        <v>0</v>
      </c>
      <c r="P32" s="262">
        <f>'Imp-China - Chine -4'!K$28/1000</f>
        <v>0</v>
      </c>
      <c r="Q32" s="268" t="e">
        <f>'Imp-China - Chine -4'!#REF!/1000</f>
        <v>#REF!</v>
      </c>
      <c r="R32" s="264">
        <f t="shared" si="5"/>
        <v>0</v>
      </c>
      <c r="S32" s="265">
        <f t="shared" si="4"/>
        <v>0</v>
      </c>
      <c r="T32" s="265">
        <f t="shared" si="4"/>
        <v>0</v>
      </c>
      <c r="U32" s="265">
        <f t="shared" si="4"/>
        <v>0</v>
      </c>
      <c r="V32" s="265">
        <f t="shared" si="4"/>
        <v>0</v>
      </c>
      <c r="W32" s="266">
        <f t="shared" si="4"/>
        <v>0</v>
      </c>
    </row>
    <row r="33" spans="2:27" x14ac:dyDescent="0.2">
      <c r="B33" s="190" t="str">
        <f t="shared" si="6"/>
        <v>CHN 4</v>
      </c>
      <c r="C33" s="179"/>
      <c r="D33" s="181" t="str">
        <f t="shared" si="7"/>
        <v>Sales</v>
      </c>
      <c r="E33" s="247" t="str">
        <f t="shared" si="7"/>
        <v>Dealer/DIST</v>
      </c>
      <c r="F33" s="255">
        <f>'Imp-China - Chine -4'!G$31</f>
        <v>0</v>
      </c>
      <c r="G33" s="255">
        <f>'Imp-China - Chine -4'!H$31</f>
        <v>0</v>
      </c>
      <c r="H33" s="255">
        <f>'Imp-China - Chine -4'!I$31</f>
        <v>0</v>
      </c>
      <c r="I33" s="255">
        <f>'Imp-China - Chine -4'!J$31</f>
        <v>0</v>
      </c>
      <c r="J33" s="256">
        <f>'Imp-China - Chine -4'!K$31</f>
        <v>0</v>
      </c>
      <c r="K33" s="257"/>
      <c r="L33" s="255">
        <f>'Imp-China - Chine -4'!G$32/1000</f>
        <v>0</v>
      </c>
      <c r="M33" s="255">
        <f>'Imp-China - Chine -4'!H$32/1000</f>
        <v>0</v>
      </c>
      <c r="N33" s="255">
        <f>'Imp-China - Chine -4'!I$32/1000</f>
        <v>0</v>
      </c>
      <c r="O33" s="255">
        <f>'Imp-China - Chine -4'!J$32/1000</f>
        <v>0</v>
      </c>
      <c r="P33" s="256">
        <f>'Imp-China - Chine -4'!K$32/1000</f>
        <v>0</v>
      </c>
      <c r="Q33" s="272"/>
      <c r="R33" s="251">
        <f t="shared" si="5"/>
        <v>0</v>
      </c>
      <c r="S33" s="252">
        <f t="shared" si="5"/>
        <v>0</v>
      </c>
      <c r="T33" s="252">
        <f t="shared" si="5"/>
        <v>0</v>
      </c>
      <c r="U33" s="252">
        <f t="shared" si="5"/>
        <v>0</v>
      </c>
      <c r="V33" s="252">
        <f t="shared" si="5"/>
        <v>0</v>
      </c>
      <c r="W33" s="253">
        <f t="shared" si="5"/>
        <v>0</v>
      </c>
    </row>
    <row r="34" spans="2:27" x14ac:dyDescent="0.2">
      <c r="B34" s="190" t="str">
        <f t="shared" si="6"/>
        <v>CHN 4</v>
      </c>
      <c r="C34" s="179"/>
      <c r="D34" s="181" t="str">
        <f t="shared" si="7"/>
        <v>Sales</v>
      </c>
      <c r="E34" s="247" t="str">
        <f t="shared" si="7"/>
        <v>EU</v>
      </c>
      <c r="F34" s="248">
        <f>'Imp-China - Chine -4'!G$34</f>
        <v>0</v>
      </c>
      <c r="G34" s="248">
        <f>'Imp-China - Chine -4'!H$34</f>
        <v>0</v>
      </c>
      <c r="H34" s="248">
        <f>'Imp-China - Chine -4'!I$34</f>
        <v>0</v>
      </c>
      <c r="I34" s="248">
        <f>'Imp-China - Chine -4'!J$34</f>
        <v>0</v>
      </c>
      <c r="J34" s="249">
        <f>'Imp-China - Chine -4'!K$34</f>
        <v>0</v>
      </c>
      <c r="K34" s="250"/>
      <c r="L34" s="248">
        <f>'Imp-China - Chine -4'!G$35/1000</f>
        <v>0</v>
      </c>
      <c r="M34" s="248">
        <f>'Imp-China - Chine -4'!H$35/1000</f>
        <v>0</v>
      </c>
      <c r="N34" s="248">
        <f>'Imp-China - Chine -4'!I$35/1000</f>
        <v>0</v>
      </c>
      <c r="O34" s="248">
        <f>'Imp-China - Chine -4'!J$35/1000</f>
        <v>0</v>
      </c>
      <c r="P34" s="249">
        <f>'Imp-China - Chine -4'!K$35/1000</f>
        <v>0</v>
      </c>
      <c r="Q34" s="273"/>
      <c r="R34" s="251">
        <f t="shared" si="5"/>
        <v>0</v>
      </c>
      <c r="S34" s="252">
        <f t="shared" si="5"/>
        <v>0</v>
      </c>
      <c r="T34" s="252">
        <f t="shared" si="5"/>
        <v>0</v>
      </c>
      <c r="U34" s="252">
        <f t="shared" si="5"/>
        <v>0</v>
      </c>
      <c r="V34" s="252">
        <f t="shared" si="5"/>
        <v>0</v>
      </c>
      <c r="W34" s="253">
        <f t="shared" si="5"/>
        <v>0</v>
      </c>
    </row>
    <row r="35" spans="2:27" s="179" customFormat="1" x14ac:dyDescent="0.2">
      <c r="B35" s="259" t="s">
        <v>632</v>
      </c>
      <c r="C35" s="179">
        <f>'Imp-China - Chine -5'!$G$23</f>
        <v>0</v>
      </c>
      <c r="D35" s="179" t="str">
        <f t="shared" si="7"/>
        <v>Imports</v>
      </c>
      <c r="E35" s="260" t="str">
        <f t="shared" si="7"/>
        <v>-</v>
      </c>
      <c r="F35" s="269">
        <f>'Imp-China - Chine -5'!G$27</f>
        <v>0</v>
      </c>
      <c r="G35" s="269">
        <f>'Imp-China - Chine -5'!H$27</f>
        <v>0</v>
      </c>
      <c r="H35" s="269">
        <f>'Imp-China - Chine -5'!I$27</f>
        <v>0</v>
      </c>
      <c r="I35" s="269">
        <f>'Imp-China - Chine -5'!J$27</f>
        <v>0</v>
      </c>
      <c r="J35" s="270">
        <f>'Imp-China - Chine -5'!K$27</f>
        <v>0</v>
      </c>
      <c r="K35" s="271" t="e">
        <f>'Imp-China - Chine -5'!#REF!</f>
        <v>#REF!</v>
      </c>
      <c r="L35" s="269">
        <f>'Imp-China - Chine -5'!G$28/1000</f>
        <v>0</v>
      </c>
      <c r="M35" s="269">
        <f>'Imp-China - Chine -5'!H$28/1000</f>
        <v>0</v>
      </c>
      <c r="N35" s="269">
        <f>'Imp-China - Chine -5'!I$28/1000</f>
        <v>0</v>
      </c>
      <c r="O35" s="269">
        <f>'Imp-China - Chine -5'!J$28/1000</f>
        <v>0</v>
      </c>
      <c r="P35" s="270">
        <f>'Imp-China - Chine -5'!K$28/1000</f>
        <v>0</v>
      </c>
      <c r="Q35" s="271" t="e">
        <f>'Imp-China - Chine -5'!#REF!/1000</f>
        <v>#REF!</v>
      </c>
      <c r="R35" s="264">
        <f t="shared" si="5"/>
        <v>0</v>
      </c>
      <c r="S35" s="265">
        <f t="shared" si="5"/>
        <v>0</v>
      </c>
      <c r="T35" s="265">
        <f t="shared" si="5"/>
        <v>0</v>
      </c>
      <c r="U35" s="265">
        <f t="shared" si="5"/>
        <v>0</v>
      </c>
      <c r="V35" s="265">
        <f t="shared" si="5"/>
        <v>0</v>
      </c>
      <c r="W35" s="266">
        <f t="shared" si="5"/>
        <v>0</v>
      </c>
    </row>
    <row r="36" spans="2:27" x14ac:dyDescent="0.2">
      <c r="B36" s="190" t="str">
        <f t="shared" si="6"/>
        <v>CHN 5</v>
      </c>
      <c r="C36" s="179"/>
      <c r="D36" s="181" t="str">
        <f t="shared" si="7"/>
        <v>Sales</v>
      </c>
      <c r="E36" s="247" t="str">
        <f t="shared" si="7"/>
        <v>Dealer/DIST</v>
      </c>
      <c r="F36" s="261">
        <f>'Imp-China - Chine -5'!G$31</f>
        <v>0</v>
      </c>
      <c r="G36" s="261">
        <f>'Imp-China - Chine -5'!H$31</f>
        <v>0</v>
      </c>
      <c r="H36" s="261">
        <f>'Imp-China - Chine -5'!I$31</f>
        <v>0</v>
      </c>
      <c r="I36" s="261">
        <f>'Imp-China - Chine -5'!J$31</f>
        <v>0</v>
      </c>
      <c r="J36" s="262">
        <f>'Imp-China - Chine -5'!K$31</f>
        <v>0</v>
      </c>
      <c r="K36" s="263"/>
      <c r="L36" s="261">
        <f>'Imp-China - Chine -5'!G$32/1000</f>
        <v>0</v>
      </c>
      <c r="M36" s="261">
        <f>'Imp-China - Chine -5'!H$32/1000</f>
        <v>0</v>
      </c>
      <c r="N36" s="261">
        <f>'Imp-China - Chine -5'!I$32/1000</f>
        <v>0</v>
      </c>
      <c r="O36" s="261">
        <f>'Imp-China - Chine -5'!J$32/1000</f>
        <v>0</v>
      </c>
      <c r="P36" s="262">
        <f>'Imp-China - Chine -5'!K$32/1000</f>
        <v>0</v>
      </c>
      <c r="Q36" s="263"/>
      <c r="R36" s="251">
        <f t="shared" si="5"/>
        <v>0</v>
      </c>
      <c r="S36" s="252">
        <f t="shared" si="5"/>
        <v>0</v>
      </c>
      <c r="T36" s="252">
        <f t="shared" si="5"/>
        <v>0</v>
      </c>
      <c r="U36" s="252">
        <f t="shared" si="5"/>
        <v>0</v>
      </c>
      <c r="V36" s="252">
        <f t="shared" si="5"/>
        <v>0</v>
      </c>
      <c r="W36" s="253">
        <f t="shared" si="5"/>
        <v>0</v>
      </c>
    </row>
    <row r="37" spans="2:27" x14ac:dyDescent="0.2">
      <c r="B37" s="190" t="str">
        <f t="shared" si="6"/>
        <v>CHN 5</v>
      </c>
      <c r="C37" s="179"/>
      <c r="D37" s="181" t="str">
        <f t="shared" si="7"/>
        <v>Sales</v>
      </c>
      <c r="E37" s="247" t="str">
        <f t="shared" si="7"/>
        <v>EU</v>
      </c>
      <c r="F37" s="269">
        <f>'Imp-China - Chine -5'!G$34</f>
        <v>0</v>
      </c>
      <c r="G37" s="269">
        <f>'Imp-China - Chine -5'!H$34</f>
        <v>0</v>
      </c>
      <c r="H37" s="269">
        <f>'Imp-China - Chine -5'!I$34</f>
        <v>0</v>
      </c>
      <c r="I37" s="269">
        <f>'Imp-China - Chine -5'!J$34</f>
        <v>0</v>
      </c>
      <c r="J37" s="270">
        <f>'Imp-China - Chine -5'!K$34</f>
        <v>0</v>
      </c>
      <c r="K37" s="271"/>
      <c r="L37" s="269">
        <f>'Imp-China - Chine -5'!G$35/1000</f>
        <v>0</v>
      </c>
      <c r="M37" s="269">
        <f>'Imp-China - Chine -5'!H$35/1000</f>
        <v>0</v>
      </c>
      <c r="N37" s="269">
        <f>'Imp-China - Chine -5'!I$35/1000</f>
        <v>0</v>
      </c>
      <c r="O37" s="269">
        <f>'Imp-China - Chine -5'!J$35/1000</f>
        <v>0</v>
      </c>
      <c r="P37" s="270">
        <f>'Imp-China - Chine -5'!K$35/1000</f>
        <v>0</v>
      </c>
      <c r="Q37" s="271"/>
      <c r="R37" s="251">
        <f t="shared" si="5"/>
        <v>0</v>
      </c>
      <c r="S37" s="252">
        <f t="shared" si="5"/>
        <v>0</v>
      </c>
      <c r="T37" s="252">
        <f t="shared" si="5"/>
        <v>0</v>
      </c>
      <c r="U37" s="252">
        <f t="shared" si="5"/>
        <v>0</v>
      </c>
      <c r="V37" s="252">
        <f t="shared" si="5"/>
        <v>0</v>
      </c>
      <c r="W37" s="253">
        <f t="shared" si="5"/>
        <v>0</v>
      </c>
    </row>
    <row r="38" spans="2:27" s="179" customFormat="1" x14ac:dyDescent="0.2">
      <c r="B38" s="259" t="s">
        <v>607</v>
      </c>
      <c r="C38" s="274"/>
      <c r="D38" s="179" t="str">
        <f t="shared" si="7"/>
        <v>Imports</v>
      </c>
      <c r="E38" s="260" t="str">
        <f t="shared" si="7"/>
        <v>-</v>
      </c>
      <c r="F38" s="261">
        <f>'Imp-US'!G$27</f>
        <v>0</v>
      </c>
      <c r="G38" s="261">
        <f>'Imp-US'!H$27</f>
        <v>0</v>
      </c>
      <c r="H38" s="261">
        <f>'Imp-US'!I$27</f>
        <v>0</v>
      </c>
      <c r="I38" s="261">
        <f>'Imp-US'!J$27</f>
        <v>0</v>
      </c>
      <c r="J38" s="262">
        <f>'Imp-US'!K$27</f>
        <v>0</v>
      </c>
      <c r="K38" s="263" t="e">
        <f>'Imp-US'!#REF!</f>
        <v>#REF!</v>
      </c>
      <c r="L38" s="261">
        <f>'Imp-US'!G$28/1000</f>
        <v>0</v>
      </c>
      <c r="M38" s="261">
        <f>'Imp-US'!H$28/1000</f>
        <v>0</v>
      </c>
      <c r="N38" s="261">
        <f>'Imp-US'!I$28/1000</f>
        <v>0</v>
      </c>
      <c r="O38" s="261">
        <f>'Imp-US'!J$28/1000</f>
        <v>0</v>
      </c>
      <c r="P38" s="262">
        <f>'Imp-US'!K$28/1000</f>
        <v>0</v>
      </c>
      <c r="Q38" s="268" t="e">
        <f>'Imp-US'!#REF!/1000</f>
        <v>#REF!</v>
      </c>
      <c r="R38" s="275">
        <f t="shared" si="5"/>
        <v>0</v>
      </c>
      <c r="S38" s="276">
        <f t="shared" si="5"/>
        <v>0</v>
      </c>
      <c r="T38" s="276">
        <f t="shared" si="5"/>
        <v>0</v>
      </c>
      <c r="U38" s="276">
        <f t="shared" si="5"/>
        <v>0</v>
      </c>
      <c r="V38" s="276">
        <f t="shared" si="5"/>
        <v>0</v>
      </c>
      <c r="W38" s="277">
        <f t="shared" si="5"/>
        <v>0</v>
      </c>
    </row>
    <row r="39" spans="2:27" x14ac:dyDescent="0.2">
      <c r="B39" s="190" t="str">
        <f>B38</f>
        <v>USA</v>
      </c>
      <c r="C39" s="278"/>
      <c r="D39" s="181" t="str">
        <f t="shared" si="7"/>
        <v>Sales</v>
      </c>
      <c r="E39" s="247" t="str">
        <f t="shared" si="7"/>
        <v>Dealer/DIST</v>
      </c>
      <c r="F39" s="279">
        <f>'Imp-US'!G$31</f>
        <v>0</v>
      </c>
      <c r="G39" s="279">
        <f>'Imp-US'!H$31</f>
        <v>0</v>
      </c>
      <c r="H39" s="255">
        <f>'Imp-US'!I$31</f>
        <v>0</v>
      </c>
      <c r="I39" s="255">
        <f>'Imp-US'!J$31</f>
        <v>0</v>
      </c>
      <c r="J39" s="256">
        <f>'Imp-US'!K$31</f>
        <v>0</v>
      </c>
      <c r="K39" s="257"/>
      <c r="L39" s="279">
        <f>'Imp-US'!G$32/1000</f>
        <v>0</v>
      </c>
      <c r="M39" s="279">
        <f>'Imp-US'!H$32/1000</f>
        <v>0</v>
      </c>
      <c r="N39" s="255">
        <f>'Imp-US'!I$32/1000</f>
        <v>0</v>
      </c>
      <c r="O39" s="255">
        <f>'Imp-US'!J$32/1000</f>
        <v>0</v>
      </c>
      <c r="P39" s="256">
        <f>'Imp-US'!K$32/1000</f>
        <v>0</v>
      </c>
      <c r="Q39" s="257"/>
      <c r="R39" s="280">
        <f t="shared" si="5"/>
        <v>0</v>
      </c>
      <c r="S39" s="281">
        <f t="shared" si="5"/>
        <v>0</v>
      </c>
      <c r="T39" s="281">
        <f t="shared" si="5"/>
        <v>0</v>
      </c>
      <c r="U39" s="281">
        <f t="shared" si="5"/>
        <v>0</v>
      </c>
      <c r="V39" s="281">
        <f t="shared" si="5"/>
        <v>0</v>
      </c>
      <c r="W39" s="282">
        <f t="shared" si="5"/>
        <v>0</v>
      </c>
    </row>
    <row r="40" spans="2:27" x14ac:dyDescent="0.2">
      <c r="B40" s="190" t="str">
        <f t="shared" ref="B40" si="8">B39</f>
        <v>USA</v>
      </c>
      <c r="C40" s="278"/>
      <c r="D40" s="181" t="str">
        <f t="shared" si="7"/>
        <v>Sales</v>
      </c>
      <c r="E40" s="247" t="str">
        <f t="shared" si="7"/>
        <v>EU</v>
      </c>
      <c r="F40" s="248">
        <f>'Imp-US'!G$34</f>
        <v>0</v>
      </c>
      <c r="G40" s="248">
        <f>'Imp-US'!H$34</f>
        <v>0</v>
      </c>
      <c r="H40" s="248">
        <f>'Imp-US'!I$34</f>
        <v>0</v>
      </c>
      <c r="I40" s="248">
        <f>'Imp-US'!J$34</f>
        <v>0</v>
      </c>
      <c r="J40" s="249">
        <f>'Imp-US'!K$34</f>
        <v>0</v>
      </c>
      <c r="K40" s="250"/>
      <c r="L40" s="248">
        <f>'Imp-US'!G$35/1000</f>
        <v>0</v>
      </c>
      <c r="M40" s="248">
        <f>'Imp-US'!H$35/1000</f>
        <v>0</v>
      </c>
      <c r="N40" s="248">
        <f>'Imp-US'!I$35/1000</f>
        <v>0</v>
      </c>
      <c r="O40" s="248">
        <f>'Imp-US'!J$35/1000</f>
        <v>0</v>
      </c>
      <c r="P40" s="249">
        <f>'Imp-US'!K$35/1000</f>
        <v>0</v>
      </c>
      <c r="Q40" s="250"/>
      <c r="R40" s="280">
        <f t="shared" si="5"/>
        <v>0</v>
      </c>
      <c r="S40" s="281">
        <f t="shared" si="5"/>
        <v>0</v>
      </c>
      <c r="T40" s="281">
        <f t="shared" si="5"/>
        <v>0</v>
      </c>
      <c r="U40" s="281">
        <f t="shared" si="5"/>
        <v>0</v>
      </c>
      <c r="V40" s="281">
        <f t="shared" si="5"/>
        <v>0</v>
      </c>
      <c r="W40" s="282">
        <f t="shared" si="5"/>
        <v>0</v>
      </c>
    </row>
    <row r="41" spans="2:27" s="179" customFormat="1" x14ac:dyDescent="0.2">
      <c r="B41" s="259" t="s">
        <v>368</v>
      </c>
      <c r="C41" s="179" t="str">
        <f>B17</f>
        <v>-</v>
      </c>
      <c r="D41" s="179" t="str">
        <f t="shared" si="7"/>
        <v>Imports</v>
      </c>
      <c r="E41" s="260" t="str">
        <f t="shared" si="7"/>
        <v>-</v>
      </c>
      <c r="F41" s="269">
        <f>'Imp-Other-Autre'!G$27</f>
        <v>0</v>
      </c>
      <c r="G41" s="269">
        <f>'Imp-Other-Autre'!H$27</f>
        <v>0</v>
      </c>
      <c r="H41" s="269">
        <f>'Imp-Other-Autre'!I$27</f>
        <v>0</v>
      </c>
      <c r="I41" s="269">
        <f>'Imp-Other-Autre'!J$27</f>
        <v>0</v>
      </c>
      <c r="J41" s="270">
        <f>'Imp-Other-Autre'!K$27</f>
        <v>0</v>
      </c>
      <c r="K41" s="271" t="e">
        <f>'Imp-Other-Autre'!#REF!</f>
        <v>#REF!</v>
      </c>
      <c r="L41" s="269">
        <f>'Imp-Other-Autre'!G$28/1000</f>
        <v>0</v>
      </c>
      <c r="M41" s="269">
        <f>'Imp-Other-Autre'!H$28/1000</f>
        <v>0</v>
      </c>
      <c r="N41" s="269">
        <f>'Imp-Other-Autre'!I$28/1000</f>
        <v>0</v>
      </c>
      <c r="O41" s="269">
        <f>'Imp-Other-Autre'!J$28/1000</f>
        <v>0</v>
      </c>
      <c r="P41" s="270">
        <f>'Imp-Other-Autre'!K$28/1000</f>
        <v>0</v>
      </c>
      <c r="Q41" s="271" t="e">
        <f>'Imp-Other-Autre'!#REF!/1000</f>
        <v>#REF!</v>
      </c>
      <c r="R41" s="275">
        <f t="shared" si="5"/>
        <v>0</v>
      </c>
      <c r="S41" s="276">
        <f t="shared" si="5"/>
        <v>0</v>
      </c>
      <c r="T41" s="276">
        <f t="shared" si="5"/>
        <v>0</v>
      </c>
      <c r="U41" s="276">
        <f t="shared" si="5"/>
        <v>0</v>
      </c>
      <c r="V41" s="276">
        <f t="shared" si="5"/>
        <v>0</v>
      </c>
      <c r="W41" s="277">
        <f t="shared" si="5"/>
        <v>0</v>
      </c>
    </row>
    <row r="42" spans="2:27" x14ac:dyDescent="0.2">
      <c r="B42" s="190" t="str">
        <f>B41</f>
        <v>Other Countries</v>
      </c>
      <c r="C42" s="278"/>
      <c r="D42" s="181" t="str">
        <f t="shared" ref="D42:E43" si="9">D39</f>
        <v>Sales</v>
      </c>
      <c r="E42" s="247" t="str">
        <f t="shared" si="9"/>
        <v>Dealer/DIST</v>
      </c>
      <c r="F42" s="248">
        <f>'Imp-Other-Autre'!G$31</f>
        <v>0</v>
      </c>
      <c r="G42" s="248">
        <f>'Imp-Other-Autre'!H$31</f>
        <v>0</v>
      </c>
      <c r="H42" s="248">
        <f>'Imp-Other-Autre'!I$31</f>
        <v>0</v>
      </c>
      <c r="I42" s="248">
        <f>'Imp-Other-Autre'!J$31</f>
        <v>0</v>
      </c>
      <c r="J42" s="249">
        <f>'Imp-Other-Autre'!K$31</f>
        <v>0</v>
      </c>
      <c r="K42" s="250"/>
      <c r="L42" s="248">
        <f>'Imp-Other-Autre'!G$32/1000</f>
        <v>0</v>
      </c>
      <c r="M42" s="248">
        <f>'Imp-Other-Autre'!H$32/1000</f>
        <v>0</v>
      </c>
      <c r="N42" s="248">
        <f>'Imp-Other-Autre'!I$32/1000</f>
        <v>0</v>
      </c>
      <c r="O42" s="248">
        <f>'Imp-Other-Autre'!J$32/1000</f>
        <v>0</v>
      </c>
      <c r="P42" s="249">
        <f>'Imp-Other-Autre'!K$32/1000</f>
        <v>0</v>
      </c>
      <c r="Q42" s="250"/>
      <c r="R42" s="280">
        <f t="shared" si="5"/>
        <v>0</v>
      </c>
      <c r="S42" s="281">
        <f t="shared" si="5"/>
        <v>0</v>
      </c>
      <c r="T42" s="281">
        <f t="shared" si="5"/>
        <v>0</v>
      </c>
      <c r="U42" s="281">
        <f t="shared" si="5"/>
        <v>0</v>
      </c>
      <c r="V42" s="281">
        <f t="shared" si="5"/>
        <v>0</v>
      </c>
      <c r="W42" s="282">
        <f t="shared" si="5"/>
        <v>0</v>
      </c>
    </row>
    <row r="43" spans="2:27" ht="12.75" thickBot="1" x14ac:dyDescent="0.25">
      <c r="B43" s="193" t="str">
        <f t="shared" ref="B43" si="10">B42</f>
        <v>Other Countries</v>
      </c>
      <c r="C43" s="283"/>
      <c r="D43" s="214" t="str">
        <f t="shared" si="9"/>
        <v>Sales</v>
      </c>
      <c r="E43" s="284" t="str">
        <f t="shared" si="9"/>
        <v>EU</v>
      </c>
      <c r="F43" s="285">
        <f>'Imp-Other-Autre'!G$34</f>
        <v>0</v>
      </c>
      <c r="G43" s="285">
        <f>'Imp-Other-Autre'!H$34</f>
        <v>0</v>
      </c>
      <c r="H43" s="285">
        <f>'Imp-Other-Autre'!I$34</f>
        <v>0</v>
      </c>
      <c r="I43" s="285">
        <f>'Imp-Other-Autre'!J$34</f>
        <v>0</v>
      </c>
      <c r="J43" s="286">
        <f>'Imp-Other-Autre'!K$34</f>
        <v>0</v>
      </c>
      <c r="K43" s="287"/>
      <c r="L43" s="285">
        <f>'Imp-Other-Autre'!G$35/1000</f>
        <v>0</v>
      </c>
      <c r="M43" s="285">
        <f>'Imp-Other-Autre'!H$35/1000</f>
        <v>0</v>
      </c>
      <c r="N43" s="285">
        <f>'Imp-Other-Autre'!I$35/1000</f>
        <v>0</v>
      </c>
      <c r="O43" s="285">
        <f>'Imp-Other-Autre'!J$35/1000</f>
        <v>0</v>
      </c>
      <c r="P43" s="286">
        <f>'Imp-Other-Autre'!K$35/1000</f>
        <v>0</v>
      </c>
      <c r="Q43" s="287"/>
      <c r="R43" s="288">
        <f t="shared" si="5"/>
        <v>0</v>
      </c>
      <c r="S43" s="289">
        <f t="shared" si="5"/>
        <v>0</v>
      </c>
      <c r="T43" s="289">
        <f t="shared" si="5"/>
        <v>0</v>
      </c>
      <c r="U43" s="289">
        <f t="shared" si="5"/>
        <v>0</v>
      </c>
      <c r="V43" s="289">
        <f t="shared" si="5"/>
        <v>0</v>
      </c>
      <c r="W43" s="290">
        <f>(IF(ISERROR(Q43/K43),0,Q43/K43))*1000</f>
        <v>0</v>
      </c>
    </row>
    <row r="44" spans="2:27" x14ac:dyDescent="0.2">
      <c r="B44" s="291" t="s">
        <v>612</v>
      </c>
      <c r="C44" s="179"/>
      <c r="E44" s="191"/>
      <c r="F44" s="292"/>
      <c r="G44" s="292"/>
      <c r="H44" s="292"/>
      <c r="I44" s="292"/>
      <c r="J44" s="292"/>
      <c r="K44" s="292"/>
      <c r="L44" s="292"/>
      <c r="M44" s="292"/>
      <c r="N44" s="292"/>
      <c r="O44" s="292"/>
      <c r="P44" s="292"/>
      <c r="Q44" s="292"/>
    </row>
    <row r="45" spans="2:27" ht="12.75" thickBot="1" x14ac:dyDescent="0.25">
      <c r="B45" s="293">
        <v>0</v>
      </c>
      <c r="C45" s="294"/>
      <c r="D45" s="295"/>
      <c r="E45" s="194"/>
    </row>
    <row r="46" spans="2:27" ht="12.75" thickBot="1" x14ac:dyDescent="0.25">
      <c r="B46" s="296"/>
      <c r="C46" s="220"/>
      <c r="D46" s="221"/>
    </row>
    <row r="47" spans="2:27" ht="15" customHeight="1" x14ac:dyDescent="0.2">
      <c r="B47" s="731" t="s">
        <v>633</v>
      </c>
      <c r="C47" s="732"/>
      <c r="D47" s="732"/>
      <c r="E47" s="203"/>
      <c r="F47" s="740" t="s">
        <v>634</v>
      </c>
      <c r="G47" s="741"/>
      <c r="H47" s="741"/>
      <c r="I47" s="741"/>
      <c r="J47" s="741"/>
      <c r="K47" s="741"/>
      <c r="L47" s="741" t="s">
        <v>635</v>
      </c>
      <c r="M47" s="741"/>
      <c r="N47" s="741"/>
      <c r="O47" s="741"/>
      <c r="P47" s="741"/>
      <c r="Q47" s="742"/>
      <c r="R47" s="179"/>
      <c r="S47" s="179"/>
      <c r="T47" s="179"/>
      <c r="U47" s="179"/>
      <c r="V47" s="179"/>
      <c r="Z47" s="179"/>
      <c r="AA47" s="179"/>
    </row>
    <row r="48" spans="2:27" ht="47.25" customHeight="1" x14ac:dyDescent="0.2">
      <c r="B48" s="190"/>
      <c r="F48" s="297" t="s">
        <v>636</v>
      </c>
      <c r="G48" s="197" t="s">
        <v>637</v>
      </c>
      <c r="H48" s="197" t="s">
        <v>638</v>
      </c>
      <c r="I48" s="197" t="s">
        <v>639</v>
      </c>
      <c r="J48" s="197" t="s">
        <v>640</v>
      </c>
      <c r="K48" s="197" t="s">
        <v>552</v>
      </c>
      <c r="L48" s="197" t="s">
        <v>636</v>
      </c>
      <c r="M48" s="197" t="s">
        <v>637</v>
      </c>
      <c r="N48" s="197" t="s">
        <v>638</v>
      </c>
      <c r="O48" s="197" t="s">
        <v>639</v>
      </c>
      <c r="P48" s="197" t="s">
        <v>640</v>
      </c>
      <c r="Q48" s="298" t="s">
        <v>552</v>
      </c>
    </row>
    <row r="49" spans="2:22" x14ac:dyDescent="0.2">
      <c r="B49" s="190"/>
      <c r="F49" s="299" t="s">
        <v>623</v>
      </c>
      <c r="G49" s="300" t="s">
        <v>623</v>
      </c>
      <c r="H49" s="300" t="s">
        <v>623</v>
      </c>
      <c r="I49" s="300" t="s">
        <v>623</v>
      </c>
      <c r="J49" s="300" t="s">
        <v>623</v>
      </c>
      <c r="K49" s="300" t="s">
        <v>623</v>
      </c>
      <c r="L49" s="300" t="s">
        <v>623</v>
      </c>
      <c r="M49" s="300" t="s">
        <v>623</v>
      </c>
      <c r="N49" s="300" t="s">
        <v>623</v>
      </c>
      <c r="O49" s="300" t="s">
        <v>623</v>
      </c>
      <c r="P49" s="300" t="s">
        <v>623</v>
      </c>
      <c r="Q49" s="301" t="s">
        <v>623</v>
      </c>
    </row>
    <row r="50" spans="2:22" x14ac:dyDescent="0.2">
      <c r="B50" s="190" t="s">
        <v>626</v>
      </c>
      <c r="C50" s="181">
        <f>C23</f>
        <v>0</v>
      </c>
      <c r="D50" s="181" t="s">
        <v>641</v>
      </c>
      <c r="F50" s="302">
        <f>'Imp-China - Chine -1'!E$160</f>
        <v>0</v>
      </c>
      <c r="G50" s="303">
        <f>'Imp-China - Chine -1'!F$160</f>
        <v>0</v>
      </c>
      <c r="H50" s="303">
        <f>'Imp-China - Chine -1'!G$160</f>
        <v>0</v>
      </c>
      <c r="I50" s="303">
        <f>'Imp-China - Chine -1'!H$160</f>
        <v>0</v>
      </c>
      <c r="J50" s="303">
        <f>'Imp-China - Chine -1'!I$160</f>
        <v>0</v>
      </c>
      <c r="K50" s="303">
        <f>'Imp-China - Chine -1'!J$160</f>
        <v>0</v>
      </c>
      <c r="L50" s="303">
        <f>'Imp-China - Chine -1'!E$161</f>
        <v>0</v>
      </c>
      <c r="M50" s="303">
        <f>'Imp-China - Chine -1'!F$161</f>
        <v>0</v>
      </c>
      <c r="N50" s="303">
        <f>'Imp-China - Chine -1'!G$161</f>
        <v>0</v>
      </c>
      <c r="O50" s="303">
        <f>'Imp-China - Chine -1'!H$161</f>
        <v>0</v>
      </c>
      <c r="P50" s="303">
        <f>'Imp-China - Chine -1'!I$161</f>
        <v>0</v>
      </c>
      <c r="Q50" s="304">
        <f>'Imp-China - Chine -1'!J$161</f>
        <v>0</v>
      </c>
    </row>
    <row r="51" spans="2:22" x14ac:dyDescent="0.2">
      <c r="B51" s="190" t="s">
        <v>629</v>
      </c>
      <c r="C51" s="181">
        <f>C26</f>
        <v>0</v>
      </c>
      <c r="D51" s="181" t="s">
        <v>642</v>
      </c>
      <c r="F51" s="305">
        <f>'Imp-China - Chine -2'!E$160</f>
        <v>0</v>
      </c>
      <c r="G51" s="306">
        <f>'Imp-China - Chine -2'!F$160</f>
        <v>0</v>
      </c>
      <c r="H51" s="306">
        <f>'Imp-China - Chine -2'!G$160</f>
        <v>0</v>
      </c>
      <c r="I51" s="306">
        <f>'Imp-China - Chine -2'!H$160</f>
        <v>0</v>
      </c>
      <c r="J51" s="306">
        <f>'Imp-China - Chine -2'!I$160</f>
        <v>0</v>
      </c>
      <c r="K51" s="306">
        <f>'Imp-China - Chine -2'!J$160</f>
        <v>0</v>
      </c>
      <c r="L51" s="306">
        <f>'Imp-China - Chine -2'!E$161</f>
        <v>0</v>
      </c>
      <c r="M51" s="306">
        <f>'Imp-China - Chine -2'!F$161</f>
        <v>0</v>
      </c>
      <c r="N51" s="306">
        <f>'Imp-China - Chine -2'!G$161</f>
        <v>0</v>
      </c>
      <c r="O51" s="306">
        <f>'Imp-China - Chine -2'!H$161</f>
        <v>0</v>
      </c>
      <c r="P51" s="306">
        <f>'Imp-China - Chine -2'!I$161</f>
        <v>0</v>
      </c>
      <c r="Q51" s="307">
        <f>'Imp-China - Chine -2'!J$161</f>
        <v>0</v>
      </c>
    </row>
    <row r="52" spans="2:22" x14ac:dyDescent="0.2">
      <c r="B52" s="190" t="s">
        <v>630</v>
      </c>
      <c r="C52" s="181">
        <f>C29</f>
        <v>0</v>
      </c>
      <c r="D52" s="181" t="s">
        <v>643</v>
      </c>
      <c r="F52" s="302">
        <f>'Imp-China - Chine -3'!E$160</f>
        <v>0</v>
      </c>
      <c r="G52" s="303">
        <f>'Imp-China - Chine -3'!F$160</f>
        <v>0</v>
      </c>
      <c r="H52" s="303">
        <f>'Imp-China - Chine -3'!G$160</f>
        <v>0</v>
      </c>
      <c r="I52" s="303">
        <f>'Imp-China - Chine -3'!H$160</f>
        <v>0</v>
      </c>
      <c r="J52" s="303">
        <f>'Imp-China - Chine -3'!I$160</f>
        <v>0</v>
      </c>
      <c r="K52" s="303">
        <f>'Imp-China - Chine -3'!J$160</f>
        <v>0</v>
      </c>
      <c r="L52" s="303">
        <f>'Imp-China - Chine -3'!E$161</f>
        <v>0</v>
      </c>
      <c r="M52" s="303">
        <f>'Imp-China - Chine -3'!F$161</f>
        <v>0</v>
      </c>
      <c r="N52" s="303">
        <f>'Imp-China - Chine -3'!G$161</f>
        <v>0</v>
      </c>
      <c r="O52" s="303">
        <f>'Imp-China - Chine -3'!H$161</f>
        <v>0</v>
      </c>
      <c r="P52" s="303">
        <f>'Imp-China - Chine -3'!I$161</f>
        <v>0</v>
      </c>
      <c r="Q52" s="304">
        <f>'Imp-China - Chine -3'!J$161</f>
        <v>0</v>
      </c>
    </row>
    <row r="53" spans="2:22" x14ac:dyDescent="0.2">
      <c r="B53" s="190" t="s">
        <v>631</v>
      </c>
      <c r="C53" s="181">
        <f>C32</f>
        <v>0</v>
      </c>
      <c r="D53" s="181" t="s">
        <v>644</v>
      </c>
      <c r="F53" s="305">
        <f>'Imp-China - Chine -4'!E$160</f>
        <v>0</v>
      </c>
      <c r="G53" s="306">
        <f>'Imp-China - Chine -4'!F$160</f>
        <v>0</v>
      </c>
      <c r="H53" s="306">
        <f>'Imp-China - Chine -4'!G$160</f>
        <v>0</v>
      </c>
      <c r="I53" s="306">
        <f>'Imp-China - Chine -4'!H$160</f>
        <v>0</v>
      </c>
      <c r="J53" s="306">
        <f>'Imp-China - Chine -4'!I$160</f>
        <v>0</v>
      </c>
      <c r="K53" s="306">
        <f>'Imp-China - Chine -4'!J$160</f>
        <v>0</v>
      </c>
      <c r="L53" s="306">
        <f>'Imp-China - Chine -4'!E$161</f>
        <v>0</v>
      </c>
      <c r="M53" s="306">
        <f>'Imp-China - Chine -4'!F$161</f>
        <v>0</v>
      </c>
      <c r="N53" s="306">
        <f>'Imp-China - Chine -4'!G$161</f>
        <v>0</v>
      </c>
      <c r="O53" s="306">
        <f>'Imp-China - Chine -4'!H$161</f>
        <v>0</v>
      </c>
      <c r="P53" s="306">
        <f>'Imp-China - Chine -4'!I$161</f>
        <v>0</v>
      </c>
      <c r="Q53" s="307">
        <f>'Imp-China - Chine -4'!J$161</f>
        <v>0</v>
      </c>
    </row>
    <row r="54" spans="2:22" ht="12.75" thickBot="1" x14ac:dyDescent="0.25">
      <c r="B54" s="193" t="s">
        <v>632</v>
      </c>
      <c r="C54" s="214">
        <f>C35</f>
        <v>0</v>
      </c>
      <c r="D54" s="214" t="s">
        <v>645</v>
      </c>
      <c r="E54" s="214"/>
      <c r="F54" s="308">
        <f>'Imp-China - Chine -5'!E$160</f>
        <v>0</v>
      </c>
      <c r="G54" s="309">
        <f>'Imp-China - Chine -5'!F$160</f>
        <v>0</v>
      </c>
      <c r="H54" s="309">
        <f>'Imp-China - Chine -5'!G$160</f>
        <v>0</v>
      </c>
      <c r="I54" s="309">
        <f>'Imp-China - Chine -5'!H$160</f>
        <v>0</v>
      </c>
      <c r="J54" s="309">
        <f>'Imp-China - Chine -5'!I$160</f>
        <v>0</v>
      </c>
      <c r="K54" s="309">
        <f>'Imp-China - Chine -5'!J$160</f>
        <v>0</v>
      </c>
      <c r="L54" s="309">
        <f>'Imp-China - Chine -5'!E$161</f>
        <v>0</v>
      </c>
      <c r="M54" s="309">
        <f>'Imp-China - Chine -5'!F$161</f>
        <v>0</v>
      </c>
      <c r="N54" s="309">
        <f>'Imp-China - Chine -5'!G$161</f>
        <v>0</v>
      </c>
      <c r="O54" s="309">
        <f>'Imp-China - Chine -5'!H$161</f>
        <v>0</v>
      </c>
      <c r="P54" s="309">
        <f>'Imp-China - Chine -5'!I$161</f>
        <v>0</v>
      </c>
      <c r="Q54" s="310">
        <f>'Imp-China - Chine -5'!J$161</f>
        <v>0</v>
      </c>
    </row>
    <row r="55" spans="2:22" x14ac:dyDescent="0.2">
      <c r="D55" s="187" t="s">
        <v>646</v>
      </c>
      <c r="E55" s="203"/>
      <c r="F55" s="311">
        <f t="shared" ref="F55:Q55" si="11">SUM(F50:F54)</f>
        <v>0</v>
      </c>
      <c r="G55" s="312">
        <f t="shared" si="11"/>
        <v>0</v>
      </c>
      <c r="H55" s="312">
        <f t="shared" si="11"/>
        <v>0</v>
      </c>
      <c r="I55" s="312">
        <f t="shared" si="11"/>
        <v>0</v>
      </c>
      <c r="J55" s="312">
        <f t="shared" si="11"/>
        <v>0</v>
      </c>
      <c r="K55" s="312">
        <f t="shared" si="11"/>
        <v>0</v>
      </c>
      <c r="L55" s="312">
        <f t="shared" si="11"/>
        <v>0</v>
      </c>
      <c r="M55" s="312">
        <f t="shared" si="11"/>
        <v>0</v>
      </c>
      <c r="N55" s="312">
        <f t="shared" si="11"/>
        <v>0</v>
      </c>
      <c r="O55" s="312">
        <f t="shared" si="11"/>
        <v>0</v>
      </c>
      <c r="P55" s="312">
        <f t="shared" si="11"/>
        <v>0</v>
      </c>
      <c r="Q55" s="313">
        <f t="shared" si="11"/>
        <v>0</v>
      </c>
    </row>
    <row r="56" spans="2:22" x14ac:dyDescent="0.2">
      <c r="D56" s="190"/>
      <c r="F56" s="314">
        <f>SUM('Begin:End2'!E$171)</f>
        <v>0</v>
      </c>
      <c r="G56" s="315">
        <f>SUM('Begin:End2'!F$171)</f>
        <v>0</v>
      </c>
      <c r="H56" s="315">
        <f>SUM('Begin:End2'!G$171)</f>
        <v>0</v>
      </c>
      <c r="I56" s="315">
        <f>SUM('Begin:End2'!H$171)</f>
        <v>0</v>
      </c>
      <c r="J56" s="315">
        <f>SUM('Begin:End2'!I$171)</f>
        <v>0</v>
      </c>
      <c r="K56" s="315">
        <f>SUM('Begin:End2'!J$171)</f>
        <v>0</v>
      </c>
      <c r="L56" s="315">
        <f>SUM(Begin:End!E$172)</f>
        <v>0</v>
      </c>
      <c r="M56" s="315">
        <f>SUM(Begin:End!F$172)</f>
        <v>0</v>
      </c>
      <c r="N56" s="315">
        <f>SUM(Begin:End!G$172)</f>
        <v>0</v>
      </c>
      <c r="O56" s="315">
        <f>SUM(Begin:End!H$172)</f>
        <v>0</v>
      </c>
      <c r="P56" s="315">
        <f>SUM(Begin:End!I$172)</f>
        <v>0</v>
      </c>
      <c r="Q56" s="315">
        <f>SUM(Begin:End!J$172)</f>
        <v>0</v>
      </c>
    </row>
    <row r="57" spans="2:22" ht="12.75" thickBot="1" x14ac:dyDescent="0.25">
      <c r="D57" s="193"/>
      <c r="E57" s="214"/>
      <c r="F57" s="316" t="b">
        <f>F55=F56</f>
        <v>1</v>
      </c>
      <c r="G57" s="317" t="b">
        <f t="shared" ref="G57:Q57" si="12">G55=G56</f>
        <v>1</v>
      </c>
      <c r="H57" s="317" t="b">
        <f t="shared" si="12"/>
        <v>1</v>
      </c>
      <c r="I57" s="317" t="b">
        <f t="shared" si="12"/>
        <v>1</v>
      </c>
      <c r="J57" s="317" t="b">
        <f t="shared" si="12"/>
        <v>1</v>
      </c>
      <c r="K57" s="317" t="b">
        <f t="shared" si="12"/>
        <v>1</v>
      </c>
      <c r="L57" s="317" t="b">
        <f t="shared" si="12"/>
        <v>1</v>
      </c>
      <c r="M57" s="317" t="b">
        <f t="shared" si="12"/>
        <v>1</v>
      </c>
      <c r="N57" s="317" t="b">
        <f t="shared" si="12"/>
        <v>1</v>
      </c>
      <c r="O57" s="317" t="b">
        <f t="shared" si="12"/>
        <v>1</v>
      </c>
      <c r="P57" s="317" t="b">
        <f t="shared" si="12"/>
        <v>1</v>
      </c>
      <c r="Q57" s="318" t="b">
        <f t="shared" si="12"/>
        <v>1</v>
      </c>
    </row>
    <row r="59" spans="2:22" ht="27" thickBot="1" x14ac:dyDescent="0.45">
      <c r="B59" s="319"/>
      <c r="F59" s="730" t="s">
        <v>615</v>
      </c>
      <c r="G59" s="730"/>
      <c r="H59" s="730"/>
      <c r="I59" s="730"/>
      <c r="J59" s="730"/>
      <c r="K59" s="730" t="s">
        <v>616</v>
      </c>
      <c r="L59" s="730"/>
      <c r="M59" s="730"/>
      <c r="N59" s="730"/>
      <c r="O59" s="730"/>
      <c r="P59" s="730"/>
      <c r="Q59" s="226"/>
      <c r="R59" s="226"/>
      <c r="S59" s="226"/>
      <c r="T59" s="226"/>
      <c r="U59" s="226"/>
      <c r="V59" s="226"/>
    </row>
    <row r="60" spans="2:22" x14ac:dyDescent="0.2">
      <c r="B60" s="731" t="s">
        <v>647</v>
      </c>
      <c r="C60" s="732"/>
      <c r="D60" s="732"/>
      <c r="E60" s="203"/>
      <c r="F60" s="229">
        <f>F21</f>
        <v>2023</v>
      </c>
      <c r="G60" s="229">
        <f>G21</f>
        <v>2024</v>
      </c>
      <c r="H60" s="229">
        <f>H21</f>
        <v>2025</v>
      </c>
      <c r="I60" s="229" t="str">
        <f>I21</f>
        <v>I-2025</v>
      </c>
      <c r="J60" s="229" t="str">
        <f>J21</f>
        <v>I-2026</v>
      </c>
      <c r="K60" s="229">
        <f>F60</f>
        <v>2023</v>
      </c>
      <c r="L60" s="229">
        <f t="shared" ref="L60:O60" si="13">G60</f>
        <v>2024</v>
      </c>
      <c r="M60" s="229">
        <f t="shared" si="13"/>
        <v>2025</v>
      </c>
      <c r="N60" s="229" t="str">
        <f t="shared" si="13"/>
        <v>I-2025</v>
      </c>
      <c r="O60" s="229" t="str">
        <f t="shared" si="13"/>
        <v>I-2026</v>
      </c>
      <c r="P60" s="229">
        <f>K60</f>
        <v>2023</v>
      </c>
      <c r="Q60" s="229">
        <f>L60</f>
        <v>2024</v>
      </c>
      <c r="R60" s="229">
        <f>M60</f>
        <v>2025</v>
      </c>
      <c r="S60" s="229" t="str">
        <f>N60</f>
        <v>I-2025</v>
      </c>
      <c r="T60" s="230" t="str">
        <f>O60</f>
        <v>I-2026</v>
      </c>
    </row>
    <row r="61" spans="2:22" x14ac:dyDescent="0.2">
      <c r="B61" s="733"/>
      <c r="C61" s="734"/>
      <c r="D61" s="734"/>
      <c r="E61" s="207"/>
      <c r="F61" s="300" t="str">
        <f t="shared" ref="F61:O61" si="14">G22</f>
        <v>VOL</v>
      </c>
      <c r="G61" s="300" t="str">
        <f t="shared" si="14"/>
        <v>VOL</v>
      </c>
      <c r="H61" s="300" t="str">
        <f t="shared" si="14"/>
        <v>VOL</v>
      </c>
      <c r="I61" s="300" t="str">
        <f t="shared" si="14"/>
        <v>VOL</v>
      </c>
      <c r="J61" s="300" t="str">
        <f t="shared" si="14"/>
        <v>VOL</v>
      </c>
      <c r="K61" s="300" t="str">
        <f t="shared" si="14"/>
        <v>VAL/1000</v>
      </c>
      <c r="L61" s="300" t="str">
        <f t="shared" si="14"/>
        <v>VAL/1000</v>
      </c>
      <c r="M61" s="300" t="str">
        <f t="shared" si="14"/>
        <v>VAL/1000</v>
      </c>
      <c r="N61" s="300" t="str">
        <f t="shared" si="14"/>
        <v>VAL/1000</v>
      </c>
      <c r="O61" s="300" t="str">
        <f t="shared" si="14"/>
        <v>VAL/1000</v>
      </c>
      <c r="P61" s="320" t="str">
        <f>R22</f>
        <v>UV</v>
      </c>
      <c r="Q61" s="320" t="str">
        <f>S22</f>
        <v>UV</v>
      </c>
      <c r="R61" s="320" t="str">
        <f>T22</f>
        <v>UV</v>
      </c>
      <c r="S61" s="320" t="str">
        <f>U22</f>
        <v>UV</v>
      </c>
      <c r="T61" s="321" t="str">
        <f>V22</f>
        <v>UV</v>
      </c>
    </row>
    <row r="62" spans="2:22" ht="12.75" thickBot="1" x14ac:dyDescent="0.25">
      <c r="B62" s="193"/>
      <c r="C62" s="214"/>
      <c r="D62" s="214"/>
      <c r="E62" s="214"/>
      <c r="F62" s="289">
        <f>'Invent-Stock'!G38</f>
        <v>0</v>
      </c>
      <c r="G62" s="289">
        <f>'Invent-Stock'!H38</f>
        <v>0</v>
      </c>
      <c r="H62" s="289">
        <f>'Invent-Stock'!I38</f>
        <v>0</v>
      </c>
      <c r="I62" s="289">
        <f>'Invent-Stock'!J38</f>
        <v>0</v>
      </c>
      <c r="J62" s="289">
        <f>'Invent-Stock'!K38</f>
        <v>0</v>
      </c>
      <c r="K62" s="289">
        <f>'Invent-Stock'!G39/1000</f>
        <v>0</v>
      </c>
      <c r="L62" s="289">
        <f>'Invent-Stock'!H39/1000</f>
        <v>0</v>
      </c>
      <c r="M62" s="289">
        <f>'Invent-Stock'!I39/1000</f>
        <v>0</v>
      </c>
      <c r="N62" s="289">
        <f>'Invent-Stock'!J39/1000</f>
        <v>0</v>
      </c>
      <c r="O62" s="289">
        <f>'Invent-Stock'!K39/1000</f>
        <v>0</v>
      </c>
      <c r="P62" s="289">
        <f>(IF(ISERROR(K62/F62),0,K62/F62))*1000</f>
        <v>0</v>
      </c>
      <c r="Q62" s="289">
        <f>(IF(ISERROR(L62/G62),0,L62/G62))*1000</f>
        <v>0</v>
      </c>
      <c r="R62" s="289">
        <f>(IF(ISERROR(M62/H62),0,M62/H62))*1000</f>
        <v>0</v>
      </c>
      <c r="S62" s="289">
        <f>(IF(ISERROR(N62/I62),0,N62/I62))*1000</f>
        <v>0</v>
      </c>
      <c r="T62" s="290">
        <f>(IF(ISERROR(O62/J62),0,O62/J62))*1000</f>
        <v>0</v>
      </c>
    </row>
    <row r="63" spans="2:22" ht="12.75" thickBot="1" x14ac:dyDescent="0.25"/>
    <row r="64" spans="2:22" x14ac:dyDescent="0.2">
      <c r="B64" s="187"/>
      <c r="C64" s="203"/>
      <c r="D64" s="203"/>
      <c r="E64" s="203"/>
      <c r="F64" s="229">
        <v>2023</v>
      </c>
      <c r="G64" s="229">
        <v>2024</v>
      </c>
      <c r="H64" s="229">
        <v>2025</v>
      </c>
      <c r="I64" s="229" t="s">
        <v>618</v>
      </c>
      <c r="J64" s="229" t="s">
        <v>619</v>
      </c>
      <c r="K64" s="229" t="s">
        <v>620</v>
      </c>
      <c r="L64" s="229">
        <f>F64</f>
        <v>2023</v>
      </c>
      <c r="M64" s="229">
        <f t="shared" ref="M64:Q64" si="15">G64</f>
        <v>2024</v>
      </c>
      <c r="N64" s="229">
        <f t="shared" si="15"/>
        <v>2025</v>
      </c>
      <c r="O64" s="229" t="str">
        <f t="shared" si="15"/>
        <v>I-2025</v>
      </c>
      <c r="P64" s="229" t="str">
        <f t="shared" si="15"/>
        <v>I-2026</v>
      </c>
      <c r="Q64" s="230" t="str">
        <f t="shared" si="15"/>
        <v>POID/POIS</v>
      </c>
    </row>
    <row r="65" spans="1:24" x14ac:dyDescent="0.2">
      <c r="B65" s="190" t="s">
        <v>646</v>
      </c>
      <c r="D65" s="181" t="s">
        <v>91</v>
      </c>
      <c r="F65" s="265">
        <f t="shared" ref="F65:Q65" si="16">SUMIFS(F$23:F$43,$D$23:$D$43,$D$18)</f>
        <v>0</v>
      </c>
      <c r="G65" s="265">
        <f t="shared" si="16"/>
        <v>0</v>
      </c>
      <c r="H65" s="265">
        <f t="shared" si="16"/>
        <v>0</v>
      </c>
      <c r="I65" s="265">
        <f t="shared" si="16"/>
        <v>0</v>
      </c>
      <c r="J65" s="265">
        <f t="shared" si="16"/>
        <v>0</v>
      </c>
      <c r="K65" s="265" t="e">
        <f t="shared" si="16"/>
        <v>#REF!</v>
      </c>
      <c r="L65" s="265">
        <f t="shared" si="16"/>
        <v>0</v>
      </c>
      <c r="M65" s="265">
        <f t="shared" si="16"/>
        <v>0</v>
      </c>
      <c r="N65" s="265">
        <f t="shared" si="16"/>
        <v>0</v>
      </c>
      <c r="O65" s="265">
        <f t="shared" si="16"/>
        <v>0</v>
      </c>
      <c r="P65" s="265">
        <f t="shared" si="16"/>
        <v>0</v>
      </c>
      <c r="Q65" s="266" t="e">
        <f t="shared" si="16"/>
        <v>#REF!</v>
      </c>
      <c r="R65" s="265"/>
      <c r="S65" s="252"/>
      <c r="T65" s="252"/>
      <c r="U65" s="252"/>
    </row>
    <row r="66" spans="1:24" x14ac:dyDescent="0.2">
      <c r="B66" s="190"/>
      <c r="F66" s="265">
        <f>SUM('Begin:End2'!G27)</f>
        <v>0</v>
      </c>
      <c r="G66" s="265">
        <f>SUM('Begin:End2'!H27)</f>
        <v>0</v>
      </c>
      <c r="H66" s="265">
        <f>SUM('Begin:End2'!I27)</f>
        <v>0</v>
      </c>
      <c r="I66" s="265">
        <f>SUM('Begin:End2'!J27)</f>
        <v>0</v>
      </c>
      <c r="J66" s="265">
        <f>SUM('Begin:End2'!K27)</f>
        <v>0</v>
      </c>
      <c r="K66" s="265">
        <f>SUM('Begin:End2'!F160)</f>
        <v>0</v>
      </c>
      <c r="L66" s="265">
        <f>SUM('Begin:End2'!G28)/1000</f>
        <v>0</v>
      </c>
      <c r="M66" s="265">
        <f>SUM('Begin:End2'!H28)/1000</f>
        <v>0</v>
      </c>
      <c r="N66" s="265">
        <f>SUM('Begin:End2'!I28)/1000</f>
        <v>0</v>
      </c>
      <c r="O66" s="265">
        <f>SUM('Begin:End2'!J28)/1000</f>
        <v>0</v>
      </c>
      <c r="P66" s="265">
        <f>SUM('Begin:End2'!K28)/1000</f>
        <v>0</v>
      </c>
      <c r="Q66" s="266">
        <f>SUM('Begin:End2'!F161)/1000</f>
        <v>0</v>
      </c>
      <c r="R66" s="265"/>
      <c r="S66" s="252"/>
      <c r="T66" s="252"/>
      <c r="U66" s="252"/>
    </row>
    <row r="67" spans="1:24" x14ac:dyDescent="0.2">
      <c r="A67" s="179"/>
      <c r="B67" s="190"/>
      <c r="F67" s="276" t="b">
        <f>F65=F66</f>
        <v>1</v>
      </c>
      <c r="G67" s="276" t="b">
        <f t="shared" ref="G67:Q67" si="17">G65=G66</f>
        <v>1</v>
      </c>
      <c r="H67" s="276" t="b">
        <f t="shared" si="17"/>
        <v>1</v>
      </c>
      <c r="I67" s="276" t="b">
        <f t="shared" si="17"/>
        <v>1</v>
      </c>
      <c r="J67" s="276" t="b">
        <f t="shared" si="17"/>
        <v>1</v>
      </c>
      <c r="K67" s="276" t="e">
        <f t="shared" si="17"/>
        <v>#REF!</v>
      </c>
      <c r="L67" s="276" t="b">
        <f t="shared" si="17"/>
        <v>1</v>
      </c>
      <c r="M67" s="276" t="b">
        <f t="shared" si="17"/>
        <v>1</v>
      </c>
      <c r="N67" s="276" t="b">
        <f t="shared" si="17"/>
        <v>1</v>
      </c>
      <c r="O67" s="276" t="b">
        <f t="shared" si="17"/>
        <v>1</v>
      </c>
      <c r="P67" s="276" t="b">
        <f t="shared" si="17"/>
        <v>1</v>
      </c>
      <c r="Q67" s="277" t="e">
        <f t="shared" si="17"/>
        <v>#REF!</v>
      </c>
      <c r="R67" s="276"/>
      <c r="S67" s="276"/>
      <c r="T67" s="276"/>
      <c r="U67" s="276"/>
    </row>
    <row r="68" spans="1:24" x14ac:dyDescent="0.2">
      <c r="B68" s="190"/>
      <c r="D68" s="181" t="s">
        <v>648</v>
      </c>
      <c r="F68" s="265">
        <f>SUMIFS(F$23:F$43,$D$23:$D$43,$D$19)</f>
        <v>0</v>
      </c>
      <c r="G68" s="265">
        <f>SUMIFS(G$23:G$43,$D$23:$D$43,$D$19)</f>
        <v>0</v>
      </c>
      <c r="H68" s="265">
        <f>SUMIFS(H$23:H$43,$D$23:$D$43,$D$19)</f>
        <v>0</v>
      </c>
      <c r="I68" s="265">
        <f>SUMIFS(I$23:I$43,$D$23:$D$43,$D$19)</f>
        <v>0</v>
      </c>
      <c r="J68" s="265">
        <f>SUMIFS(J$23:J$43,$D$23:$D$43,$D$19)</f>
        <v>0</v>
      </c>
      <c r="K68" s="265"/>
      <c r="L68" s="265">
        <f>SUMIFS(L$23:L$43,$D$23:$D$43,$D$19)</f>
        <v>0</v>
      </c>
      <c r="M68" s="265">
        <f>SUMIFS(M$23:M$43,$D$23:$D$43,$D$19)</f>
        <v>0</v>
      </c>
      <c r="N68" s="265">
        <f>SUMIFS(N$23:N$43,$D$23:$D$43,$D$19)</f>
        <v>0</v>
      </c>
      <c r="O68" s="265">
        <f>SUMIFS(O$23:O$43,$D$23:$D$43,$D$19)</f>
        <v>0</v>
      </c>
      <c r="P68" s="265">
        <f>SUMIFS(P$23:P$43,$D$23:$D$43,$D$19)</f>
        <v>0</v>
      </c>
      <c r="Q68" s="266"/>
      <c r="R68" s="265"/>
      <c r="S68" s="252"/>
      <c r="T68" s="252"/>
      <c r="U68" s="252"/>
    </row>
    <row r="69" spans="1:24" x14ac:dyDescent="0.2">
      <c r="B69" s="190"/>
      <c r="F69" s="265">
        <f>SUM('Begin:End2'!G31,'Begin:End2'!G34)</f>
        <v>0</v>
      </c>
      <c r="G69" s="265">
        <f>SUM('Begin:End2'!H31,'Begin:End2'!H34)</f>
        <v>0</v>
      </c>
      <c r="H69" s="265">
        <f>SUM('Begin:End2'!I31,'Begin:End2'!I34)</f>
        <v>0</v>
      </c>
      <c r="I69" s="265">
        <f>SUM('Begin:End2'!J31,'Begin:End2'!J34)</f>
        <v>0</v>
      </c>
      <c r="J69" s="265">
        <f>SUM('Begin:End2'!K31,'Begin:End2'!K34)</f>
        <v>0</v>
      </c>
      <c r="K69" s="265"/>
      <c r="L69" s="265">
        <f>SUM('Begin:End2'!G32,'Begin:End2'!G35)/1000</f>
        <v>0</v>
      </c>
      <c r="M69" s="265">
        <f>SUM('Begin:End2'!H32,'Begin:End2'!H35)/1000</f>
        <v>0</v>
      </c>
      <c r="N69" s="265">
        <f>SUM('Begin:End2'!I32,'Begin:End2'!I35)/1000</f>
        <v>0</v>
      </c>
      <c r="O69" s="265">
        <f>SUM('Begin:End2'!J32,'Begin:End2'!J35)/1000</f>
        <v>0</v>
      </c>
      <c r="P69" s="265">
        <f>SUM('Begin:End2'!K32,'Begin:End2'!K35)/1000</f>
        <v>0</v>
      </c>
      <c r="Q69" s="266"/>
      <c r="R69" s="265"/>
      <c r="S69" s="252"/>
      <c r="T69" s="252"/>
      <c r="U69" s="252"/>
    </row>
    <row r="70" spans="1:24" ht="12.75" thickBot="1" x14ac:dyDescent="0.25">
      <c r="B70" s="193"/>
      <c r="C70" s="214"/>
      <c r="D70" s="214"/>
      <c r="E70" s="214"/>
      <c r="F70" s="317" t="b">
        <f>F68=F69</f>
        <v>1</v>
      </c>
      <c r="G70" s="317" t="b">
        <f t="shared" ref="G70:P70" si="18">G68=G69</f>
        <v>1</v>
      </c>
      <c r="H70" s="317" t="b">
        <f t="shared" si="18"/>
        <v>1</v>
      </c>
      <c r="I70" s="317" t="b">
        <f t="shared" si="18"/>
        <v>1</v>
      </c>
      <c r="J70" s="317" t="b">
        <f t="shared" si="18"/>
        <v>1</v>
      </c>
      <c r="K70" s="317"/>
      <c r="L70" s="317" t="b">
        <f t="shared" si="18"/>
        <v>1</v>
      </c>
      <c r="M70" s="317" t="b">
        <f t="shared" si="18"/>
        <v>1</v>
      </c>
      <c r="N70" s="317" t="b">
        <f t="shared" si="18"/>
        <v>1</v>
      </c>
      <c r="O70" s="317" t="b">
        <f t="shared" si="18"/>
        <v>1</v>
      </c>
      <c r="P70" s="317" t="b">
        <f t="shared" si="18"/>
        <v>1</v>
      </c>
      <c r="Q70" s="318"/>
      <c r="R70" s="276"/>
      <c r="S70" s="276"/>
      <c r="T70" s="276"/>
      <c r="U70" s="276"/>
    </row>
    <row r="77" spans="1:24" x14ac:dyDescent="0.2">
      <c r="X77" s="210"/>
    </row>
  </sheetData>
  <sheetProtection algorithmName="SHA-512" hashValue="2VLlpH7lqYzVwJMRCbQpJpsH+5r6dYQeByq0hS9dYqVmEXqI7HQfOF5mgzezti1+01fGIMF7BxbqF+yPAEACQQ==" saltValue="I33GY77Ai3pRSS9Gyk0/LQ==" spinCount="100000" sheet="1" objects="1" scenarios="1" selectLockedCells="1"/>
  <mergeCells count="11">
    <mergeCell ref="F59:J59"/>
    <mergeCell ref="K59:P59"/>
    <mergeCell ref="B60:D60"/>
    <mergeCell ref="B61:D61"/>
    <mergeCell ref="B1:C1"/>
    <mergeCell ref="B9:D9"/>
    <mergeCell ref="F19:Q19"/>
    <mergeCell ref="B21:D21"/>
    <mergeCell ref="B47:D47"/>
    <mergeCell ref="F47:K47"/>
    <mergeCell ref="L47:Q47"/>
  </mergeCells>
  <conditionalFormatting sqref="D3:D18">
    <cfRule type="containsText" dxfId="11" priority="3" operator="containsText" text="Don't">
      <formula>NOT(ISERROR(SEARCH("Don't",D3)))</formula>
    </cfRule>
    <cfRule type="containsText" dxfId="10" priority="4" operator="containsText" text="Copy">
      <formula>NOT(ISERROR(SEARCH("Copy",D3)))</formula>
    </cfRule>
  </conditionalFormatting>
  <conditionalFormatting sqref="E2">
    <cfRule type="containsText" dxfId="9" priority="1" operator="containsText" text="Don't">
      <formula>NOT(ISERROR(SEARCH("Don't",E2)))</formula>
    </cfRule>
    <cfRule type="containsText" dxfId="8" priority="2" operator="containsText" text="Copy">
      <formula>NOT(ISERROR(SEARCH("Copy",E2)))</formula>
    </cfRule>
  </conditionalFormatting>
  <conditionalFormatting sqref="F57:Q57 F65:R70 S67:U67 S70:U70">
    <cfRule type="containsText" dxfId="7" priority="5" operator="containsText" text="FALSE">
      <formula>NOT(ISERROR(SEARCH("FALSE",F57)))</formula>
    </cfRule>
    <cfRule type="containsText" dxfId="6" priority="6" operator="containsText" text="TRUE">
      <formula>NOT(ISERROR(SEARCH("TRUE",F57)))</formula>
    </cfRule>
  </conditionalFormatting>
  <dataValidations count="2">
    <dataValidation type="list" allowBlank="1" showInputMessage="1" showErrorMessage="1" sqref="D23:D43" xr:uid="{9C38DD67-1FDE-4516-B31F-C253C5DC11AA}">
      <formula1>$D$18:$D$20</formula1>
    </dataValidation>
    <dataValidation type="list" allowBlank="1" showInputMessage="1" showErrorMessage="1" sqref="E18:F18" xr:uid="{6B48E851-C46F-470A-A097-1E5EBCF97B2E}">
      <formula1>#REF!</formula1>
    </dataValidation>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D7B9F-FE9F-4779-8F2B-27E7CB7E0518}">
  <sheetPr codeName="Sheet16">
    <tabColor rgb="FFFFC000"/>
  </sheetPr>
  <dimension ref="A1:AC102"/>
  <sheetViews>
    <sheetView topLeftCell="A36" zoomScale="90" zoomScaleNormal="90" workbookViewId="0">
      <selection activeCell="C44" sqref="C44"/>
    </sheetView>
  </sheetViews>
  <sheetFormatPr defaultRowHeight="15" x14ac:dyDescent="0.25"/>
  <cols>
    <col min="1" max="1" width="35.42578125" customWidth="1"/>
    <col min="2" max="2" width="32.28515625" bestFit="1" customWidth="1"/>
    <col min="3" max="3" width="11.7109375" bestFit="1" customWidth="1"/>
    <col min="4" max="4" width="12.140625" bestFit="1" customWidth="1"/>
    <col min="5" max="5" width="39.28515625" bestFit="1" customWidth="1"/>
    <col min="6" max="6" width="10.42578125" bestFit="1" customWidth="1"/>
    <col min="7" max="7" width="10.28515625" customWidth="1"/>
    <col min="8" max="8" width="11.28515625" bestFit="1" customWidth="1"/>
    <col min="9" max="9" width="10.28515625" bestFit="1" customWidth="1"/>
    <col min="10" max="10" width="11.42578125" bestFit="1" customWidth="1"/>
    <col min="11" max="13" width="11.28515625" bestFit="1" customWidth="1"/>
    <col min="14" max="14" width="10.140625" bestFit="1" customWidth="1"/>
    <col min="15" max="15" width="12.28515625" bestFit="1" customWidth="1"/>
    <col min="16" max="16" width="12.28515625" customWidth="1"/>
    <col min="17" max="21" width="11.28515625" bestFit="1" customWidth="1"/>
    <col min="22" max="22" width="10.140625" bestFit="1" customWidth="1"/>
  </cols>
  <sheetData>
    <row r="1" spans="1:29" ht="30.75" thickBot="1" x14ac:dyDescent="0.3">
      <c r="A1" s="179" t="s">
        <v>599</v>
      </c>
      <c r="C1" s="322"/>
      <c r="D1" s="322"/>
      <c r="E1" s="323" t="s">
        <v>649</v>
      </c>
      <c r="F1" s="324">
        <f>Pro!G89</f>
        <v>2023</v>
      </c>
      <c r="G1" s="324">
        <f>Pro!H89</f>
        <v>2024</v>
      </c>
      <c r="H1" s="324">
        <f>Pro!I89</f>
        <v>2025</v>
      </c>
      <c r="I1" s="324" t="str">
        <f>Pro!J89</f>
        <v>janv.-mars 2025</v>
      </c>
      <c r="J1" s="324" t="str">
        <f>Pro!K89</f>
        <v>janv.-mars 2026</v>
      </c>
      <c r="K1" s="324">
        <f>F1</f>
        <v>2023</v>
      </c>
      <c r="L1" s="324">
        <f>G1</f>
        <v>2024</v>
      </c>
      <c r="M1" s="324">
        <f>H1</f>
        <v>2025</v>
      </c>
      <c r="N1" s="324" t="str">
        <f>I1</f>
        <v>janv.-mars 2025</v>
      </c>
      <c r="O1" s="325" t="str">
        <f>J1</f>
        <v>janv.-mars 2026</v>
      </c>
    </row>
    <row r="2" spans="1:29" ht="15.75" thickBot="1" x14ac:dyDescent="0.3">
      <c r="A2" s="182">
        <f>Intro!$E$71</f>
        <v>0</v>
      </c>
      <c r="E2" s="326" t="s">
        <v>34</v>
      </c>
      <c r="F2" s="327">
        <f t="shared" ref="F2:J7" si="0">F$8*K2*0.01</f>
        <v>0</v>
      </c>
      <c r="G2" s="327">
        <f t="shared" si="0"/>
        <v>0</v>
      </c>
      <c r="H2" s="327">
        <f t="shared" si="0"/>
        <v>0</v>
      </c>
      <c r="I2" s="327">
        <f t="shared" si="0"/>
        <v>0</v>
      </c>
      <c r="J2" s="327">
        <f t="shared" si="0"/>
        <v>0</v>
      </c>
      <c r="K2">
        <f>Pro!G91</f>
        <v>0</v>
      </c>
      <c r="L2">
        <f>Pro!H91</f>
        <v>0</v>
      </c>
      <c r="M2">
        <f>Pro!I91</f>
        <v>0</v>
      </c>
      <c r="N2">
        <f>Pro!J91</f>
        <v>0</v>
      </c>
      <c r="O2" s="328">
        <f>Pro!K91</f>
        <v>0</v>
      </c>
    </row>
    <row r="3" spans="1:29" x14ac:dyDescent="0.25">
      <c r="E3" s="326" t="s">
        <v>36</v>
      </c>
      <c r="F3" s="327">
        <f t="shared" si="0"/>
        <v>0</v>
      </c>
      <c r="G3" s="327">
        <f t="shared" si="0"/>
        <v>0</v>
      </c>
      <c r="H3" s="327">
        <f t="shared" si="0"/>
        <v>0</v>
      </c>
      <c r="I3" s="327">
        <f t="shared" si="0"/>
        <v>0</v>
      </c>
      <c r="J3" s="327">
        <f t="shared" si="0"/>
        <v>0</v>
      </c>
      <c r="K3">
        <f>Pro!G92</f>
        <v>0</v>
      </c>
      <c r="L3">
        <f>Pro!H92</f>
        <v>0</v>
      </c>
      <c r="M3">
        <f>Pro!I92</f>
        <v>0</v>
      </c>
      <c r="N3">
        <f>Pro!J92</f>
        <v>0</v>
      </c>
      <c r="O3" s="328">
        <f>Pro!K92</f>
        <v>0</v>
      </c>
    </row>
    <row r="4" spans="1:29" x14ac:dyDescent="0.25">
      <c r="E4" s="326" t="s">
        <v>38</v>
      </c>
      <c r="F4" s="327">
        <f t="shared" si="0"/>
        <v>0</v>
      </c>
      <c r="G4" s="327">
        <f t="shared" si="0"/>
        <v>0</v>
      </c>
      <c r="H4" s="327">
        <f t="shared" si="0"/>
        <v>0</v>
      </c>
      <c r="I4" s="327">
        <f t="shared" si="0"/>
        <v>0</v>
      </c>
      <c r="J4" s="327">
        <f t="shared" si="0"/>
        <v>0</v>
      </c>
      <c r="K4">
        <f>Pro!G93</f>
        <v>0</v>
      </c>
      <c r="L4">
        <f>Pro!H93</f>
        <v>0</v>
      </c>
      <c r="M4">
        <f>Pro!I93</f>
        <v>0</v>
      </c>
      <c r="N4">
        <f>Pro!J93</f>
        <v>0</v>
      </c>
      <c r="O4" s="328">
        <f>Pro!K93</f>
        <v>0</v>
      </c>
    </row>
    <row r="5" spans="1:29" x14ac:dyDescent="0.25">
      <c r="E5" s="326" t="s">
        <v>39</v>
      </c>
      <c r="F5" s="327">
        <f t="shared" si="0"/>
        <v>0</v>
      </c>
      <c r="G5" s="327">
        <f t="shared" si="0"/>
        <v>0</v>
      </c>
      <c r="H5" s="327">
        <f t="shared" si="0"/>
        <v>0</v>
      </c>
      <c r="I5" s="327">
        <f t="shared" si="0"/>
        <v>0</v>
      </c>
      <c r="J5" s="327">
        <f t="shared" si="0"/>
        <v>0</v>
      </c>
      <c r="K5">
        <f>Pro!G94</f>
        <v>0</v>
      </c>
      <c r="L5">
        <f>Pro!H94</f>
        <v>0</v>
      </c>
      <c r="M5">
        <f>Pro!I94</f>
        <v>0</v>
      </c>
      <c r="N5">
        <f>Pro!J94</f>
        <v>0</v>
      </c>
      <c r="O5" s="328">
        <f>Pro!K94</f>
        <v>0</v>
      </c>
    </row>
    <row r="6" spans="1:29" x14ac:dyDescent="0.25">
      <c r="E6" s="326" t="s">
        <v>41</v>
      </c>
      <c r="F6" s="327">
        <f t="shared" si="0"/>
        <v>0</v>
      </c>
      <c r="G6" s="327">
        <f t="shared" si="0"/>
        <v>0</v>
      </c>
      <c r="H6" s="327">
        <f t="shared" si="0"/>
        <v>0</v>
      </c>
      <c r="I6" s="327">
        <f t="shared" si="0"/>
        <v>0</v>
      </c>
      <c r="J6" s="327">
        <f t="shared" si="0"/>
        <v>0</v>
      </c>
      <c r="K6">
        <f>Pro!G95</f>
        <v>0</v>
      </c>
      <c r="L6">
        <f>Pro!H95</f>
        <v>0</v>
      </c>
      <c r="M6">
        <f>Pro!I95</f>
        <v>0</v>
      </c>
      <c r="N6">
        <f>Pro!J95</f>
        <v>0</v>
      </c>
      <c r="O6" s="328">
        <f>Pro!K95</f>
        <v>0</v>
      </c>
    </row>
    <row r="7" spans="1:29" ht="15.75" thickBot="1" x14ac:dyDescent="0.3">
      <c r="E7" s="329" t="s">
        <v>219</v>
      </c>
      <c r="F7" s="330">
        <f t="shared" si="0"/>
        <v>0</v>
      </c>
      <c r="G7" s="330">
        <f t="shared" si="0"/>
        <v>0</v>
      </c>
      <c r="H7" s="330">
        <f t="shared" si="0"/>
        <v>0</v>
      </c>
      <c r="I7" s="330">
        <f t="shared" si="0"/>
        <v>0</v>
      </c>
      <c r="J7" s="330">
        <f t="shared" si="0"/>
        <v>0</v>
      </c>
      <c r="K7" s="331">
        <f>Pro!G96</f>
        <v>100</v>
      </c>
      <c r="L7" s="331">
        <f>Pro!H96</f>
        <v>100</v>
      </c>
      <c r="M7" s="331">
        <f>Pro!I96</f>
        <v>100</v>
      </c>
      <c r="N7" s="331">
        <f>Pro!J96</f>
        <v>100</v>
      </c>
      <c r="O7" s="332">
        <f>Pro!K96</f>
        <v>100</v>
      </c>
    </row>
    <row r="8" spans="1:29" x14ac:dyDescent="0.25">
      <c r="E8" s="333" t="s">
        <v>650</v>
      </c>
      <c r="F8" s="334">
        <f>SUM('Begin:End2'!G31,'Begin:End2'!G34)</f>
        <v>0</v>
      </c>
      <c r="G8" s="334">
        <f>SUM('Begin:End2'!H31,'Begin:End2'!H34)</f>
        <v>0</v>
      </c>
      <c r="H8" s="334">
        <f>SUM('Begin:End2'!I31,'Begin:End2'!I34)</f>
        <v>0</v>
      </c>
      <c r="I8" s="334">
        <f>SUM('Begin:End2'!J31,'Begin:End2'!J34)</f>
        <v>0</v>
      </c>
      <c r="J8" s="335">
        <f>SUM('Begin:End2'!K31,'Begin:End2'!K34)</f>
        <v>0</v>
      </c>
    </row>
    <row r="9" spans="1:29" x14ac:dyDescent="0.25">
      <c r="E9" s="326" t="s">
        <v>650</v>
      </c>
      <c r="F9" s="336">
        <f>SUM('Begin:End2'!G37)</f>
        <v>0</v>
      </c>
      <c r="G9" s="336">
        <f>SUM('Begin:End2'!H37)</f>
        <v>0</v>
      </c>
      <c r="H9" s="336">
        <f>SUM('Begin:End2'!I37)</f>
        <v>0</v>
      </c>
      <c r="I9" s="336">
        <f>SUM('Begin:End2'!J37)</f>
        <v>0</v>
      </c>
      <c r="J9" s="337">
        <f>SUM('Begin:End2'!K37)</f>
        <v>0</v>
      </c>
    </row>
    <row r="10" spans="1:29" ht="15.75" thickBot="1" x14ac:dyDescent="0.3">
      <c r="E10" s="329" t="s">
        <v>646</v>
      </c>
      <c r="F10" s="317" t="b">
        <f>F8=F9</f>
        <v>1</v>
      </c>
      <c r="G10" s="317" t="b">
        <f t="shared" ref="G10:J10" si="1">G8=G9</f>
        <v>1</v>
      </c>
      <c r="H10" s="317" t="b">
        <f t="shared" si="1"/>
        <v>1</v>
      </c>
      <c r="I10" s="317" t="b">
        <f t="shared" si="1"/>
        <v>1</v>
      </c>
      <c r="J10" s="318" t="b">
        <f t="shared" si="1"/>
        <v>1</v>
      </c>
    </row>
    <row r="11" spans="1:29" ht="15.75" thickBot="1" x14ac:dyDescent="0.3">
      <c r="B11" s="745"/>
      <c r="C11" s="745"/>
      <c r="D11" s="745"/>
      <c r="F11" s="338" t="s">
        <v>613</v>
      </c>
      <c r="G11" s="339"/>
      <c r="H11" s="339"/>
      <c r="I11" s="339"/>
      <c r="J11" s="339"/>
      <c r="K11" s="339"/>
      <c r="L11" s="339"/>
      <c r="M11" s="339"/>
      <c r="N11" s="339"/>
      <c r="O11" s="339"/>
      <c r="P11" s="339"/>
      <c r="Q11" s="339"/>
      <c r="R11" s="339"/>
      <c r="S11" s="339"/>
      <c r="T11" s="339"/>
      <c r="U11" s="339"/>
      <c r="V11" s="746" t="s">
        <v>614</v>
      </c>
      <c r="W11" s="746"/>
      <c r="X11" s="746"/>
      <c r="Y11" s="746"/>
      <c r="Z11" s="746"/>
      <c r="AA11" s="746"/>
      <c r="AB11" s="746"/>
      <c r="AC11" s="747"/>
    </row>
    <row r="12" spans="1:29" ht="40.5" customHeight="1" x14ac:dyDescent="0.25">
      <c r="B12" s="743" t="s">
        <v>651</v>
      </c>
      <c r="C12" s="744"/>
      <c r="D12" s="744"/>
      <c r="E12" s="744"/>
      <c r="F12" s="340" t="str">
        <f>'Imp-China - Chine -1'!E88</f>
        <v>T2 - 2024</v>
      </c>
      <c r="G12" s="341" t="str">
        <f>'Imp-China - Chine -1'!F88</f>
        <v>T3 - 2024</v>
      </c>
      <c r="H12" s="341" t="str">
        <f>'Imp-China - Chine -1'!G88</f>
        <v>T4 - 2024</v>
      </c>
      <c r="I12" s="341" t="str">
        <f>'Imp-China - Chine -1'!H88</f>
        <v>T1 - 2025</v>
      </c>
      <c r="J12" s="341" t="str">
        <f>'Imp-China - Chine -1'!I88</f>
        <v>T2 - 2025</v>
      </c>
      <c r="K12" s="341" t="str">
        <f>'Imp-China - Chine -1'!J88</f>
        <v>T3 - 2025</v>
      </c>
      <c r="L12" s="341" t="str">
        <f>'Imp-China - Chine -1'!K88</f>
        <v>T4 - 2025</v>
      </c>
      <c r="M12" s="341" t="str">
        <f>'Imp-China - Chine -1'!L88</f>
        <v>T1 - 2026</v>
      </c>
      <c r="N12" s="340" t="str">
        <f t="shared" ref="N12:AC12" si="2">F12</f>
        <v>T2 - 2024</v>
      </c>
      <c r="O12" s="341" t="str">
        <f t="shared" si="2"/>
        <v>T3 - 2024</v>
      </c>
      <c r="P12" s="341" t="str">
        <f t="shared" si="2"/>
        <v>T4 - 2024</v>
      </c>
      <c r="Q12" s="341" t="str">
        <f t="shared" si="2"/>
        <v>T1 - 2025</v>
      </c>
      <c r="R12" s="341" t="str">
        <f t="shared" si="2"/>
        <v>T2 - 2025</v>
      </c>
      <c r="S12" s="341" t="str">
        <f t="shared" si="2"/>
        <v>T3 - 2025</v>
      </c>
      <c r="T12" s="341" t="str">
        <f t="shared" si="2"/>
        <v>T4 - 2025</v>
      </c>
      <c r="U12" s="341" t="str">
        <f t="shared" si="2"/>
        <v>T1 - 2026</v>
      </c>
      <c r="V12" s="342" t="str">
        <f t="shared" si="2"/>
        <v>T2 - 2024</v>
      </c>
      <c r="W12" s="343" t="str">
        <f t="shared" si="2"/>
        <v>T3 - 2024</v>
      </c>
      <c r="X12" s="343" t="str">
        <f t="shared" si="2"/>
        <v>T4 - 2024</v>
      </c>
      <c r="Y12" s="343" t="str">
        <f t="shared" si="2"/>
        <v>T1 - 2025</v>
      </c>
      <c r="Z12" s="343" t="str">
        <f t="shared" si="2"/>
        <v>T2 - 2025</v>
      </c>
      <c r="AA12" s="343" t="str">
        <f t="shared" si="2"/>
        <v>T3 - 2025</v>
      </c>
      <c r="AB12" s="343" t="str">
        <f t="shared" si="2"/>
        <v>T4 - 2025</v>
      </c>
      <c r="AC12" s="344" t="str">
        <f t="shared" si="2"/>
        <v>T1 - 2026</v>
      </c>
    </row>
    <row r="13" spans="1:29" ht="15.75" thickBot="1" x14ac:dyDescent="0.3">
      <c r="B13" s="345" t="s">
        <v>602</v>
      </c>
      <c r="C13" s="346" t="s">
        <v>603</v>
      </c>
      <c r="D13" s="346" t="s">
        <v>621</v>
      </c>
      <c r="E13" s="346" t="s">
        <v>652</v>
      </c>
      <c r="F13" s="347" t="s">
        <v>623</v>
      </c>
      <c r="G13" s="348" t="s">
        <v>623</v>
      </c>
      <c r="H13" s="348" t="s">
        <v>623</v>
      </c>
      <c r="I13" s="348" t="s">
        <v>623</v>
      </c>
      <c r="J13" s="348" t="s">
        <v>623</v>
      </c>
      <c r="K13" s="348" t="s">
        <v>623</v>
      </c>
      <c r="L13" s="348" t="s">
        <v>623</v>
      </c>
      <c r="M13" s="348" t="s">
        <v>623</v>
      </c>
      <c r="N13" s="347" t="s">
        <v>624</v>
      </c>
      <c r="O13" s="348" t="s">
        <v>624</v>
      </c>
      <c r="P13" s="348" t="str">
        <f>N13</f>
        <v>VAL/1000</v>
      </c>
      <c r="Q13" s="348" t="str">
        <f t="shared" ref="Q13:U13" si="3">P13</f>
        <v>VAL/1000</v>
      </c>
      <c r="R13" s="348" t="str">
        <f t="shared" si="3"/>
        <v>VAL/1000</v>
      </c>
      <c r="S13" s="348" t="str">
        <f t="shared" si="3"/>
        <v>VAL/1000</v>
      </c>
      <c r="T13" s="348" t="str">
        <f t="shared" si="3"/>
        <v>VAL/1000</v>
      </c>
      <c r="U13" s="348" t="str">
        <f t="shared" si="3"/>
        <v>VAL/1000</v>
      </c>
      <c r="V13" s="349" t="s">
        <v>625</v>
      </c>
      <c r="W13" s="350" t="s">
        <v>625</v>
      </c>
      <c r="X13" s="350" t="s">
        <v>625</v>
      </c>
      <c r="Y13" s="350" t="s">
        <v>625</v>
      </c>
      <c r="Z13" s="350" t="s">
        <v>625</v>
      </c>
      <c r="AA13" s="350" t="s">
        <v>625</v>
      </c>
      <c r="AB13" s="350" t="s">
        <v>625</v>
      </c>
      <c r="AC13" s="351" t="s">
        <v>625</v>
      </c>
    </row>
    <row r="14" spans="1:29" x14ac:dyDescent="0.25">
      <c r="A14" s="352" t="str">
        <f>IF(SUM(F14:U19)&gt;=0.01,"Copy","Don't")</f>
        <v>Don't</v>
      </c>
      <c r="B14" s="333" t="s">
        <v>604</v>
      </c>
      <c r="C14" s="353">
        <f>'Imp-China - Chine -1'!$G$23</f>
        <v>0</v>
      </c>
      <c r="D14" s="353" t="s">
        <v>653</v>
      </c>
      <c r="E14" s="354" t="s">
        <v>654</v>
      </c>
      <c r="F14" s="355">
        <f>'Imp-China - Chine -1'!E$91</f>
        <v>0</v>
      </c>
      <c r="G14" s="292">
        <f>'Imp-China - Chine -1'!F$91</f>
        <v>0</v>
      </c>
      <c r="H14" s="292">
        <f>'Imp-China - Chine -1'!G$91</f>
        <v>0</v>
      </c>
      <c r="I14" s="292">
        <f>'Imp-China - Chine -1'!H$91</f>
        <v>0</v>
      </c>
      <c r="J14" s="292">
        <f>'Imp-China - Chine -1'!I$91</f>
        <v>0</v>
      </c>
      <c r="K14" s="292">
        <f>'Imp-China - Chine -1'!J$91</f>
        <v>0</v>
      </c>
      <c r="L14" s="292">
        <f>'Imp-China - Chine -1'!K$91</f>
        <v>0</v>
      </c>
      <c r="M14" s="292">
        <f>'Imp-China - Chine -1'!L$91</f>
        <v>0</v>
      </c>
      <c r="N14" s="355">
        <f>'Imp-China - Chine -1'!E$92/1000</f>
        <v>0</v>
      </c>
      <c r="O14" s="292">
        <f>'Imp-China - Chine -1'!F$92/1000</f>
        <v>0</v>
      </c>
      <c r="P14" s="292">
        <f>'Imp-China - Chine -1'!G$92/1000</f>
        <v>0</v>
      </c>
      <c r="Q14" s="292">
        <f>'Imp-China - Chine -1'!H$92/1000</f>
        <v>0</v>
      </c>
      <c r="R14" s="292">
        <f>'Imp-China - Chine -1'!I$92/1000</f>
        <v>0</v>
      </c>
      <c r="S14" s="292">
        <f>'Imp-China - Chine -1'!J$92/1000</f>
        <v>0</v>
      </c>
      <c r="T14" s="292">
        <f>'Imp-China - Chine -1'!K$92/1000</f>
        <v>0</v>
      </c>
      <c r="U14" s="292">
        <f>'Imp-China - Chine -1'!L$92/1000</f>
        <v>0</v>
      </c>
      <c r="V14" s="356">
        <f>(IF(ISERROR(N14/F14),0,N14/F14))*1000</f>
        <v>0</v>
      </c>
      <c r="W14" s="357">
        <f t="shared" ref="W14:AC19" si="4">(IF(ISERROR(O14/G14),0,O14/G14))*1000</f>
        <v>0</v>
      </c>
      <c r="X14" s="357">
        <f t="shared" si="4"/>
        <v>0</v>
      </c>
      <c r="Y14" s="357">
        <f t="shared" si="4"/>
        <v>0</v>
      </c>
      <c r="Z14" s="357">
        <f t="shared" si="4"/>
        <v>0</v>
      </c>
      <c r="AA14" s="357">
        <f t="shared" si="4"/>
        <v>0</v>
      </c>
      <c r="AB14" s="357">
        <f t="shared" si="4"/>
        <v>0</v>
      </c>
      <c r="AC14" s="358">
        <f t="shared" si="4"/>
        <v>0</v>
      </c>
    </row>
    <row r="15" spans="1:29" x14ac:dyDescent="0.25">
      <c r="A15" s="359" t="str">
        <f>A14</f>
        <v>Don't</v>
      </c>
      <c r="B15" s="326" t="str">
        <f>B14</f>
        <v>CHN</v>
      </c>
      <c r="C15">
        <f>C14</f>
        <v>0</v>
      </c>
      <c r="D15" t="str">
        <f>D14</f>
        <v>IMP</v>
      </c>
      <c r="E15" s="328" t="s">
        <v>655</v>
      </c>
      <c r="F15" s="355">
        <f>'Imp-China - Chine -1'!E$96</f>
        <v>0</v>
      </c>
      <c r="G15" s="292">
        <f>'Imp-China - Chine -1'!F$96</f>
        <v>0</v>
      </c>
      <c r="H15" s="292">
        <f>'Imp-China - Chine -1'!G$96</f>
        <v>0</v>
      </c>
      <c r="I15" s="292">
        <f>'Imp-China - Chine -1'!H$96</f>
        <v>0</v>
      </c>
      <c r="J15" s="292">
        <f>'Imp-China - Chine -1'!I$96</f>
        <v>0</v>
      </c>
      <c r="K15" s="292">
        <f>'Imp-China - Chine -1'!J$96</f>
        <v>0</v>
      </c>
      <c r="L15" s="292">
        <f>'Imp-China - Chine -1'!K$96</f>
        <v>0</v>
      </c>
      <c r="M15" s="292">
        <f>'Imp-China - Chine -1'!L$96</f>
        <v>0</v>
      </c>
      <c r="N15" s="355">
        <f>'Imp-China - Chine -1'!E$97/1000</f>
        <v>0</v>
      </c>
      <c r="O15" s="292">
        <f>'Imp-China - Chine -1'!F$97/1000</f>
        <v>0</v>
      </c>
      <c r="P15" s="292">
        <f>'Imp-China - Chine -1'!G$97/1000</f>
        <v>0</v>
      </c>
      <c r="Q15" s="292">
        <f>'Imp-China - Chine -1'!H$97/1000</f>
        <v>0</v>
      </c>
      <c r="R15" s="292">
        <f>'Imp-China - Chine -1'!I$97/1000</f>
        <v>0</v>
      </c>
      <c r="S15" s="292">
        <f>'Imp-China - Chine -1'!J$97/1000</f>
        <v>0</v>
      </c>
      <c r="T15" s="292">
        <f>'Imp-China - Chine -1'!K$97/1000</f>
        <v>0</v>
      </c>
      <c r="U15" s="292">
        <f>'Imp-China - Chine -1'!L$97/1000</f>
        <v>0</v>
      </c>
      <c r="V15" s="356">
        <f t="shared" ref="V15:AC30" si="5">(IF(ISERROR(N15/F15),0,N15/F15))*1000</f>
        <v>0</v>
      </c>
      <c r="W15" s="357">
        <f t="shared" si="4"/>
        <v>0</v>
      </c>
      <c r="X15" s="357">
        <f t="shared" si="4"/>
        <v>0</v>
      </c>
      <c r="Y15" s="357">
        <f t="shared" si="4"/>
        <v>0</v>
      </c>
      <c r="Z15" s="357">
        <f t="shared" si="4"/>
        <v>0</v>
      </c>
      <c r="AA15" s="357">
        <f t="shared" si="4"/>
        <v>0</v>
      </c>
      <c r="AB15" s="357">
        <f t="shared" si="4"/>
        <v>0</v>
      </c>
      <c r="AC15" s="358">
        <f t="shared" si="4"/>
        <v>0</v>
      </c>
    </row>
    <row r="16" spans="1:29" x14ac:dyDescent="0.25">
      <c r="A16" s="359" t="str">
        <f t="shared" ref="A16:D19" si="6">A15</f>
        <v>Don't</v>
      </c>
      <c r="B16" s="326" t="str">
        <f t="shared" si="6"/>
        <v>CHN</v>
      </c>
      <c r="C16">
        <f t="shared" si="6"/>
        <v>0</v>
      </c>
      <c r="D16" t="str">
        <f t="shared" si="6"/>
        <v>IMP</v>
      </c>
      <c r="E16" s="328" t="s">
        <v>656</v>
      </c>
      <c r="F16" s="355">
        <f>'Imp-China - Chine -1'!E$101</f>
        <v>0</v>
      </c>
      <c r="G16" s="292">
        <f>'Imp-China - Chine -1'!F$101</f>
        <v>0</v>
      </c>
      <c r="H16" s="292">
        <f>'Imp-China - Chine -1'!G$101</f>
        <v>0</v>
      </c>
      <c r="I16" s="292">
        <f>'Imp-China - Chine -1'!H$101</f>
        <v>0</v>
      </c>
      <c r="J16" s="292">
        <f>'Imp-China - Chine -1'!I$101</f>
        <v>0</v>
      </c>
      <c r="K16" s="292">
        <f>'Imp-China - Chine -1'!J$101</f>
        <v>0</v>
      </c>
      <c r="L16" s="292">
        <f>'Imp-China - Chine -1'!K$101</f>
        <v>0</v>
      </c>
      <c r="M16" s="292">
        <f>'Imp-China - Chine -1'!L$101</f>
        <v>0</v>
      </c>
      <c r="N16" s="355">
        <f>'Imp-China - Chine -1'!E$102/1000</f>
        <v>0</v>
      </c>
      <c r="O16" s="292">
        <f>'Imp-China - Chine -1'!F$102/1000</f>
        <v>0</v>
      </c>
      <c r="P16" s="292">
        <f>'Imp-China - Chine -1'!G$102/1000</f>
        <v>0</v>
      </c>
      <c r="Q16" s="292">
        <f>'Imp-China - Chine -1'!H$102/1000</f>
        <v>0</v>
      </c>
      <c r="R16" s="292">
        <f>'Imp-China - Chine -1'!I$102/1000</f>
        <v>0</v>
      </c>
      <c r="S16" s="292">
        <f>'Imp-China - Chine -1'!J$102/1000</f>
        <v>0</v>
      </c>
      <c r="T16" s="292">
        <f>'Imp-China - Chine -1'!K$102/1000</f>
        <v>0</v>
      </c>
      <c r="U16" s="292">
        <f>'Imp-China - Chine -1'!L$102/1000</f>
        <v>0</v>
      </c>
      <c r="V16" s="356">
        <f t="shared" si="5"/>
        <v>0</v>
      </c>
      <c r="W16" s="357">
        <f t="shared" si="4"/>
        <v>0</v>
      </c>
      <c r="X16" s="357">
        <f t="shared" si="4"/>
        <v>0</v>
      </c>
      <c r="Y16" s="357">
        <f t="shared" si="4"/>
        <v>0</v>
      </c>
      <c r="Z16" s="357">
        <f t="shared" si="4"/>
        <v>0</v>
      </c>
      <c r="AA16" s="357">
        <f t="shared" si="4"/>
        <v>0</v>
      </c>
      <c r="AB16" s="357">
        <f t="shared" si="4"/>
        <v>0</v>
      </c>
      <c r="AC16" s="358">
        <f t="shared" si="4"/>
        <v>0</v>
      </c>
    </row>
    <row r="17" spans="1:29" x14ac:dyDescent="0.25">
      <c r="A17" s="359" t="str">
        <f>A16</f>
        <v>Don't</v>
      </c>
      <c r="B17" s="326" t="str">
        <f>B16</f>
        <v>CHN</v>
      </c>
      <c r="C17">
        <f>C16</f>
        <v>0</v>
      </c>
      <c r="D17" t="s">
        <v>657</v>
      </c>
      <c r="E17" s="328" t="str">
        <f>E14</f>
        <v>BMP 1</v>
      </c>
      <c r="F17" s="355">
        <f>'Imp-China - Chine -1'!E$127</f>
        <v>0</v>
      </c>
      <c r="G17" s="292">
        <f>'Imp-China - Chine -1'!F$127</f>
        <v>0</v>
      </c>
      <c r="H17" s="292">
        <f>'Imp-China - Chine -1'!G$127</f>
        <v>0</v>
      </c>
      <c r="I17" s="292">
        <f>'Imp-China - Chine -1'!H$127</f>
        <v>0</v>
      </c>
      <c r="J17" s="292">
        <f>'Imp-China - Chine -1'!I$127</f>
        <v>0</v>
      </c>
      <c r="K17" s="292">
        <f>'Imp-China - Chine -1'!J$127</f>
        <v>0</v>
      </c>
      <c r="L17" s="292">
        <f>'Imp-China - Chine -1'!K$127</f>
        <v>0</v>
      </c>
      <c r="M17" s="292">
        <f>'Imp-China - Chine -1'!L$127</f>
        <v>0</v>
      </c>
      <c r="N17" s="355">
        <f>'Imp-China - Chine -1'!E$128/1000</f>
        <v>0</v>
      </c>
      <c r="O17" s="292">
        <f>'Imp-China - Chine -1'!F$128/1000</f>
        <v>0</v>
      </c>
      <c r="P17" s="292">
        <f>'Imp-China - Chine -1'!G$128/1000</f>
        <v>0</v>
      </c>
      <c r="Q17" s="292">
        <f>'Imp-China - Chine -1'!H$128/1000</f>
        <v>0</v>
      </c>
      <c r="R17" s="292">
        <f>'Imp-China - Chine -1'!I$128/1000</f>
        <v>0</v>
      </c>
      <c r="S17" s="292">
        <f>'Imp-China - Chine -1'!J$128/1000</f>
        <v>0</v>
      </c>
      <c r="T17" s="292">
        <f>'Imp-China - Chine -1'!K$128/1000</f>
        <v>0</v>
      </c>
      <c r="U17" s="292">
        <f>'Imp-China - Chine -1'!L$128/1000</f>
        <v>0</v>
      </c>
      <c r="V17" s="356">
        <f t="shared" si="5"/>
        <v>0</v>
      </c>
      <c r="W17" s="357">
        <f t="shared" si="4"/>
        <v>0</v>
      </c>
      <c r="X17" s="357">
        <f t="shared" si="4"/>
        <v>0</v>
      </c>
      <c r="Y17" s="357">
        <f t="shared" si="4"/>
        <v>0</v>
      </c>
      <c r="Z17" s="357">
        <f t="shared" si="4"/>
        <v>0</v>
      </c>
      <c r="AA17" s="357">
        <f t="shared" si="4"/>
        <v>0</v>
      </c>
      <c r="AB17" s="357">
        <f t="shared" si="4"/>
        <v>0</v>
      </c>
      <c r="AC17" s="358">
        <f t="shared" si="4"/>
        <v>0</v>
      </c>
    </row>
    <row r="18" spans="1:29" x14ac:dyDescent="0.25">
      <c r="A18" s="359" t="str">
        <f t="shared" si="6"/>
        <v>Don't</v>
      </c>
      <c r="B18" s="326" t="str">
        <f>B17</f>
        <v>CHN</v>
      </c>
      <c r="C18">
        <f t="shared" ref="C18:D19" si="7">C17</f>
        <v>0</v>
      </c>
      <c r="D18" t="str">
        <f>D17</f>
        <v>IMP SLS</v>
      </c>
      <c r="E18" s="328" t="str">
        <f>E15</f>
        <v>BMP 2</v>
      </c>
      <c r="F18" s="355">
        <f>'Imp-China - Chine -1'!E$132</f>
        <v>0</v>
      </c>
      <c r="G18" s="292">
        <f>'Imp-China - Chine -1'!F$132</f>
        <v>0</v>
      </c>
      <c r="H18" s="292">
        <f>'Imp-China - Chine -1'!G$132</f>
        <v>0</v>
      </c>
      <c r="I18" s="292">
        <f>'Imp-China - Chine -1'!H$132</f>
        <v>0</v>
      </c>
      <c r="J18" s="292">
        <f>'Imp-China - Chine -1'!I$132</f>
        <v>0</v>
      </c>
      <c r="K18" s="292">
        <f>'Imp-China - Chine -1'!J$132</f>
        <v>0</v>
      </c>
      <c r="L18" s="292">
        <f>'Imp-China - Chine -1'!K$132</f>
        <v>0</v>
      </c>
      <c r="M18" s="292">
        <f>'Imp-China - Chine -1'!L$132</f>
        <v>0</v>
      </c>
      <c r="N18" s="355">
        <f>'Imp-China - Chine -1'!E$133/1000</f>
        <v>0</v>
      </c>
      <c r="O18" s="292">
        <f>'Imp-China - Chine -1'!F$133/1000</f>
        <v>0</v>
      </c>
      <c r="P18" s="292">
        <f>'Imp-China - Chine -1'!G$133/1000</f>
        <v>0</v>
      </c>
      <c r="Q18" s="292">
        <f>'Imp-China - Chine -1'!H$133/1000</f>
        <v>0</v>
      </c>
      <c r="R18" s="292">
        <f>'Imp-China - Chine -1'!I$133/1000</f>
        <v>0</v>
      </c>
      <c r="S18" s="292">
        <f>'Imp-China - Chine -1'!J$133/1000</f>
        <v>0</v>
      </c>
      <c r="T18" s="292">
        <f>'Imp-China - Chine -1'!K$133/1000</f>
        <v>0</v>
      </c>
      <c r="U18" s="292">
        <f>'Imp-China - Chine -1'!L$133/1000</f>
        <v>0</v>
      </c>
      <c r="V18" s="356">
        <f t="shared" si="5"/>
        <v>0</v>
      </c>
      <c r="W18" s="357">
        <f t="shared" si="4"/>
        <v>0</v>
      </c>
      <c r="X18" s="357">
        <f t="shared" si="4"/>
        <v>0</v>
      </c>
      <c r="Y18" s="357">
        <f t="shared" si="4"/>
        <v>0</v>
      </c>
      <c r="Z18" s="357">
        <f t="shared" si="4"/>
        <v>0</v>
      </c>
      <c r="AA18" s="357">
        <f t="shared" si="4"/>
        <v>0</v>
      </c>
      <c r="AB18" s="357">
        <f t="shared" si="4"/>
        <v>0</v>
      </c>
      <c r="AC18" s="358">
        <f t="shared" si="4"/>
        <v>0</v>
      </c>
    </row>
    <row r="19" spans="1:29" x14ac:dyDescent="0.25">
      <c r="A19" s="359" t="str">
        <f t="shared" si="6"/>
        <v>Don't</v>
      </c>
      <c r="B19" s="326" t="str">
        <f>B18</f>
        <v>CHN</v>
      </c>
      <c r="C19">
        <f t="shared" si="7"/>
        <v>0</v>
      </c>
      <c r="D19" t="str">
        <f t="shared" si="7"/>
        <v>IMP SLS</v>
      </c>
      <c r="E19" s="328" t="str">
        <f>E16</f>
        <v>BMP 3</v>
      </c>
      <c r="F19" s="355">
        <f>'Imp-China - Chine -1'!E$137</f>
        <v>0</v>
      </c>
      <c r="G19" s="292">
        <f>'Imp-China - Chine -1'!F$137</f>
        <v>0</v>
      </c>
      <c r="H19" s="292">
        <f>'Imp-China - Chine -1'!G$137</f>
        <v>0</v>
      </c>
      <c r="I19" s="292">
        <f>'Imp-China - Chine -1'!H$137</f>
        <v>0</v>
      </c>
      <c r="J19" s="292">
        <f>'Imp-China - Chine -1'!I$137</f>
        <v>0</v>
      </c>
      <c r="K19" s="292">
        <f>'Imp-China - Chine -1'!J$137</f>
        <v>0</v>
      </c>
      <c r="L19" s="292">
        <f>'Imp-China - Chine -1'!K$137</f>
        <v>0</v>
      </c>
      <c r="M19" s="292">
        <f>'Imp-China - Chine -1'!L$137</f>
        <v>0</v>
      </c>
      <c r="N19" s="355">
        <f>'Imp-China - Chine -1'!E$138/1000</f>
        <v>0</v>
      </c>
      <c r="O19" s="292">
        <f>'Imp-China - Chine -1'!F$138/1000</f>
        <v>0</v>
      </c>
      <c r="P19" s="292">
        <f>'Imp-China - Chine -1'!G$138/1000</f>
        <v>0</v>
      </c>
      <c r="Q19" s="292">
        <f>'Imp-China - Chine -1'!H$138/1000</f>
        <v>0</v>
      </c>
      <c r="R19" s="292">
        <f>'Imp-China - Chine -1'!I$138/1000</f>
        <v>0</v>
      </c>
      <c r="S19" s="292">
        <f>'Imp-China - Chine -1'!J$138/1000</f>
        <v>0</v>
      </c>
      <c r="T19" s="292">
        <f>'Imp-China - Chine -1'!K$138/1000</f>
        <v>0</v>
      </c>
      <c r="U19" s="292">
        <f>'Imp-China - Chine -1'!L$138/1000</f>
        <v>0</v>
      </c>
      <c r="V19" s="356">
        <f t="shared" si="5"/>
        <v>0</v>
      </c>
      <c r="W19" s="357">
        <f t="shared" si="4"/>
        <v>0</v>
      </c>
      <c r="X19" s="357">
        <f t="shared" si="4"/>
        <v>0</v>
      </c>
      <c r="Y19" s="357">
        <f t="shared" si="4"/>
        <v>0</v>
      </c>
      <c r="Z19" s="357">
        <f t="shared" si="4"/>
        <v>0</v>
      </c>
      <c r="AA19" s="357">
        <f t="shared" si="4"/>
        <v>0</v>
      </c>
      <c r="AB19" s="357">
        <f t="shared" si="4"/>
        <v>0</v>
      </c>
      <c r="AC19" s="358">
        <f t="shared" si="4"/>
        <v>0</v>
      </c>
    </row>
    <row r="20" spans="1:29" x14ac:dyDescent="0.25">
      <c r="A20" s="359" t="str">
        <f>IF(SUM(F20:U25)&gt;=0.01,"Copy","Don't")</f>
        <v>Don't</v>
      </c>
      <c r="B20" s="360" t="s">
        <v>604</v>
      </c>
      <c r="C20" s="361">
        <f>'Imp-China - Chine -2'!$G$23</f>
        <v>0</v>
      </c>
      <c r="D20" s="361" t="s">
        <v>653</v>
      </c>
      <c r="E20" s="362" t="s">
        <v>654</v>
      </c>
      <c r="F20" s="355">
        <f>'Imp-China - Chine -2'!E$91</f>
        <v>0</v>
      </c>
      <c r="G20" s="292">
        <f>'Imp-China - Chine -2'!F$91</f>
        <v>0</v>
      </c>
      <c r="H20" s="292">
        <f>'Imp-China - Chine -2'!G$91</f>
        <v>0</v>
      </c>
      <c r="I20" s="292">
        <f>'Imp-China - Chine -2'!H$91</f>
        <v>0</v>
      </c>
      <c r="J20" s="292">
        <f>'Imp-China - Chine -2'!I$91</f>
        <v>0</v>
      </c>
      <c r="K20" s="292">
        <f>'Imp-China - Chine -2'!J$91</f>
        <v>0</v>
      </c>
      <c r="L20" s="292">
        <f>'Imp-China - Chine -2'!K$91</f>
        <v>0</v>
      </c>
      <c r="M20" s="292">
        <f>'Imp-China - Chine -2'!L$91</f>
        <v>0</v>
      </c>
      <c r="N20" s="355">
        <f>'Imp-China - Chine -2'!E$92/1000</f>
        <v>0</v>
      </c>
      <c r="O20" s="292">
        <f>'Imp-China - Chine -2'!F$92/1000</f>
        <v>0</v>
      </c>
      <c r="P20" s="292">
        <f>'Imp-China - Chine -2'!G$92/1000</f>
        <v>0</v>
      </c>
      <c r="Q20" s="292">
        <f>'Imp-China - Chine -2'!H$92/1000</f>
        <v>0</v>
      </c>
      <c r="R20" s="292">
        <f>'Imp-China - Chine -2'!I$92/1000</f>
        <v>0</v>
      </c>
      <c r="S20" s="292">
        <f>'Imp-China - Chine -2'!J$92/1000</f>
        <v>0</v>
      </c>
      <c r="T20" s="292">
        <f>'Imp-China - Chine -2'!K$92/1000</f>
        <v>0</v>
      </c>
      <c r="U20" s="292">
        <f>'Imp-China - Chine -2'!L$92/1000</f>
        <v>0</v>
      </c>
      <c r="V20" s="356">
        <f t="shared" si="5"/>
        <v>0</v>
      </c>
      <c r="W20" s="357">
        <f t="shared" si="5"/>
        <v>0</v>
      </c>
      <c r="X20" s="357">
        <f t="shared" si="5"/>
        <v>0</v>
      </c>
      <c r="Y20" s="357">
        <f t="shared" si="5"/>
        <v>0</v>
      </c>
      <c r="Z20" s="357">
        <f t="shared" si="5"/>
        <v>0</v>
      </c>
      <c r="AA20" s="357">
        <f t="shared" si="5"/>
        <v>0</v>
      </c>
      <c r="AB20" s="357">
        <f t="shared" si="5"/>
        <v>0</v>
      </c>
      <c r="AC20" s="358">
        <f t="shared" si="5"/>
        <v>0</v>
      </c>
    </row>
    <row r="21" spans="1:29" x14ac:dyDescent="0.25">
      <c r="A21" s="359" t="str">
        <f>A20</f>
        <v>Don't</v>
      </c>
      <c r="B21" s="326" t="str">
        <f>B20</f>
        <v>CHN</v>
      </c>
      <c r="C21">
        <f>C20</f>
        <v>0</v>
      </c>
      <c r="D21" t="str">
        <f>D20</f>
        <v>IMP</v>
      </c>
      <c r="E21" s="328" t="s">
        <v>655</v>
      </c>
      <c r="F21" s="355">
        <f>'Imp-China - Chine -2'!E$96</f>
        <v>0</v>
      </c>
      <c r="G21" s="292">
        <f>'Imp-China - Chine -2'!F$96</f>
        <v>0</v>
      </c>
      <c r="H21" s="292">
        <f>'Imp-China - Chine -2'!G$96</f>
        <v>0</v>
      </c>
      <c r="I21" s="292">
        <f>'Imp-China - Chine -2'!H$96</f>
        <v>0</v>
      </c>
      <c r="J21" s="292">
        <f>'Imp-China - Chine -2'!I$96</f>
        <v>0</v>
      </c>
      <c r="K21" s="292">
        <f>'Imp-China - Chine -2'!J$96</f>
        <v>0</v>
      </c>
      <c r="L21" s="292">
        <f>'Imp-China - Chine -2'!K$96</f>
        <v>0</v>
      </c>
      <c r="M21" s="292">
        <f>'Imp-China - Chine -2'!L$96</f>
        <v>0</v>
      </c>
      <c r="N21" s="355">
        <f>'Imp-China - Chine -2'!E$97/1000</f>
        <v>0</v>
      </c>
      <c r="O21" s="292">
        <f>'Imp-China - Chine -2'!F$97/1000</f>
        <v>0</v>
      </c>
      <c r="P21" s="292">
        <f>'Imp-China - Chine -2'!G$97/1000</f>
        <v>0</v>
      </c>
      <c r="Q21" s="292">
        <f>'Imp-China - Chine -2'!H$97/1000</f>
        <v>0</v>
      </c>
      <c r="R21" s="292">
        <f>'Imp-China - Chine -2'!I$97/1000</f>
        <v>0</v>
      </c>
      <c r="S21" s="292">
        <f>'Imp-China - Chine -2'!J$97/1000</f>
        <v>0</v>
      </c>
      <c r="T21" s="292">
        <f>'Imp-China - Chine -2'!K$97/1000</f>
        <v>0</v>
      </c>
      <c r="U21" s="292">
        <f>'Imp-China - Chine -2'!L$97/1000</f>
        <v>0</v>
      </c>
      <c r="V21" s="356">
        <f t="shared" si="5"/>
        <v>0</v>
      </c>
      <c r="W21" s="357">
        <f t="shared" si="5"/>
        <v>0</v>
      </c>
      <c r="X21" s="357">
        <f t="shared" si="5"/>
        <v>0</v>
      </c>
      <c r="Y21" s="357">
        <f t="shared" si="5"/>
        <v>0</v>
      </c>
      <c r="Z21" s="357">
        <f t="shared" si="5"/>
        <v>0</v>
      </c>
      <c r="AA21" s="357">
        <f t="shared" si="5"/>
        <v>0</v>
      </c>
      <c r="AB21" s="357">
        <f t="shared" si="5"/>
        <v>0</v>
      </c>
      <c r="AC21" s="358">
        <f t="shared" si="5"/>
        <v>0</v>
      </c>
    </row>
    <row r="22" spans="1:29" x14ac:dyDescent="0.25">
      <c r="A22" s="359" t="str">
        <f t="shared" ref="A22:D25" si="8">A21</f>
        <v>Don't</v>
      </c>
      <c r="B22" s="326" t="str">
        <f t="shared" si="8"/>
        <v>CHN</v>
      </c>
      <c r="C22">
        <f t="shared" si="8"/>
        <v>0</v>
      </c>
      <c r="D22" t="str">
        <f t="shared" si="8"/>
        <v>IMP</v>
      </c>
      <c r="E22" s="328" t="s">
        <v>656</v>
      </c>
      <c r="F22" s="355">
        <f>'Imp-China - Chine -2'!E$101</f>
        <v>0</v>
      </c>
      <c r="G22" s="292">
        <f>'Imp-China - Chine -2'!F$101</f>
        <v>0</v>
      </c>
      <c r="H22" s="292">
        <f>'Imp-China - Chine -2'!G$101</f>
        <v>0</v>
      </c>
      <c r="I22" s="292">
        <f>'Imp-China - Chine -2'!H$101</f>
        <v>0</v>
      </c>
      <c r="J22" s="292">
        <f>'Imp-China - Chine -2'!I$101</f>
        <v>0</v>
      </c>
      <c r="K22" s="292">
        <f>'Imp-China - Chine -2'!J$101</f>
        <v>0</v>
      </c>
      <c r="L22" s="292">
        <f>'Imp-China - Chine -2'!K$101</f>
        <v>0</v>
      </c>
      <c r="M22" s="292">
        <f>'Imp-China - Chine -2'!L$101</f>
        <v>0</v>
      </c>
      <c r="N22" s="355">
        <f>'Imp-China - Chine -2'!E$102/1000</f>
        <v>0</v>
      </c>
      <c r="O22" s="292">
        <f>'Imp-China - Chine -2'!F$102/1000</f>
        <v>0</v>
      </c>
      <c r="P22" s="292">
        <f>'Imp-China - Chine -2'!G$102/1000</f>
        <v>0</v>
      </c>
      <c r="Q22" s="292">
        <f>'Imp-China - Chine -2'!H$102/1000</f>
        <v>0</v>
      </c>
      <c r="R22" s="292">
        <f>'Imp-China - Chine -2'!I$102/1000</f>
        <v>0</v>
      </c>
      <c r="S22" s="292">
        <f>'Imp-China - Chine -2'!J$102/1000</f>
        <v>0</v>
      </c>
      <c r="T22" s="292">
        <f>'Imp-China - Chine -2'!K$102/1000</f>
        <v>0</v>
      </c>
      <c r="U22" s="292">
        <f>'Imp-China - Chine -2'!L$102/1000</f>
        <v>0</v>
      </c>
      <c r="V22" s="356">
        <f t="shared" si="5"/>
        <v>0</v>
      </c>
      <c r="W22" s="357">
        <f t="shared" si="5"/>
        <v>0</v>
      </c>
      <c r="X22" s="357">
        <f t="shared" si="5"/>
        <v>0</v>
      </c>
      <c r="Y22" s="357">
        <f t="shared" si="5"/>
        <v>0</v>
      </c>
      <c r="Z22" s="357">
        <f t="shared" si="5"/>
        <v>0</v>
      </c>
      <c r="AA22" s="357">
        <f t="shared" si="5"/>
        <v>0</v>
      </c>
      <c r="AB22" s="357">
        <f t="shared" si="5"/>
        <v>0</v>
      </c>
      <c r="AC22" s="358">
        <f t="shared" si="5"/>
        <v>0</v>
      </c>
    </row>
    <row r="23" spans="1:29" x14ac:dyDescent="0.25">
      <c r="A23" s="359" t="str">
        <f t="shared" si="8"/>
        <v>Don't</v>
      </c>
      <c r="B23" s="326" t="str">
        <f>B22</f>
        <v>CHN</v>
      </c>
      <c r="C23">
        <f>C22</f>
        <v>0</v>
      </c>
      <c r="D23" t="s">
        <v>657</v>
      </c>
      <c r="E23" s="328" t="str">
        <f>E20</f>
        <v>BMP 1</v>
      </c>
      <c r="F23" s="355">
        <f>'Imp-China - Chine -2'!E$127</f>
        <v>0</v>
      </c>
      <c r="G23" s="292">
        <f>'Imp-China - Chine -2'!F$127</f>
        <v>0</v>
      </c>
      <c r="H23" s="292">
        <f>'Imp-China - Chine -2'!G$127</f>
        <v>0</v>
      </c>
      <c r="I23" s="292">
        <f>'Imp-China - Chine -2'!H$127</f>
        <v>0</v>
      </c>
      <c r="J23" s="292">
        <f>'Imp-China - Chine -2'!I$127</f>
        <v>0</v>
      </c>
      <c r="K23" s="292">
        <f>'Imp-China - Chine -2'!J$127</f>
        <v>0</v>
      </c>
      <c r="L23" s="292">
        <f>'Imp-China - Chine -2'!K$127</f>
        <v>0</v>
      </c>
      <c r="M23" s="292">
        <f>'Imp-China - Chine -2'!L$127</f>
        <v>0</v>
      </c>
      <c r="N23" s="355">
        <f>'Imp-China - Chine -2'!E$128/1000</f>
        <v>0</v>
      </c>
      <c r="O23" s="292">
        <f>'Imp-China - Chine -2'!F$128/1000</f>
        <v>0</v>
      </c>
      <c r="P23" s="292">
        <f>'Imp-China - Chine -2'!G$128/1000</f>
        <v>0</v>
      </c>
      <c r="Q23" s="292">
        <f>'Imp-China - Chine -2'!H$128/1000</f>
        <v>0</v>
      </c>
      <c r="R23" s="292">
        <f>'Imp-China - Chine -2'!I$128/1000</f>
        <v>0</v>
      </c>
      <c r="S23" s="292">
        <f>'Imp-China - Chine -2'!J$128/1000</f>
        <v>0</v>
      </c>
      <c r="T23" s="292">
        <f>'Imp-China - Chine -2'!K$128/1000</f>
        <v>0</v>
      </c>
      <c r="U23" s="292">
        <f>'Imp-China - Chine -2'!L$128/1000</f>
        <v>0</v>
      </c>
      <c r="V23" s="356">
        <f t="shared" si="5"/>
        <v>0</v>
      </c>
      <c r="W23" s="357">
        <f t="shared" si="5"/>
        <v>0</v>
      </c>
      <c r="X23" s="357">
        <f t="shared" si="5"/>
        <v>0</v>
      </c>
      <c r="Y23" s="357">
        <f t="shared" si="5"/>
        <v>0</v>
      </c>
      <c r="Z23" s="357">
        <f t="shared" si="5"/>
        <v>0</v>
      </c>
      <c r="AA23" s="357">
        <f t="shared" si="5"/>
        <v>0</v>
      </c>
      <c r="AB23" s="357">
        <f t="shared" si="5"/>
        <v>0</v>
      </c>
      <c r="AC23" s="358">
        <f t="shared" si="5"/>
        <v>0</v>
      </c>
    </row>
    <row r="24" spans="1:29" x14ac:dyDescent="0.25">
      <c r="A24" s="359" t="str">
        <f t="shared" si="8"/>
        <v>Don't</v>
      </c>
      <c r="B24" s="326" t="str">
        <f>B23</f>
        <v>CHN</v>
      </c>
      <c r="C24">
        <f t="shared" ref="C24:D25" si="9">C23</f>
        <v>0</v>
      </c>
      <c r="D24" t="str">
        <f>D23</f>
        <v>IMP SLS</v>
      </c>
      <c r="E24" s="328" t="str">
        <f>E21</f>
        <v>BMP 2</v>
      </c>
      <c r="F24" s="355">
        <f>'Imp-China - Chine -2'!E$132</f>
        <v>0</v>
      </c>
      <c r="G24" s="292">
        <f>'Imp-China - Chine -2'!F$132</f>
        <v>0</v>
      </c>
      <c r="H24" s="292">
        <f>'Imp-China - Chine -2'!G$132</f>
        <v>0</v>
      </c>
      <c r="I24" s="292">
        <f>'Imp-China - Chine -2'!H$132</f>
        <v>0</v>
      </c>
      <c r="J24" s="292">
        <f>'Imp-China - Chine -2'!I$132</f>
        <v>0</v>
      </c>
      <c r="K24" s="292">
        <f>'Imp-China - Chine -2'!J$132</f>
        <v>0</v>
      </c>
      <c r="L24" s="292">
        <f>'Imp-China - Chine -2'!K$132</f>
        <v>0</v>
      </c>
      <c r="M24" s="292">
        <f>'Imp-China - Chine -2'!L$132</f>
        <v>0</v>
      </c>
      <c r="N24" s="355">
        <f>'Imp-China - Chine -2'!E$133/1000</f>
        <v>0</v>
      </c>
      <c r="O24" s="292">
        <f>'Imp-China - Chine -2'!F$133/1000</f>
        <v>0</v>
      </c>
      <c r="P24" s="292">
        <f>'Imp-China - Chine -2'!G$133/1000</f>
        <v>0</v>
      </c>
      <c r="Q24" s="292">
        <f>'Imp-China - Chine -2'!H$133/1000</f>
        <v>0</v>
      </c>
      <c r="R24" s="292">
        <f>'Imp-China - Chine -2'!I$133/1000</f>
        <v>0</v>
      </c>
      <c r="S24" s="292">
        <f>'Imp-China - Chine -2'!J$133/1000</f>
        <v>0</v>
      </c>
      <c r="T24" s="292">
        <f>'Imp-China - Chine -2'!K$133/1000</f>
        <v>0</v>
      </c>
      <c r="U24" s="292">
        <f>'Imp-China - Chine -2'!L$133/1000</f>
        <v>0</v>
      </c>
      <c r="V24" s="356">
        <f t="shared" si="5"/>
        <v>0</v>
      </c>
      <c r="W24" s="357">
        <f t="shared" si="5"/>
        <v>0</v>
      </c>
      <c r="X24" s="357">
        <f t="shared" si="5"/>
        <v>0</v>
      </c>
      <c r="Y24" s="357">
        <f t="shared" si="5"/>
        <v>0</v>
      </c>
      <c r="Z24" s="357">
        <f t="shared" si="5"/>
        <v>0</v>
      </c>
      <c r="AA24" s="357">
        <f t="shared" si="5"/>
        <v>0</v>
      </c>
      <c r="AB24" s="357">
        <f t="shared" si="5"/>
        <v>0</v>
      </c>
      <c r="AC24" s="358">
        <f t="shared" si="5"/>
        <v>0</v>
      </c>
    </row>
    <row r="25" spans="1:29" x14ac:dyDescent="0.25">
      <c r="A25" s="359" t="str">
        <f t="shared" si="8"/>
        <v>Don't</v>
      </c>
      <c r="B25" s="326" t="str">
        <f>B24</f>
        <v>CHN</v>
      </c>
      <c r="C25">
        <f t="shared" si="9"/>
        <v>0</v>
      </c>
      <c r="D25" t="str">
        <f t="shared" si="9"/>
        <v>IMP SLS</v>
      </c>
      <c r="E25" s="328" t="str">
        <f>E22</f>
        <v>BMP 3</v>
      </c>
      <c r="F25" s="355">
        <f>'Imp-China - Chine -2'!E$137</f>
        <v>0</v>
      </c>
      <c r="G25" s="292">
        <f>'Imp-China - Chine -2'!F$137</f>
        <v>0</v>
      </c>
      <c r="H25" s="292">
        <f>'Imp-China - Chine -2'!G$137</f>
        <v>0</v>
      </c>
      <c r="I25" s="292">
        <f>'Imp-China - Chine -2'!H$137</f>
        <v>0</v>
      </c>
      <c r="J25" s="292">
        <f>'Imp-China - Chine -2'!I$137</f>
        <v>0</v>
      </c>
      <c r="K25" s="292">
        <f>'Imp-China - Chine -2'!J$137</f>
        <v>0</v>
      </c>
      <c r="L25" s="292">
        <f>'Imp-China - Chine -2'!K$137</f>
        <v>0</v>
      </c>
      <c r="M25" s="292">
        <f>'Imp-China - Chine -2'!L$137</f>
        <v>0</v>
      </c>
      <c r="N25" s="355">
        <f>'Imp-China - Chine -2'!E$138/1000</f>
        <v>0</v>
      </c>
      <c r="O25" s="292">
        <f>'Imp-China - Chine -2'!F$138/1000</f>
        <v>0</v>
      </c>
      <c r="P25" s="292">
        <f>'Imp-China - Chine -2'!G$138/1000</f>
        <v>0</v>
      </c>
      <c r="Q25" s="292">
        <f>'Imp-China - Chine -2'!H$138/1000</f>
        <v>0</v>
      </c>
      <c r="R25" s="292">
        <f>'Imp-China - Chine -2'!I$138/1000</f>
        <v>0</v>
      </c>
      <c r="S25" s="292">
        <f>'Imp-China - Chine -2'!J$138/1000</f>
        <v>0</v>
      </c>
      <c r="T25" s="292">
        <f>'Imp-China - Chine -2'!K$138/1000</f>
        <v>0</v>
      </c>
      <c r="U25" s="292">
        <f>'Imp-China - Chine -2'!L$138/1000</f>
        <v>0</v>
      </c>
      <c r="V25" s="356">
        <f t="shared" si="5"/>
        <v>0</v>
      </c>
      <c r="W25" s="357">
        <f t="shared" si="5"/>
        <v>0</v>
      </c>
      <c r="X25" s="357">
        <f t="shared" si="5"/>
        <v>0</v>
      </c>
      <c r="Y25" s="357">
        <f t="shared" si="5"/>
        <v>0</v>
      </c>
      <c r="Z25" s="357">
        <f t="shared" si="5"/>
        <v>0</v>
      </c>
      <c r="AA25" s="357">
        <f t="shared" si="5"/>
        <v>0</v>
      </c>
      <c r="AB25" s="357">
        <f t="shared" si="5"/>
        <v>0</v>
      </c>
      <c r="AC25" s="358">
        <f t="shared" si="5"/>
        <v>0</v>
      </c>
    </row>
    <row r="26" spans="1:29" x14ac:dyDescent="0.25">
      <c r="A26" s="359" t="str">
        <f>IF(SUM(F26:U31)&gt;=0.01,"Copy","Don't")</f>
        <v>Don't</v>
      </c>
      <c r="B26" s="360" t="s">
        <v>604</v>
      </c>
      <c r="C26" s="361">
        <f>'Imp-China - Chine -3'!$G$23</f>
        <v>0</v>
      </c>
      <c r="D26" s="361" t="s">
        <v>653</v>
      </c>
      <c r="E26" s="362" t="s">
        <v>654</v>
      </c>
      <c r="F26" s="355">
        <f>'Imp-China - Chine -3'!E$91</f>
        <v>0</v>
      </c>
      <c r="G26" s="292">
        <f>'Imp-China - Chine -3'!F$91</f>
        <v>0</v>
      </c>
      <c r="H26" s="292">
        <f>'Imp-China - Chine -3'!G$91</f>
        <v>0</v>
      </c>
      <c r="I26" s="292">
        <f>'Imp-China - Chine -3'!H$91</f>
        <v>0</v>
      </c>
      <c r="J26" s="292">
        <f>'Imp-China - Chine -3'!I$91</f>
        <v>0</v>
      </c>
      <c r="K26" s="292">
        <f>'Imp-China - Chine -3'!J$91</f>
        <v>0</v>
      </c>
      <c r="L26" s="292">
        <f>'Imp-China - Chine -3'!K$91</f>
        <v>0</v>
      </c>
      <c r="M26" s="292">
        <f>'Imp-China - Chine -3'!L$91</f>
        <v>0</v>
      </c>
      <c r="N26" s="355">
        <f>'Imp-China - Chine -3'!E$92/1000</f>
        <v>0</v>
      </c>
      <c r="O26" s="292">
        <f>'Imp-China - Chine -3'!F$92/1000</f>
        <v>0</v>
      </c>
      <c r="P26" s="292">
        <f>'Imp-China - Chine -3'!G$92/1000</f>
        <v>0</v>
      </c>
      <c r="Q26" s="292">
        <f>'Imp-China - Chine -3'!H$92/1000</f>
        <v>0</v>
      </c>
      <c r="R26" s="292">
        <f>'Imp-China - Chine -3'!I$92/1000</f>
        <v>0</v>
      </c>
      <c r="S26" s="292">
        <f>'Imp-China - Chine -3'!J$92/1000</f>
        <v>0</v>
      </c>
      <c r="T26" s="292">
        <f>'Imp-China - Chine -3'!K$92/1000</f>
        <v>0</v>
      </c>
      <c r="U26" s="292">
        <f>'Imp-China - Chine -3'!L$92/1000</f>
        <v>0</v>
      </c>
      <c r="V26" s="356">
        <f t="shared" si="5"/>
        <v>0</v>
      </c>
      <c r="W26" s="357">
        <f t="shared" si="5"/>
        <v>0</v>
      </c>
      <c r="X26" s="357">
        <f t="shared" si="5"/>
        <v>0</v>
      </c>
      <c r="Y26" s="357">
        <f t="shared" si="5"/>
        <v>0</v>
      </c>
      <c r="Z26" s="357">
        <f t="shared" si="5"/>
        <v>0</v>
      </c>
      <c r="AA26" s="357">
        <f t="shared" si="5"/>
        <v>0</v>
      </c>
      <c r="AB26" s="357">
        <f t="shared" si="5"/>
        <v>0</v>
      </c>
      <c r="AC26" s="358">
        <f t="shared" si="5"/>
        <v>0</v>
      </c>
    </row>
    <row r="27" spans="1:29" x14ac:dyDescent="0.25">
      <c r="A27" s="359" t="str">
        <f>A26</f>
        <v>Don't</v>
      </c>
      <c r="B27" s="326" t="str">
        <f>B26</f>
        <v>CHN</v>
      </c>
      <c r="C27">
        <f>C26</f>
        <v>0</v>
      </c>
      <c r="D27" t="str">
        <f>D26</f>
        <v>IMP</v>
      </c>
      <c r="E27" s="328" t="s">
        <v>655</v>
      </c>
      <c r="F27" s="355">
        <f>'Imp-China - Chine -3'!E$96</f>
        <v>0</v>
      </c>
      <c r="G27" s="292">
        <f>'Imp-China - Chine -3'!F$96</f>
        <v>0</v>
      </c>
      <c r="H27" s="292">
        <f>'Imp-China - Chine -3'!G$96</f>
        <v>0</v>
      </c>
      <c r="I27" s="292">
        <f>'Imp-China - Chine -3'!H$96</f>
        <v>0</v>
      </c>
      <c r="J27" s="292">
        <f>'Imp-China - Chine -3'!I$96</f>
        <v>0</v>
      </c>
      <c r="K27" s="292">
        <f>'Imp-China - Chine -3'!J$96</f>
        <v>0</v>
      </c>
      <c r="L27" s="292">
        <f>'Imp-China - Chine -3'!K$96</f>
        <v>0</v>
      </c>
      <c r="M27" s="292">
        <f>'Imp-China - Chine -3'!L$96</f>
        <v>0</v>
      </c>
      <c r="N27" s="355">
        <f>'Imp-China - Chine -3'!E$97/1000</f>
        <v>0</v>
      </c>
      <c r="O27" s="292">
        <f>'Imp-China - Chine -3'!F$97/1000</f>
        <v>0</v>
      </c>
      <c r="P27" s="292">
        <f>'Imp-China - Chine -3'!G$97/1000</f>
        <v>0</v>
      </c>
      <c r="Q27" s="292">
        <f>'Imp-China - Chine -3'!H$97/1000</f>
        <v>0</v>
      </c>
      <c r="R27" s="292">
        <f>'Imp-China - Chine -3'!I$97/1000</f>
        <v>0</v>
      </c>
      <c r="S27" s="292">
        <f>'Imp-China - Chine -3'!J$97/1000</f>
        <v>0</v>
      </c>
      <c r="T27" s="292">
        <f>'Imp-China - Chine -3'!K$97/1000</f>
        <v>0</v>
      </c>
      <c r="U27" s="292">
        <f>'Imp-China - Chine -3'!L$97/1000</f>
        <v>0</v>
      </c>
      <c r="V27" s="356">
        <f t="shared" si="5"/>
        <v>0</v>
      </c>
      <c r="W27" s="357">
        <f t="shared" si="5"/>
        <v>0</v>
      </c>
      <c r="X27" s="357">
        <f t="shared" si="5"/>
        <v>0</v>
      </c>
      <c r="Y27" s="357">
        <f t="shared" si="5"/>
        <v>0</v>
      </c>
      <c r="Z27" s="357">
        <f t="shared" si="5"/>
        <v>0</v>
      </c>
      <c r="AA27" s="357">
        <f t="shared" si="5"/>
        <v>0</v>
      </c>
      <c r="AB27" s="357">
        <f t="shared" si="5"/>
        <v>0</v>
      </c>
      <c r="AC27" s="358">
        <f t="shared" si="5"/>
        <v>0</v>
      </c>
    </row>
    <row r="28" spans="1:29" x14ac:dyDescent="0.25">
      <c r="A28" s="359" t="str">
        <f t="shared" ref="A28:D31" si="10">A27</f>
        <v>Don't</v>
      </c>
      <c r="B28" s="326" t="str">
        <f t="shared" si="10"/>
        <v>CHN</v>
      </c>
      <c r="C28">
        <f t="shared" si="10"/>
        <v>0</v>
      </c>
      <c r="D28" t="str">
        <f t="shared" si="10"/>
        <v>IMP</v>
      </c>
      <c r="E28" s="328" t="s">
        <v>656</v>
      </c>
      <c r="F28" s="355">
        <f>'Imp-China - Chine -3'!E$101</f>
        <v>0</v>
      </c>
      <c r="G28" s="292">
        <f>'Imp-China - Chine -3'!F$101</f>
        <v>0</v>
      </c>
      <c r="H28" s="292">
        <f>'Imp-China - Chine -3'!G$101</f>
        <v>0</v>
      </c>
      <c r="I28" s="292">
        <f>'Imp-China - Chine -3'!H$101</f>
        <v>0</v>
      </c>
      <c r="J28" s="292">
        <f>'Imp-China - Chine -3'!I$101</f>
        <v>0</v>
      </c>
      <c r="K28" s="292">
        <f>'Imp-China - Chine -3'!J$101</f>
        <v>0</v>
      </c>
      <c r="L28" s="292">
        <f>'Imp-China - Chine -3'!K$101</f>
        <v>0</v>
      </c>
      <c r="M28" s="292">
        <f>'Imp-China - Chine -3'!L$101</f>
        <v>0</v>
      </c>
      <c r="N28" s="355">
        <f>'Imp-China - Chine -3'!E$102/1000</f>
        <v>0</v>
      </c>
      <c r="O28" s="292">
        <f>'Imp-China - Chine -3'!F$102/1000</f>
        <v>0</v>
      </c>
      <c r="P28" s="292">
        <f>'Imp-China - Chine -3'!G$102/1000</f>
        <v>0</v>
      </c>
      <c r="Q28" s="292">
        <f>'Imp-China - Chine -3'!H$102/1000</f>
        <v>0</v>
      </c>
      <c r="R28" s="292">
        <f>'Imp-China - Chine -3'!I$102/1000</f>
        <v>0</v>
      </c>
      <c r="S28" s="292">
        <f>'Imp-China - Chine -3'!J$102/1000</f>
        <v>0</v>
      </c>
      <c r="T28" s="292">
        <f>'Imp-China - Chine -3'!K$102/1000</f>
        <v>0</v>
      </c>
      <c r="U28" s="292">
        <f>'Imp-China - Chine -3'!L$102/1000</f>
        <v>0</v>
      </c>
      <c r="V28" s="356">
        <f t="shared" si="5"/>
        <v>0</v>
      </c>
      <c r="W28" s="357">
        <f t="shared" si="5"/>
        <v>0</v>
      </c>
      <c r="X28" s="357">
        <f t="shared" si="5"/>
        <v>0</v>
      </c>
      <c r="Y28" s="357">
        <f t="shared" si="5"/>
        <v>0</v>
      </c>
      <c r="Z28" s="357">
        <f t="shared" si="5"/>
        <v>0</v>
      </c>
      <c r="AA28" s="357">
        <f t="shared" si="5"/>
        <v>0</v>
      </c>
      <c r="AB28" s="357">
        <f t="shared" si="5"/>
        <v>0</v>
      </c>
      <c r="AC28" s="358">
        <f t="shared" si="5"/>
        <v>0</v>
      </c>
    </row>
    <row r="29" spans="1:29" x14ac:dyDescent="0.25">
      <c r="A29" s="359" t="str">
        <f t="shared" si="10"/>
        <v>Don't</v>
      </c>
      <c r="B29" s="326" t="str">
        <f>B28</f>
        <v>CHN</v>
      </c>
      <c r="C29">
        <f>C28</f>
        <v>0</v>
      </c>
      <c r="D29" t="s">
        <v>657</v>
      </c>
      <c r="E29" s="328" t="str">
        <f>E26</f>
        <v>BMP 1</v>
      </c>
      <c r="F29" s="355">
        <f>'Imp-China - Chine -3'!E$127</f>
        <v>0</v>
      </c>
      <c r="G29" s="292">
        <f>'Imp-China - Chine -3'!F$127</f>
        <v>0</v>
      </c>
      <c r="H29" s="292">
        <f>'Imp-China - Chine -3'!G$127</f>
        <v>0</v>
      </c>
      <c r="I29" s="292">
        <f>'Imp-China - Chine -3'!H$127</f>
        <v>0</v>
      </c>
      <c r="J29" s="292">
        <f>'Imp-China - Chine -3'!I$127</f>
        <v>0</v>
      </c>
      <c r="K29" s="292">
        <f>'Imp-China - Chine -3'!J$127</f>
        <v>0</v>
      </c>
      <c r="L29" s="292">
        <f>'Imp-China - Chine -3'!K$127</f>
        <v>0</v>
      </c>
      <c r="M29" s="292">
        <f>'Imp-China - Chine -3'!L$127</f>
        <v>0</v>
      </c>
      <c r="N29" s="355">
        <f>'Imp-China - Chine -3'!E$128/1000</f>
        <v>0</v>
      </c>
      <c r="O29" s="292">
        <f>'Imp-China - Chine -3'!F$128/1000</f>
        <v>0</v>
      </c>
      <c r="P29" s="292">
        <f>'Imp-China - Chine -3'!G$128/1000</f>
        <v>0</v>
      </c>
      <c r="Q29" s="292">
        <f>'Imp-China - Chine -3'!H$128/1000</f>
        <v>0</v>
      </c>
      <c r="R29" s="292">
        <f>'Imp-China - Chine -3'!I$128/1000</f>
        <v>0</v>
      </c>
      <c r="S29" s="292">
        <f>'Imp-China - Chine -3'!J$128/1000</f>
        <v>0</v>
      </c>
      <c r="T29" s="292">
        <f>'Imp-China - Chine -3'!K$128/1000</f>
        <v>0</v>
      </c>
      <c r="U29" s="292">
        <f>'Imp-China - Chine -3'!L$128/1000</f>
        <v>0</v>
      </c>
      <c r="V29" s="356">
        <f t="shared" si="5"/>
        <v>0</v>
      </c>
      <c r="W29" s="357">
        <f t="shared" si="5"/>
        <v>0</v>
      </c>
      <c r="X29" s="357">
        <f t="shared" si="5"/>
        <v>0</v>
      </c>
      <c r="Y29" s="357">
        <f t="shared" si="5"/>
        <v>0</v>
      </c>
      <c r="Z29" s="357">
        <f t="shared" si="5"/>
        <v>0</v>
      </c>
      <c r="AA29" s="357">
        <f t="shared" si="5"/>
        <v>0</v>
      </c>
      <c r="AB29" s="357">
        <f t="shared" si="5"/>
        <v>0</v>
      </c>
      <c r="AC29" s="358">
        <f t="shared" si="5"/>
        <v>0</v>
      </c>
    </row>
    <row r="30" spans="1:29" x14ac:dyDescent="0.25">
      <c r="A30" s="359" t="str">
        <f t="shared" si="10"/>
        <v>Don't</v>
      </c>
      <c r="B30" s="326" t="str">
        <f t="shared" si="10"/>
        <v>CHN</v>
      </c>
      <c r="C30">
        <f t="shared" si="10"/>
        <v>0</v>
      </c>
      <c r="D30" t="str">
        <f>D29</f>
        <v>IMP SLS</v>
      </c>
      <c r="E30" s="328" t="str">
        <f>E27</f>
        <v>BMP 2</v>
      </c>
      <c r="F30" s="355">
        <f>'Imp-China - Chine -3'!E$132</f>
        <v>0</v>
      </c>
      <c r="G30" s="292">
        <f>'Imp-China - Chine -3'!F$132</f>
        <v>0</v>
      </c>
      <c r="H30" s="292">
        <f>'Imp-China - Chine -3'!G$132</f>
        <v>0</v>
      </c>
      <c r="I30" s="292">
        <f>'Imp-China - Chine -3'!H$132</f>
        <v>0</v>
      </c>
      <c r="J30" s="292">
        <f>'Imp-China - Chine -3'!I$132</f>
        <v>0</v>
      </c>
      <c r="K30" s="292">
        <f>'Imp-China - Chine -3'!J$132</f>
        <v>0</v>
      </c>
      <c r="L30" s="292">
        <f>'Imp-China - Chine -3'!K$132</f>
        <v>0</v>
      </c>
      <c r="M30" s="292">
        <f>'Imp-China - Chine -3'!L$132</f>
        <v>0</v>
      </c>
      <c r="N30" s="355">
        <f>'Imp-China - Chine -3'!E$133/1000</f>
        <v>0</v>
      </c>
      <c r="O30" s="292">
        <f>'Imp-China - Chine -3'!F$133/1000</f>
        <v>0</v>
      </c>
      <c r="P30" s="292">
        <f>'Imp-China - Chine -3'!G$133/1000</f>
        <v>0</v>
      </c>
      <c r="Q30" s="292">
        <f>'Imp-China - Chine -3'!H$133/1000</f>
        <v>0</v>
      </c>
      <c r="R30" s="292">
        <f>'Imp-China - Chine -3'!I$133/1000</f>
        <v>0</v>
      </c>
      <c r="S30" s="292">
        <f>'Imp-China - Chine -3'!J$133/1000</f>
        <v>0</v>
      </c>
      <c r="T30" s="292">
        <f>'Imp-China - Chine -3'!K$133/1000</f>
        <v>0</v>
      </c>
      <c r="U30" s="292">
        <f>'Imp-China - Chine -3'!L$133/1000</f>
        <v>0</v>
      </c>
      <c r="V30" s="356">
        <f t="shared" si="5"/>
        <v>0</v>
      </c>
      <c r="W30" s="357">
        <f t="shared" si="5"/>
        <v>0</v>
      </c>
      <c r="X30" s="357">
        <f t="shared" si="5"/>
        <v>0</v>
      </c>
      <c r="Y30" s="357">
        <f t="shared" si="5"/>
        <v>0</v>
      </c>
      <c r="Z30" s="357">
        <f t="shared" si="5"/>
        <v>0</v>
      </c>
      <c r="AA30" s="357">
        <f t="shared" si="5"/>
        <v>0</v>
      </c>
      <c r="AB30" s="357">
        <f t="shared" si="5"/>
        <v>0</v>
      </c>
      <c r="AC30" s="358">
        <f t="shared" si="5"/>
        <v>0</v>
      </c>
    </row>
    <row r="31" spans="1:29" x14ac:dyDescent="0.25">
      <c r="A31" s="359" t="str">
        <f t="shared" si="10"/>
        <v>Don't</v>
      </c>
      <c r="B31" s="326" t="str">
        <f t="shared" si="10"/>
        <v>CHN</v>
      </c>
      <c r="C31">
        <f t="shared" si="10"/>
        <v>0</v>
      </c>
      <c r="D31" t="str">
        <f t="shared" si="10"/>
        <v>IMP SLS</v>
      </c>
      <c r="E31" s="328" t="str">
        <f>E28</f>
        <v>BMP 3</v>
      </c>
      <c r="F31" s="355">
        <f>'Imp-China - Chine -3'!E$137</f>
        <v>0</v>
      </c>
      <c r="G31" s="292">
        <f>'Imp-China - Chine -3'!F$137</f>
        <v>0</v>
      </c>
      <c r="H31" s="292">
        <f>'Imp-China - Chine -3'!G$137</f>
        <v>0</v>
      </c>
      <c r="I31" s="292">
        <f>'Imp-China - Chine -3'!H$137</f>
        <v>0</v>
      </c>
      <c r="J31" s="292">
        <f>'Imp-China - Chine -3'!I$137</f>
        <v>0</v>
      </c>
      <c r="K31" s="292">
        <f>'Imp-China - Chine -3'!J$137</f>
        <v>0</v>
      </c>
      <c r="L31" s="292">
        <f>'Imp-China - Chine -3'!K$137</f>
        <v>0</v>
      </c>
      <c r="M31" s="292">
        <f>'Imp-China - Chine -3'!L$137</f>
        <v>0</v>
      </c>
      <c r="N31" s="355">
        <f>'Imp-China - Chine -3'!E$138/1000</f>
        <v>0</v>
      </c>
      <c r="O31" s="292">
        <f>'Imp-China - Chine -3'!F$138/1000</f>
        <v>0</v>
      </c>
      <c r="P31" s="292">
        <f>'Imp-China - Chine -3'!G$138/1000</f>
        <v>0</v>
      </c>
      <c r="Q31" s="292">
        <f>'Imp-China - Chine -3'!H$138/1000</f>
        <v>0</v>
      </c>
      <c r="R31" s="292">
        <f>'Imp-China - Chine -3'!I$138/1000</f>
        <v>0</v>
      </c>
      <c r="S31" s="292">
        <f>'Imp-China - Chine -3'!J$138/1000</f>
        <v>0</v>
      </c>
      <c r="T31" s="292">
        <f>'Imp-China - Chine -3'!K$138/1000</f>
        <v>0</v>
      </c>
      <c r="U31" s="292">
        <f>'Imp-China - Chine -3'!L$138/1000</f>
        <v>0</v>
      </c>
      <c r="V31" s="356">
        <f t="shared" ref="V31:AC46" si="11">(IF(ISERROR(N31/F31),0,N31/F31))*1000</f>
        <v>0</v>
      </c>
      <c r="W31" s="357">
        <f t="shared" si="11"/>
        <v>0</v>
      </c>
      <c r="X31" s="357">
        <f t="shared" si="11"/>
        <v>0</v>
      </c>
      <c r="Y31" s="357">
        <f t="shared" si="11"/>
        <v>0</v>
      </c>
      <c r="Z31" s="357">
        <f t="shared" si="11"/>
        <v>0</v>
      </c>
      <c r="AA31" s="357">
        <f t="shared" si="11"/>
        <v>0</v>
      </c>
      <c r="AB31" s="357">
        <f t="shared" si="11"/>
        <v>0</v>
      </c>
      <c r="AC31" s="358">
        <f t="shared" si="11"/>
        <v>0</v>
      </c>
    </row>
    <row r="32" spans="1:29" x14ac:dyDescent="0.25">
      <c r="A32" s="359" t="str">
        <f>IF(SUM(F32:U37)&gt;=0.01,"Copy","Don't")</f>
        <v>Don't</v>
      </c>
      <c r="B32" s="360" t="s">
        <v>604</v>
      </c>
      <c r="C32" s="361">
        <f>'Imp-China - Chine -4'!$G$23</f>
        <v>0</v>
      </c>
      <c r="D32" s="361" t="s">
        <v>653</v>
      </c>
      <c r="E32" s="362" t="s">
        <v>654</v>
      </c>
      <c r="F32" s="355">
        <f>'Imp-China - Chine -4'!E$91</f>
        <v>0</v>
      </c>
      <c r="G32" s="292">
        <f>'Imp-China - Chine -4'!F$91</f>
        <v>0</v>
      </c>
      <c r="H32" s="292">
        <f>'Imp-China - Chine -4'!G$91</f>
        <v>0</v>
      </c>
      <c r="I32" s="292">
        <f>'Imp-China - Chine -4'!H$91</f>
        <v>0</v>
      </c>
      <c r="J32" s="292">
        <f>'Imp-China - Chine -4'!I$91</f>
        <v>0</v>
      </c>
      <c r="K32" s="292">
        <f>'Imp-China - Chine -4'!J$91</f>
        <v>0</v>
      </c>
      <c r="L32" s="292">
        <f>'Imp-China - Chine -4'!K$91</f>
        <v>0</v>
      </c>
      <c r="M32" s="292">
        <f>'Imp-China - Chine -4'!L$91</f>
        <v>0</v>
      </c>
      <c r="N32" s="355">
        <f>'Imp-China - Chine -4'!E$92/1000</f>
        <v>0</v>
      </c>
      <c r="O32" s="292">
        <f>'Imp-China - Chine -4'!F$92/1000</f>
        <v>0</v>
      </c>
      <c r="P32" s="292">
        <f>'Imp-China - Chine -4'!G$92/1000</f>
        <v>0</v>
      </c>
      <c r="Q32" s="292">
        <f>'Imp-China - Chine -4'!H$92/1000</f>
        <v>0</v>
      </c>
      <c r="R32" s="292">
        <f>'Imp-China - Chine -4'!I$92/1000</f>
        <v>0</v>
      </c>
      <c r="S32" s="292">
        <f>'Imp-China - Chine -4'!J$92/1000</f>
        <v>0</v>
      </c>
      <c r="T32" s="292">
        <f>'Imp-China - Chine -4'!K$92/1000</f>
        <v>0</v>
      </c>
      <c r="U32" s="292">
        <f>'Imp-China - Chine -4'!L$92/1000</f>
        <v>0</v>
      </c>
      <c r="V32" s="356">
        <f t="shared" si="11"/>
        <v>0</v>
      </c>
      <c r="W32" s="357">
        <f t="shared" si="11"/>
        <v>0</v>
      </c>
      <c r="X32" s="357">
        <f t="shared" si="11"/>
        <v>0</v>
      </c>
      <c r="Y32" s="357">
        <f t="shared" si="11"/>
        <v>0</v>
      </c>
      <c r="Z32" s="357">
        <f t="shared" si="11"/>
        <v>0</v>
      </c>
      <c r="AA32" s="357">
        <f t="shared" si="11"/>
        <v>0</v>
      </c>
      <c r="AB32" s="357">
        <f t="shared" si="11"/>
        <v>0</v>
      </c>
      <c r="AC32" s="358">
        <f t="shared" si="11"/>
        <v>0</v>
      </c>
    </row>
    <row r="33" spans="1:29" x14ac:dyDescent="0.25">
      <c r="A33" s="359" t="str">
        <f>A32</f>
        <v>Don't</v>
      </c>
      <c r="B33" s="326" t="str">
        <f>B32</f>
        <v>CHN</v>
      </c>
      <c r="C33">
        <f>C32</f>
        <v>0</v>
      </c>
      <c r="D33" t="str">
        <f>D32</f>
        <v>IMP</v>
      </c>
      <c r="E33" s="328" t="s">
        <v>655</v>
      </c>
      <c r="F33" s="355">
        <f>'Imp-China - Chine -4'!E$96</f>
        <v>0</v>
      </c>
      <c r="G33" s="292">
        <f>'Imp-China - Chine -4'!F$96</f>
        <v>0</v>
      </c>
      <c r="H33" s="292">
        <f>'Imp-China - Chine -4'!G$96</f>
        <v>0</v>
      </c>
      <c r="I33" s="292">
        <f>'Imp-China - Chine -4'!H$96</f>
        <v>0</v>
      </c>
      <c r="J33" s="292">
        <f>'Imp-China - Chine -4'!I$96</f>
        <v>0</v>
      </c>
      <c r="K33" s="292">
        <f>'Imp-China - Chine -4'!J$96</f>
        <v>0</v>
      </c>
      <c r="L33" s="292">
        <f>'Imp-China - Chine -4'!K$96</f>
        <v>0</v>
      </c>
      <c r="M33" s="292">
        <f>'Imp-China - Chine -4'!L$96</f>
        <v>0</v>
      </c>
      <c r="N33" s="355">
        <f>'Imp-China - Chine -4'!E$97/1000</f>
        <v>0</v>
      </c>
      <c r="O33" s="292">
        <f>'Imp-China - Chine -4'!F$97/1000</f>
        <v>0</v>
      </c>
      <c r="P33" s="292">
        <f>'Imp-China - Chine -4'!G$97/1000</f>
        <v>0</v>
      </c>
      <c r="Q33" s="292">
        <f>'Imp-China - Chine -4'!H$97/1000</f>
        <v>0</v>
      </c>
      <c r="R33" s="292">
        <f>'Imp-China - Chine -4'!I$97/1000</f>
        <v>0</v>
      </c>
      <c r="S33" s="292">
        <f>'Imp-China - Chine -4'!J$97/1000</f>
        <v>0</v>
      </c>
      <c r="T33" s="292">
        <f>'Imp-China - Chine -4'!K$97/1000</f>
        <v>0</v>
      </c>
      <c r="U33" s="292">
        <f>'Imp-China - Chine -4'!L$97/1000</f>
        <v>0</v>
      </c>
      <c r="V33" s="356">
        <f t="shared" si="11"/>
        <v>0</v>
      </c>
      <c r="W33" s="357">
        <f t="shared" si="11"/>
        <v>0</v>
      </c>
      <c r="X33" s="357">
        <f t="shared" si="11"/>
        <v>0</v>
      </c>
      <c r="Y33" s="357">
        <f t="shared" si="11"/>
        <v>0</v>
      </c>
      <c r="Z33" s="357">
        <f t="shared" si="11"/>
        <v>0</v>
      </c>
      <c r="AA33" s="357">
        <f t="shared" si="11"/>
        <v>0</v>
      </c>
      <c r="AB33" s="357">
        <f t="shared" si="11"/>
        <v>0</v>
      </c>
      <c r="AC33" s="358">
        <f t="shared" si="11"/>
        <v>0</v>
      </c>
    </row>
    <row r="34" spans="1:29" x14ac:dyDescent="0.25">
      <c r="A34" s="359" t="str">
        <f t="shared" ref="A34:D37" si="12">A33</f>
        <v>Don't</v>
      </c>
      <c r="B34" s="326" t="str">
        <f t="shared" si="12"/>
        <v>CHN</v>
      </c>
      <c r="C34">
        <f t="shared" si="12"/>
        <v>0</v>
      </c>
      <c r="D34" t="str">
        <f t="shared" si="12"/>
        <v>IMP</v>
      </c>
      <c r="E34" s="328" t="s">
        <v>656</v>
      </c>
      <c r="F34" s="355">
        <f>'Imp-China - Chine -4'!E$101</f>
        <v>0</v>
      </c>
      <c r="G34" s="292">
        <f>'Imp-China - Chine -4'!F$101</f>
        <v>0</v>
      </c>
      <c r="H34" s="292">
        <f>'Imp-China - Chine -4'!G$101</f>
        <v>0</v>
      </c>
      <c r="I34" s="292">
        <f>'Imp-China - Chine -4'!H$101</f>
        <v>0</v>
      </c>
      <c r="J34" s="292">
        <f>'Imp-China - Chine -4'!I$101</f>
        <v>0</v>
      </c>
      <c r="K34" s="292">
        <f>'Imp-China - Chine -4'!J$101</f>
        <v>0</v>
      </c>
      <c r="L34" s="292">
        <f>'Imp-China - Chine -4'!K$101</f>
        <v>0</v>
      </c>
      <c r="M34" s="292">
        <f>'Imp-China - Chine -4'!L$101</f>
        <v>0</v>
      </c>
      <c r="N34" s="355">
        <f>'Imp-China - Chine -4'!E$102/1000</f>
        <v>0</v>
      </c>
      <c r="O34" s="292">
        <f>'Imp-China - Chine -4'!F$102/1000</f>
        <v>0</v>
      </c>
      <c r="P34" s="292">
        <f>'Imp-China - Chine -4'!G$102/1000</f>
        <v>0</v>
      </c>
      <c r="Q34" s="292">
        <f>'Imp-China - Chine -4'!H$102/1000</f>
        <v>0</v>
      </c>
      <c r="R34" s="292">
        <f>'Imp-China - Chine -4'!I$102/1000</f>
        <v>0</v>
      </c>
      <c r="S34" s="292">
        <f>'Imp-China - Chine -4'!J$102/1000</f>
        <v>0</v>
      </c>
      <c r="T34" s="292">
        <f>'Imp-China - Chine -4'!K$102/1000</f>
        <v>0</v>
      </c>
      <c r="U34" s="292">
        <f>'Imp-China - Chine -4'!L$102/1000</f>
        <v>0</v>
      </c>
      <c r="V34" s="356">
        <f t="shared" si="11"/>
        <v>0</v>
      </c>
      <c r="W34" s="357">
        <f t="shared" si="11"/>
        <v>0</v>
      </c>
      <c r="X34" s="357">
        <f t="shared" si="11"/>
        <v>0</v>
      </c>
      <c r="Y34" s="357">
        <f t="shared" si="11"/>
        <v>0</v>
      </c>
      <c r="Z34" s="357">
        <f t="shared" si="11"/>
        <v>0</v>
      </c>
      <c r="AA34" s="357">
        <f t="shared" si="11"/>
        <v>0</v>
      </c>
      <c r="AB34" s="357">
        <f t="shared" si="11"/>
        <v>0</v>
      </c>
      <c r="AC34" s="358">
        <f t="shared" si="11"/>
        <v>0</v>
      </c>
    </row>
    <row r="35" spans="1:29" x14ac:dyDescent="0.25">
      <c r="A35" s="359" t="str">
        <f t="shared" si="12"/>
        <v>Don't</v>
      </c>
      <c r="B35" s="326" t="str">
        <f>B34</f>
        <v>CHN</v>
      </c>
      <c r="C35">
        <f t="shared" si="12"/>
        <v>0</v>
      </c>
      <c r="D35" t="s">
        <v>657</v>
      </c>
      <c r="E35" s="328" t="str">
        <f>E32</f>
        <v>BMP 1</v>
      </c>
      <c r="F35" s="355">
        <f>'Imp-China - Chine -4'!E$127</f>
        <v>0</v>
      </c>
      <c r="G35" s="292">
        <f>'Imp-China - Chine -4'!F$127</f>
        <v>0</v>
      </c>
      <c r="H35" s="292">
        <f>'Imp-China - Chine -4'!G$127</f>
        <v>0</v>
      </c>
      <c r="I35" s="292">
        <f>'Imp-China - Chine -4'!H$127</f>
        <v>0</v>
      </c>
      <c r="J35" s="292">
        <f>'Imp-China - Chine -4'!I$127</f>
        <v>0</v>
      </c>
      <c r="K35" s="292">
        <f>'Imp-China - Chine -4'!J$127</f>
        <v>0</v>
      </c>
      <c r="L35" s="292">
        <f>'Imp-China - Chine -4'!K$127</f>
        <v>0</v>
      </c>
      <c r="M35" s="292">
        <f>'Imp-China - Chine -4'!L$127</f>
        <v>0</v>
      </c>
      <c r="N35" s="355">
        <f>'Imp-China - Chine -4'!E$128/1000</f>
        <v>0</v>
      </c>
      <c r="O35" s="292">
        <f>'Imp-China - Chine -4'!F$128/1000</f>
        <v>0</v>
      </c>
      <c r="P35" s="292">
        <f>'Imp-China - Chine -4'!G$128/1000</f>
        <v>0</v>
      </c>
      <c r="Q35" s="292">
        <f>'Imp-China - Chine -4'!H$128/1000</f>
        <v>0</v>
      </c>
      <c r="R35" s="292">
        <f>'Imp-China - Chine -4'!I$128/1000</f>
        <v>0</v>
      </c>
      <c r="S35" s="292">
        <f>'Imp-China - Chine -4'!J$128/1000</f>
        <v>0</v>
      </c>
      <c r="T35" s="292">
        <f>'Imp-China - Chine -4'!K$128/1000</f>
        <v>0</v>
      </c>
      <c r="U35" s="292">
        <f>'Imp-China - Chine -4'!L$128/1000</f>
        <v>0</v>
      </c>
      <c r="V35" s="356">
        <f t="shared" si="11"/>
        <v>0</v>
      </c>
      <c r="W35" s="357">
        <f t="shared" si="11"/>
        <v>0</v>
      </c>
      <c r="X35" s="357">
        <f t="shared" si="11"/>
        <v>0</v>
      </c>
      <c r="Y35" s="357">
        <f t="shared" si="11"/>
        <v>0</v>
      </c>
      <c r="Z35" s="357">
        <f t="shared" si="11"/>
        <v>0</v>
      </c>
      <c r="AA35" s="357">
        <f t="shared" si="11"/>
        <v>0</v>
      </c>
      <c r="AB35" s="357">
        <f t="shared" si="11"/>
        <v>0</v>
      </c>
      <c r="AC35" s="358">
        <f t="shared" si="11"/>
        <v>0</v>
      </c>
    </row>
    <row r="36" spans="1:29" x14ac:dyDescent="0.25">
      <c r="A36" s="359" t="str">
        <f t="shared" si="12"/>
        <v>Don't</v>
      </c>
      <c r="B36" s="326" t="str">
        <f t="shared" si="12"/>
        <v>CHN</v>
      </c>
      <c r="C36">
        <f t="shared" si="12"/>
        <v>0</v>
      </c>
      <c r="D36" t="str">
        <f>D35</f>
        <v>IMP SLS</v>
      </c>
      <c r="E36" s="328" t="str">
        <f>E33</f>
        <v>BMP 2</v>
      </c>
      <c r="F36" s="355">
        <f>'Imp-China - Chine -4'!E$132</f>
        <v>0</v>
      </c>
      <c r="G36" s="292">
        <f>'Imp-China - Chine -4'!F$132</f>
        <v>0</v>
      </c>
      <c r="H36" s="292">
        <f>'Imp-China - Chine -4'!G$132</f>
        <v>0</v>
      </c>
      <c r="I36" s="292">
        <f>'Imp-China - Chine -4'!H$132</f>
        <v>0</v>
      </c>
      <c r="J36" s="292">
        <f>'Imp-China - Chine -4'!I$132</f>
        <v>0</v>
      </c>
      <c r="K36" s="292">
        <f>'Imp-China - Chine -4'!J$132</f>
        <v>0</v>
      </c>
      <c r="L36" s="292">
        <f>'Imp-China - Chine -4'!K$132</f>
        <v>0</v>
      </c>
      <c r="M36" s="292">
        <f>'Imp-China - Chine -4'!L$132</f>
        <v>0</v>
      </c>
      <c r="N36" s="355">
        <f>'Imp-China - Chine -4'!E$133/1000</f>
        <v>0</v>
      </c>
      <c r="O36" s="292">
        <f>'Imp-China - Chine -4'!F$133/1000</f>
        <v>0</v>
      </c>
      <c r="P36" s="292">
        <f>'Imp-China - Chine -4'!G$133/1000</f>
        <v>0</v>
      </c>
      <c r="Q36" s="292">
        <f>'Imp-China - Chine -4'!H$133/1000</f>
        <v>0</v>
      </c>
      <c r="R36" s="292">
        <f>'Imp-China - Chine -4'!I$133/1000</f>
        <v>0</v>
      </c>
      <c r="S36" s="292">
        <f>'Imp-China - Chine -4'!J$133/1000</f>
        <v>0</v>
      </c>
      <c r="T36" s="292">
        <f>'Imp-China - Chine -4'!K$133/1000</f>
        <v>0</v>
      </c>
      <c r="U36" s="292">
        <f>'Imp-China - Chine -4'!L$133/1000</f>
        <v>0</v>
      </c>
      <c r="V36" s="356">
        <f t="shared" si="11"/>
        <v>0</v>
      </c>
      <c r="W36" s="357">
        <f t="shared" si="11"/>
        <v>0</v>
      </c>
      <c r="X36" s="357">
        <f t="shared" si="11"/>
        <v>0</v>
      </c>
      <c r="Y36" s="357">
        <f t="shared" si="11"/>
        <v>0</v>
      </c>
      <c r="Z36" s="357">
        <f t="shared" si="11"/>
        <v>0</v>
      </c>
      <c r="AA36" s="357">
        <f t="shared" si="11"/>
        <v>0</v>
      </c>
      <c r="AB36" s="357">
        <f t="shared" si="11"/>
        <v>0</v>
      </c>
      <c r="AC36" s="358">
        <f t="shared" si="11"/>
        <v>0</v>
      </c>
    </row>
    <row r="37" spans="1:29" x14ac:dyDescent="0.25">
      <c r="A37" s="359" t="str">
        <f t="shared" si="12"/>
        <v>Don't</v>
      </c>
      <c r="B37" s="326" t="str">
        <f t="shared" si="12"/>
        <v>CHN</v>
      </c>
      <c r="C37">
        <f t="shared" si="12"/>
        <v>0</v>
      </c>
      <c r="D37" t="str">
        <f t="shared" si="12"/>
        <v>IMP SLS</v>
      </c>
      <c r="E37" s="328" t="str">
        <f>E34</f>
        <v>BMP 3</v>
      </c>
      <c r="F37" s="355">
        <f>'Imp-China - Chine -4'!E$137</f>
        <v>0</v>
      </c>
      <c r="G37" s="292">
        <f>'Imp-China - Chine -4'!F$137</f>
        <v>0</v>
      </c>
      <c r="H37" s="292">
        <f>'Imp-China - Chine -4'!G$137</f>
        <v>0</v>
      </c>
      <c r="I37" s="292">
        <f>'Imp-China - Chine -4'!H$137</f>
        <v>0</v>
      </c>
      <c r="J37" s="292">
        <f>'Imp-China - Chine -4'!I$137</f>
        <v>0</v>
      </c>
      <c r="K37" s="292">
        <f>'Imp-China - Chine -4'!J$137</f>
        <v>0</v>
      </c>
      <c r="L37" s="292">
        <f>'Imp-China - Chine -4'!K$137</f>
        <v>0</v>
      </c>
      <c r="M37" s="292">
        <f>'Imp-China - Chine -4'!L$137</f>
        <v>0</v>
      </c>
      <c r="N37" s="355">
        <f>'Imp-China - Chine -4'!E$138/1000</f>
        <v>0</v>
      </c>
      <c r="O37" s="292">
        <f>'Imp-China - Chine -4'!F$138/1000</f>
        <v>0</v>
      </c>
      <c r="P37" s="292">
        <f>'Imp-China - Chine -4'!G$138/1000</f>
        <v>0</v>
      </c>
      <c r="Q37" s="292">
        <f>'Imp-China - Chine -4'!H$138/1000</f>
        <v>0</v>
      </c>
      <c r="R37" s="292">
        <f>'Imp-China - Chine -4'!I$138/1000</f>
        <v>0</v>
      </c>
      <c r="S37" s="292">
        <f>'Imp-China - Chine -4'!J$138/1000</f>
        <v>0</v>
      </c>
      <c r="T37" s="292">
        <f>'Imp-China - Chine -4'!K$138/1000</f>
        <v>0</v>
      </c>
      <c r="U37" s="292">
        <f>'Imp-China - Chine -4'!L$138/1000</f>
        <v>0</v>
      </c>
      <c r="V37" s="356">
        <f t="shared" si="11"/>
        <v>0</v>
      </c>
      <c r="W37" s="357">
        <f t="shared" si="11"/>
        <v>0</v>
      </c>
      <c r="X37" s="357">
        <f t="shared" si="11"/>
        <v>0</v>
      </c>
      <c r="Y37" s="357">
        <f t="shared" si="11"/>
        <v>0</v>
      </c>
      <c r="Z37" s="357">
        <f t="shared" si="11"/>
        <v>0</v>
      </c>
      <c r="AA37" s="357">
        <f t="shared" si="11"/>
        <v>0</v>
      </c>
      <c r="AB37" s="357">
        <f t="shared" si="11"/>
        <v>0</v>
      </c>
      <c r="AC37" s="358">
        <f t="shared" si="11"/>
        <v>0</v>
      </c>
    </row>
    <row r="38" spans="1:29" x14ac:dyDescent="0.25">
      <c r="A38" s="359" t="str">
        <f>IF(SUM(F38:U43)&gt;=0.01,"Copy","Don't")</f>
        <v>Don't</v>
      </c>
      <c r="B38" s="360" t="s">
        <v>604</v>
      </c>
      <c r="C38" s="361">
        <f>'Imp-China - Chine -5'!$G$23</f>
        <v>0</v>
      </c>
      <c r="D38" s="361" t="s">
        <v>653</v>
      </c>
      <c r="E38" s="362" t="s">
        <v>654</v>
      </c>
      <c r="F38" s="355">
        <f>'Imp-China - Chine -5'!E$91</f>
        <v>0</v>
      </c>
      <c r="G38" s="292">
        <f>'Imp-China - Chine -5'!F$91</f>
        <v>0</v>
      </c>
      <c r="H38" s="292">
        <f>'Imp-China - Chine -5'!G$91</f>
        <v>0</v>
      </c>
      <c r="I38" s="292">
        <f>'Imp-China - Chine -5'!H$91</f>
        <v>0</v>
      </c>
      <c r="J38" s="292">
        <f>'Imp-China - Chine -5'!I$91</f>
        <v>0</v>
      </c>
      <c r="K38" s="292">
        <f>'Imp-China - Chine -5'!J$91</f>
        <v>0</v>
      </c>
      <c r="L38" s="292">
        <f>'Imp-China - Chine -5'!K$91</f>
        <v>0</v>
      </c>
      <c r="M38" s="292">
        <f>'Imp-China - Chine -5'!L$91</f>
        <v>0</v>
      </c>
      <c r="N38" s="355">
        <f>'Imp-China - Chine -5'!E$92/1000</f>
        <v>0</v>
      </c>
      <c r="O38" s="292">
        <f>'Imp-China - Chine -5'!F$92/1000</f>
        <v>0</v>
      </c>
      <c r="P38" s="292">
        <f>'Imp-China - Chine -5'!G$92/1000</f>
        <v>0</v>
      </c>
      <c r="Q38" s="292">
        <f>'Imp-China - Chine -5'!H$92/1000</f>
        <v>0</v>
      </c>
      <c r="R38" s="292">
        <f>'Imp-China - Chine -5'!I$92/1000</f>
        <v>0</v>
      </c>
      <c r="S38" s="292">
        <f>'Imp-China - Chine -5'!J$92/1000</f>
        <v>0</v>
      </c>
      <c r="T38" s="292">
        <f>'Imp-China - Chine -5'!K$92/1000</f>
        <v>0</v>
      </c>
      <c r="U38" s="292">
        <f>'Imp-China - Chine -5'!L$92/1000</f>
        <v>0</v>
      </c>
      <c r="V38" s="356">
        <f t="shared" si="11"/>
        <v>0</v>
      </c>
      <c r="W38" s="357">
        <f t="shared" si="11"/>
        <v>0</v>
      </c>
      <c r="X38" s="357">
        <f t="shared" si="11"/>
        <v>0</v>
      </c>
      <c r="Y38" s="357">
        <f t="shared" si="11"/>
        <v>0</v>
      </c>
      <c r="Z38" s="357">
        <f t="shared" si="11"/>
        <v>0</v>
      </c>
      <c r="AA38" s="357">
        <f t="shared" si="11"/>
        <v>0</v>
      </c>
      <c r="AB38" s="357">
        <f t="shared" si="11"/>
        <v>0</v>
      </c>
      <c r="AC38" s="358">
        <f t="shared" si="11"/>
        <v>0</v>
      </c>
    </row>
    <row r="39" spans="1:29" x14ac:dyDescent="0.25">
      <c r="A39" s="359" t="str">
        <f>A38</f>
        <v>Don't</v>
      </c>
      <c r="B39" s="326" t="str">
        <f>B38</f>
        <v>CHN</v>
      </c>
      <c r="C39">
        <f>C38</f>
        <v>0</v>
      </c>
      <c r="D39" t="str">
        <f>D38</f>
        <v>IMP</v>
      </c>
      <c r="E39" s="328" t="s">
        <v>655</v>
      </c>
      <c r="F39" s="355">
        <f>'Imp-China - Chine -5'!E$96</f>
        <v>0</v>
      </c>
      <c r="G39" s="292">
        <f>'Imp-China - Chine -5'!F$96</f>
        <v>0</v>
      </c>
      <c r="H39" s="292">
        <f>'Imp-China - Chine -5'!G$96</f>
        <v>0</v>
      </c>
      <c r="I39" s="292">
        <f>'Imp-China - Chine -5'!H$96</f>
        <v>0</v>
      </c>
      <c r="J39" s="292">
        <f>'Imp-China - Chine -5'!I$96</f>
        <v>0</v>
      </c>
      <c r="K39" s="292">
        <f>'Imp-China - Chine -5'!J$96</f>
        <v>0</v>
      </c>
      <c r="L39" s="292">
        <f>'Imp-China - Chine -5'!K$96</f>
        <v>0</v>
      </c>
      <c r="M39" s="292">
        <f>'Imp-China - Chine -5'!L$96</f>
        <v>0</v>
      </c>
      <c r="N39" s="355">
        <f>'Imp-China - Chine -5'!E$97/1000</f>
        <v>0</v>
      </c>
      <c r="O39" s="292">
        <f>'Imp-China - Chine -5'!F$97/1000</f>
        <v>0</v>
      </c>
      <c r="P39" s="292">
        <f>'Imp-China - Chine -5'!G$97/1000</f>
        <v>0</v>
      </c>
      <c r="Q39" s="292">
        <f>'Imp-China - Chine -5'!H$97/1000</f>
        <v>0</v>
      </c>
      <c r="R39" s="292">
        <f>'Imp-China - Chine -5'!I$97/1000</f>
        <v>0</v>
      </c>
      <c r="S39" s="292">
        <f>'Imp-China - Chine -5'!J$97/1000</f>
        <v>0</v>
      </c>
      <c r="T39" s="292">
        <f>'Imp-China - Chine -5'!K$97/1000</f>
        <v>0</v>
      </c>
      <c r="U39" s="292">
        <f>'Imp-China - Chine -5'!L$97/1000</f>
        <v>0</v>
      </c>
      <c r="V39" s="356">
        <f t="shared" si="11"/>
        <v>0</v>
      </c>
      <c r="W39" s="357">
        <f t="shared" si="11"/>
        <v>0</v>
      </c>
      <c r="X39" s="357">
        <f t="shared" si="11"/>
        <v>0</v>
      </c>
      <c r="Y39" s="357">
        <f t="shared" si="11"/>
        <v>0</v>
      </c>
      <c r="Z39" s="357">
        <f t="shared" si="11"/>
        <v>0</v>
      </c>
      <c r="AA39" s="357">
        <f t="shared" si="11"/>
        <v>0</v>
      </c>
      <c r="AB39" s="357">
        <f t="shared" si="11"/>
        <v>0</v>
      </c>
      <c r="AC39" s="358">
        <f t="shared" si="11"/>
        <v>0</v>
      </c>
    </row>
    <row r="40" spans="1:29" x14ac:dyDescent="0.25">
      <c r="A40" s="359" t="str">
        <f t="shared" ref="A40:D43" si="13">A39</f>
        <v>Don't</v>
      </c>
      <c r="B40" s="326" t="str">
        <f t="shared" si="13"/>
        <v>CHN</v>
      </c>
      <c r="C40">
        <f t="shared" si="13"/>
        <v>0</v>
      </c>
      <c r="D40" t="str">
        <f t="shared" si="13"/>
        <v>IMP</v>
      </c>
      <c r="E40" s="328" t="s">
        <v>656</v>
      </c>
      <c r="F40" s="355">
        <f>'Imp-China - Chine -5'!E$101</f>
        <v>0</v>
      </c>
      <c r="G40" s="292">
        <f>'Imp-China - Chine -5'!F$101</f>
        <v>0</v>
      </c>
      <c r="H40" s="292">
        <f>'Imp-China - Chine -5'!G$101</f>
        <v>0</v>
      </c>
      <c r="I40" s="292">
        <f>'Imp-China - Chine -5'!H$101</f>
        <v>0</v>
      </c>
      <c r="J40" s="292">
        <f>'Imp-China - Chine -5'!I$101</f>
        <v>0</v>
      </c>
      <c r="K40" s="292">
        <f>'Imp-China - Chine -5'!J$101</f>
        <v>0</v>
      </c>
      <c r="L40" s="292">
        <f>'Imp-China - Chine -5'!K$101</f>
        <v>0</v>
      </c>
      <c r="M40" s="292">
        <f>'Imp-China - Chine -5'!L$101</f>
        <v>0</v>
      </c>
      <c r="N40" s="355">
        <f>'Imp-China - Chine -5'!E$102/1000</f>
        <v>0</v>
      </c>
      <c r="O40" s="292">
        <f>'Imp-China - Chine -5'!F$102/1000</f>
        <v>0</v>
      </c>
      <c r="P40" s="292">
        <f>'Imp-China - Chine -5'!G$102/1000</f>
        <v>0</v>
      </c>
      <c r="Q40" s="292">
        <f>'Imp-China - Chine -5'!H$102/1000</f>
        <v>0</v>
      </c>
      <c r="R40" s="292">
        <f>'Imp-China - Chine -5'!I$102/1000</f>
        <v>0</v>
      </c>
      <c r="S40" s="292">
        <f>'Imp-China - Chine -5'!J$102/1000</f>
        <v>0</v>
      </c>
      <c r="T40" s="292">
        <f>'Imp-China - Chine -5'!K$102/1000</f>
        <v>0</v>
      </c>
      <c r="U40" s="292">
        <f>'Imp-China - Chine -5'!L$102/1000</f>
        <v>0</v>
      </c>
      <c r="V40" s="356">
        <f t="shared" si="11"/>
        <v>0</v>
      </c>
      <c r="W40" s="357">
        <f t="shared" si="11"/>
        <v>0</v>
      </c>
      <c r="X40" s="357">
        <f t="shared" si="11"/>
        <v>0</v>
      </c>
      <c r="Y40" s="357">
        <f t="shared" si="11"/>
        <v>0</v>
      </c>
      <c r="Z40" s="357">
        <f t="shared" si="11"/>
        <v>0</v>
      </c>
      <c r="AA40" s="357">
        <f t="shared" si="11"/>
        <v>0</v>
      </c>
      <c r="AB40" s="357">
        <f t="shared" si="11"/>
        <v>0</v>
      </c>
      <c r="AC40" s="358">
        <f t="shared" si="11"/>
        <v>0</v>
      </c>
    </row>
    <row r="41" spans="1:29" x14ac:dyDescent="0.25">
      <c r="A41" s="359" t="str">
        <f t="shared" si="13"/>
        <v>Don't</v>
      </c>
      <c r="B41" s="326" t="str">
        <f t="shared" si="13"/>
        <v>CHN</v>
      </c>
      <c r="C41">
        <f t="shared" si="13"/>
        <v>0</v>
      </c>
      <c r="D41" t="s">
        <v>657</v>
      </c>
      <c r="E41" s="328" t="str">
        <f>E38</f>
        <v>BMP 1</v>
      </c>
      <c r="F41" s="355">
        <f>'Imp-China - Chine -5'!E$127</f>
        <v>0</v>
      </c>
      <c r="G41" s="292">
        <f>'Imp-China - Chine -5'!F$127</f>
        <v>0</v>
      </c>
      <c r="H41" s="292">
        <f>'Imp-China - Chine -5'!G$127</f>
        <v>0</v>
      </c>
      <c r="I41" s="292">
        <f>'Imp-China - Chine -5'!H$127</f>
        <v>0</v>
      </c>
      <c r="J41" s="292">
        <f>'Imp-China - Chine -5'!I$127</f>
        <v>0</v>
      </c>
      <c r="K41" s="292">
        <f>'Imp-China - Chine -5'!J$127</f>
        <v>0</v>
      </c>
      <c r="L41" s="292">
        <f>'Imp-China - Chine -5'!K$127</f>
        <v>0</v>
      </c>
      <c r="M41" s="292">
        <f>'Imp-China - Chine -5'!L$127</f>
        <v>0</v>
      </c>
      <c r="N41" s="355">
        <f>'Imp-China - Chine -5'!E$128/1000</f>
        <v>0</v>
      </c>
      <c r="O41" s="292">
        <f>'Imp-China - Chine -5'!F$128/1000</f>
        <v>0</v>
      </c>
      <c r="P41" s="292">
        <f>'Imp-China - Chine -5'!G$128/1000</f>
        <v>0</v>
      </c>
      <c r="Q41" s="292">
        <f>'Imp-China - Chine -5'!H$128/1000</f>
        <v>0</v>
      </c>
      <c r="R41" s="292">
        <f>'Imp-China - Chine -5'!I$128/1000</f>
        <v>0</v>
      </c>
      <c r="S41" s="292">
        <f>'Imp-China - Chine -5'!J$128/1000</f>
        <v>0</v>
      </c>
      <c r="T41" s="292">
        <f>'Imp-China - Chine -5'!K$128/1000</f>
        <v>0</v>
      </c>
      <c r="U41" s="292">
        <f>'Imp-China - Chine -5'!L$128/1000</f>
        <v>0</v>
      </c>
      <c r="V41" s="356">
        <f t="shared" si="11"/>
        <v>0</v>
      </c>
      <c r="W41" s="357">
        <f t="shared" si="11"/>
        <v>0</v>
      </c>
      <c r="X41" s="357">
        <f t="shared" si="11"/>
        <v>0</v>
      </c>
      <c r="Y41" s="357">
        <f t="shared" si="11"/>
        <v>0</v>
      </c>
      <c r="Z41" s="357">
        <f t="shared" si="11"/>
        <v>0</v>
      </c>
      <c r="AA41" s="357">
        <f t="shared" si="11"/>
        <v>0</v>
      </c>
      <c r="AB41" s="357">
        <f t="shared" si="11"/>
        <v>0</v>
      </c>
      <c r="AC41" s="358">
        <f t="shared" si="11"/>
        <v>0</v>
      </c>
    </row>
    <row r="42" spans="1:29" x14ac:dyDescent="0.25">
      <c r="A42" s="359" t="str">
        <f t="shared" si="13"/>
        <v>Don't</v>
      </c>
      <c r="B42" s="326" t="str">
        <f t="shared" si="13"/>
        <v>CHN</v>
      </c>
      <c r="C42">
        <f t="shared" si="13"/>
        <v>0</v>
      </c>
      <c r="D42" t="str">
        <f>D41</f>
        <v>IMP SLS</v>
      </c>
      <c r="E42" s="328" t="str">
        <f>E39</f>
        <v>BMP 2</v>
      </c>
      <c r="F42" s="355">
        <f>'Imp-China - Chine -5'!E$132</f>
        <v>0</v>
      </c>
      <c r="G42" s="292">
        <f>'Imp-China - Chine -5'!F$132</f>
        <v>0</v>
      </c>
      <c r="H42" s="292">
        <f>'Imp-China - Chine -5'!G$132</f>
        <v>0</v>
      </c>
      <c r="I42" s="292">
        <f>'Imp-China - Chine -5'!H$132</f>
        <v>0</v>
      </c>
      <c r="J42" s="292">
        <f>'Imp-China - Chine -5'!I$132</f>
        <v>0</v>
      </c>
      <c r="K42" s="292">
        <f>'Imp-China - Chine -5'!J$132</f>
        <v>0</v>
      </c>
      <c r="L42" s="292">
        <f>'Imp-China - Chine -5'!K$132</f>
        <v>0</v>
      </c>
      <c r="M42" s="292">
        <f>'Imp-China - Chine -5'!L$132</f>
        <v>0</v>
      </c>
      <c r="N42" s="355">
        <f>'Imp-China - Chine -5'!E$133/1000</f>
        <v>0</v>
      </c>
      <c r="O42" s="292">
        <f>'Imp-China - Chine -5'!F$133/1000</f>
        <v>0</v>
      </c>
      <c r="P42" s="292">
        <f>'Imp-China - Chine -5'!G$133/1000</f>
        <v>0</v>
      </c>
      <c r="Q42" s="292">
        <f>'Imp-China - Chine -5'!H$133/1000</f>
        <v>0</v>
      </c>
      <c r="R42" s="292">
        <f>'Imp-China - Chine -5'!I$133/1000</f>
        <v>0</v>
      </c>
      <c r="S42" s="292">
        <f>'Imp-China - Chine -5'!J$133/1000</f>
        <v>0</v>
      </c>
      <c r="T42" s="292">
        <f>'Imp-China - Chine -5'!K$133/1000</f>
        <v>0</v>
      </c>
      <c r="U42" s="292">
        <f>'Imp-China - Chine -5'!L$133/1000</f>
        <v>0</v>
      </c>
      <c r="V42" s="356">
        <f t="shared" si="11"/>
        <v>0</v>
      </c>
      <c r="W42" s="357">
        <f t="shared" si="11"/>
        <v>0</v>
      </c>
      <c r="X42" s="357">
        <f t="shared" si="11"/>
        <v>0</v>
      </c>
      <c r="Y42" s="357">
        <f t="shared" si="11"/>
        <v>0</v>
      </c>
      <c r="Z42" s="357">
        <f t="shared" si="11"/>
        <v>0</v>
      </c>
      <c r="AA42" s="357">
        <f t="shared" si="11"/>
        <v>0</v>
      </c>
      <c r="AB42" s="357">
        <f t="shared" si="11"/>
        <v>0</v>
      </c>
      <c r="AC42" s="358">
        <f t="shared" si="11"/>
        <v>0</v>
      </c>
    </row>
    <row r="43" spans="1:29" x14ac:dyDescent="0.25">
      <c r="A43" s="359" t="str">
        <f t="shared" si="13"/>
        <v>Don't</v>
      </c>
      <c r="B43" s="326" t="str">
        <f t="shared" si="13"/>
        <v>CHN</v>
      </c>
      <c r="C43">
        <f t="shared" si="13"/>
        <v>0</v>
      </c>
      <c r="D43" t="str">
        <f t="shared" si="13"/>
        <v>IMP SLS</v>
      </c>
      <c r="E43" s="328" t="str">
        <f>E40</f>
        <v>BMP 3</v>
      </c>
      <c r="F43" s="355">
        <f>'Imp-China - Chine -5'!E$137</f>
        <v>0</v>
      </c>
      <c r="G43" s="292">
        <f>'Imp-China - Chine -5'!F$137</f>
        <v>0</v>
      </c>
      <c r="H43" s="292">
        <f>'Imp-China - Chine -5'!G$137</f>
        <v>0</v>
      </c>
      <c r="I43" s="292">
        <f>'Imp-China - Chine -5'!H$137</f>
        <v>0</v>
      </c>
      <c r="J43" s="292">
        <f>'Imp-China - Chine -5'!I$137</f>
        <v>0</v>
      </c>
      <c r="K43" s="292">
        <f>'Imp-China - Chine -5'!J$137</f>
        <v>0</v>
      </c>
      <c r="L43" s="292">
        <f>'Imp-China - Chine -5'!K$137</f>
        <v>0</v>
      </c>
      <c r="M43" s="292">
        <f>'Imp-China - Chine -5'!L$137</f>
        <v>0</v>
      </c>
      <c r="N43" s="355">
        <f>'Imp-China - Chine -5'!E$138/1000</f>
        <v>0</v>
      </c>
      <c r="O43" s="292">
        <f>'Imp-China - Chine -5'!F$138/1000</f>
        <v>0</v>
      </c>
      <c r="P43" s="292">
        <f>'Imp-China - Chine -5'!G$138/1000</f>
        <v>0</v>
      </c>
      <c r="Q43" s="292">
        <f>'Imp-China - Chine -5'!H$138/1000</f>
        <v>0</v>
      </c>
      <c r="R43" s="292">
        <f>'Imp-China - Chine -5'!I$138/1000</f>
        <v>0</v>
      </c>
      <c r="S43" s="292">
        <f>'Imp-China - Chine -5'!J$138/1000</f>
        <v>0</v>
      </c>
      <c r="T43" s="292">
        <f>'Imp-China - Chine -5'!K$138/1000</f>
        <v>0</v>
      </c>
      <c r="U43" s="292">
        <f>'Imp-China - Chine -5'!L$138/1000</f>
        <v>0</v>
      </c>
      <c r="V43" s="356">
        <f t="shared" si="11"/>
        <v>0</v>
      </c>
      <c r="W43" s="357">
        <f t="shared" si="11"/>
        <v>0</v>
      </c>
      <c r="X43" s="357">
        <f t="shared" si="11"/>
        <v>0</v>
      </c>
      <c r="Y43" s="357">
        <f t="shared" si="11"/>
        <v>0</v>
      </c>
      <c r="Z43" s="357">
        <f t="shared" si="11"/>
        <v>0</v>
      </c>
      <c r="AA43" s="357">
        <f t="shared" si="11"/>
        <v>0</v>
      </c>
      <c r="AB43" s="357">
        <f t="shared" si="11"/>
        <v>0</v>
      </c>
      <c r="AC43" s="358">
        <f t="shared" si="11"/>
        <v>0</v>
      </c>
    </row>
    <row r="44" spans="1:29" x14ac:dyDescent="0.25">
      <c r="A44" s="359" t="str">
        <f>IF(SUM(F44:U50)&gt;=0.01,"Copy","Don't")</f>
        <v>Don't</v>
      </c>
      <c r="B44" s="360" t="s">
        <v>607</v>
      </c>
      <c r="C44" s="361"/>
      <c r="D44" s="361" t="s">
        <v>653</v>
      </c>
      <c r="E44" s="362" t="s">
        <v>654</v>
      </c>
      <c r="F44" s="355">
        <f>'Imp-US'!E$91</f>
        <v>0</v>
      </c>
      <c r="G44" s="292">
        <f>'Imp-US'!F$91</f>
        <v>0</v>
      </c>
      <c r="H44" s="292">
        <f>'Imp-US'!G$91</f>
        <v>0</v>
      </c>
      <c r="I44" s="292">
        <f>'Imp-US'!H$91</f>
        <v>0</v>
      </c>
      <c r="J44" s="292">
        <f>'Imp-US'!I$91</f>
        <v>0</v>
      </c>
      <c r="K44" s="292">
        <f>'Imp-US'!J$91</f>
        <v>0</v>
      </c>
      <c r="L44" s="292">
        <f>'Imp-US'!K$91</f>
        <v>0</v>
      </c>
      <c r="M44" s="292">
        <f>'Imp-US'!L$91</f>
        <v>0</v>
      </c>
      <c r="N44" s="355">
        <f>'Imp-US'!E$92/1000</f>
        <v>0</v>
      </c>
      <c r="O44" s="292">
        <f>'Imp-US'!F$92/1000</f>
        <v>0</v>
      </c>
      <c r="P44" s="292">
        <f>'Imp-US'!G$92/1000</f>
        <v>0</v>
      </c>
      <c r="Q44" s="292">
        <f>'Imp-US'!H$92/1000</f>
        <v>0</v>
      </c>
      <c r="R44" s="292">
        <f>'Imp-US'!I$92/1000</f>
        <v>0</v>
      </c>
      <c r="S44" s="292">
        <f>'Imp-US'!J$92/1000</f>
        <v>0</v>
      </c>
      <c r="T44" s="292">
        <f>'Imp-US'!K$92/1000</f>
        <v>0</v>
      </c>
      <c r="U44" s="292">
        <f>'Imp-US'!L$92/1000</f>
        <v>0</v>
      </c>
      <c r="V44" s="356">
        <f t="shared" si="11"/>
        <v>0</v>
      </c>
      <c r="W44" s="357">
        <f t="shared" si="11"/>
        <v>0</v>
      </c>
      <c r="X44" s="357">
        <f t="shared" si="11"/>
        <v>0</v>
      </c>
      <c r="Y44" s="357">
        <f t="shared" si="11"/>
        <v>0</v>
      </c>
      <c r="Z44" s="357">
        <f t="shared" si="11"/>
        <v>0</v>
      </c>
      <c r="AA44" s="357">
        <f t="shared" si="11"/>
        <v>0</v>
      </c>
      <c r="AB44" s="357">
        <f t="shared" si="11"/>
        <v>0</v>
      </c>
      <c r="AC44" s="358">
        <f t="shared" si="11"/>
        <v>0</v>
      </c>
    </row>
    <row r="45" spans="1:29" x14ac:dyDescent="0.25">
      <c r="A45" s="359" t="str">
        <f>A44</f>
        <v>Don't</v>
      </c>
      <c r="B45" s="326" t="str">
        <f>B44</f>
        <v>USA</v>
      </c>
      <c r="C45" s="361"/>
      <c r="D45" t="str">
        <f t="shared" ref="D45:D46" si="14">D44</f>
        <v>IMP</v>
      </c>
      <c r="E45" s="328" t="s">
        <v>655</v>
      </c>
      <c r="F45" s="355">
        <f>'Imp-US'!E$96</f>
        <v>0</v>
      </c>
      <c r="G45" s="292">
        <f>'Imp-US'!F$96</f>
        <v>0</v>
      </c>
      <c r="H45" s="292">
        <f>'Imp-US'!G$96</f>
        <v>0</v>
      </c>
      <c r="I45" s="292">
        <f>'Imp-US'!H$96</f>
        <v>0</v>
      </c>
      <c r="J45" s="292">
        <f>'Imp-US'!I$96</f>
        <v>0</v>
      </c>
      <c r="K45" s="292">
        <f>'Imp-US'!J$96</f>
        <v>0</v>
      </c>
      <c r="L45" s="292">
        <f>'Imp-US'!K$96</f>
        <v>0</v>
      </c>
      <c r="M45" s="292">
        <f>'Imp-US'!L$96</f>
        <v>0</v>
      </c>
      <c r="N45" s="355">
        <f>'Imp-US'!E$97/1000</f>
        <v>0</v>
      </c>
      <c r="O45" s="292">
        <f>'Imp-US'!F$97/1000</f>
        <v>0</v>
      </c>
      <c r="P45" s="292">
        <f>'Imp-US'!G$97/1000</f>
        <v>0</v>
      </c>
      <c r="Q45" s="292">
        <f>'Imp-US'!H$97/1000</f>
        <v>0</v>
      </c>
      <c r="R45" s="292">
        <f>'Imp-US'!I$97/1000</f>
        <v>0</v>
      </c>
      <c r="S45" s="292">
        <f>'Imp-US'!J$97/1000</f>
        <v>0</v>
      </c>
      <c r="T45" s="292">
        <f>'Imp-US'!K$97/1000</f>
        <v>0</v>
      </c>
      <c r="U45" s="292">
        <f>'Imp-US'!L$97/1000</f>
        <v>0</v>
      </c>
      <c r="V45" s="356">
        <f t="shared" si="11"/>
        <v>0</v>
      </c>
      <c r="W45" s="357">
        <f t="shared" si="11"/>
        <v>0</v>
      </c>
      <c r="X45" s="357">
        <f t="shared" si="11"/>
        <v>0</v>
      </c>
      <c r="Y45" s="357">
        <f t="shared" si="11"/>
        <v>0</v>
      </c>
      <c r="Z45" s="357">
        <f t="shared" si="11"/>
        <v>0</v>
      </c>
      <c r="AA45" s="357">
        <f t="shared" si="11"/>
        <v>0</v>
      </c>
      <c r="AB45" s="357">
        <f t="shared" si="11"/>
        <v>0</v>
      </c>
      <c r="AC45" s="358">
        <f t="shared" si="11"/>
        <v>0</v>
      </c>
    </row>
    <row r="46" spans="1:29" x14ac:dyDescent="0.25">
      <c r="A46" s="359" t="str">
        <f t="shared" ref="A46:B49" si="15">A45</f>
        <v>Don't</v>
      </c>
      <c r="B46" s="326" t="str">
        <f>B45</f>
        <v>USA</v>
      </c>
      <c r="C46" s="361"/>
      <c r="D46" t="str">
        <f t="shared" si="14"/>
        <v>IMP</v>
      </c>
      <c r="E46" s="328" t="s">
        <v>656</v>
      </c>
      <c r="F46" s="355">
        <f>'Imp-US'!E$101</f>
        <v>0</v>
      </c>
      <c r="G46" s="292">
        <f>'Imp-US'!F$101</f>
        <v>0</v>
      </c>
      <c r="H46" s="292">
        <f>'Imp-US'!G$101</f>
        <v>0</v>
      </c>
      <c r="I46" s="292">
        <f>'Imp-US'!H$101</f>
        <v>0</v>
      </c>
      <c r="J46" s="292">
        <f>'Imp-US'!I$101</f>
        <v>0</v>
      </c>
      <c r="K46" s="292">
        <f>'Imp-US'!J$101</f>
        <v>0</v>
      </c>
      <c r="L46" s="292">
        <f>'Imp-US'!K$101</f>
        <v>0</v>
      </c>
      <c r="M46" s="292">
        <f>'Imp-US'!L$101</f>
        <v>0</v>
      </c>
      <c r="N46" s="355">
        <f>'Imp-US'!E$102/1000</f>
        <v>0</v>
      </c>
      <c r="O46" s="292">
        <f>'Imp-US'!F$102/1000</f>
        <v>0</v>
      </c>
      <c r="P46" s="292">
        <f>'Imp-US'!G$102/1000</f>
        <v>0</v>
      </c>
      <c r="Q46" s="292">
        <f>'Imp-US'!H$102/1000</f>
        <v>0</v>
      </c>
      <c r="R46" s="292">
        <f>'Imp-US'!I$102/1000</f>
        <v>0</v>
      </c>
      <c r="S46" s="292">
        <f>'Imp-US'!J$102/1000</f>
        <v>0</v>
      </c>
      <c r="T46" s="292">
        <f>'Imp-US'!K$102/1000</f>
        <v>0</v>
      </c>
      <c r="U46" s="292">
        <f>'Imp-US'!L$102/1000</f>
        <v>0</v>
      </c>
      <c r="V46" s="356">
        <f t="shared" si="11"/>
        <v>0</v>
      </c>
      <c r="W46" s="357">
        <f t="shared" si="11"/>
        <v>0</v>
      </c>
      <c r="X46" s="357">
        <f t="shared" si="11"/>
        <v>0</v>
      </c>
      <c r="Y46" s="357">
        <f t="shared" si="11"/>
        <v>0</v>
      </c>
      <c r="Z46" s="357">
        <f t="shared" si="11"/>
        <v>0</v>
      </c>
      <c r="AA46" s="357">
        <f t="shared" si="11"/>
        <v>0</v>
      </c>
      <c r="AB46" s="357">
        <f t="shared" si="11"/>
        <v>0</v>
      </c>
      <c r="AC46" s="358">
        <f t="shared" si="11"/>
        <v>0</v>
      </c>
    </row>
    <row r="47" spans="1:29" x14ac:dyDescent="0.25">
      <c r="A47" s="359" t="str">
        <f t="shared" si="15"/>
        <v>Don't</v>
      </c>
      <c r="B47" s="326" t="str">
        <f t="shared" si="15"/>
        <v>USA</v>
      </c>
      <c r="C47" s="361"/>
      <c r="D47" t="s">
        <v>657</v>
      </c>
      <c r="E47" s="328" t="str">
        <f>E44</f>
        <v>BMP 1</v>
      </c>
      <c r="F47" s="355">
        <f>'Imp-US'!E$127</f>
        <v>0</v>
      </c>
      <c r="G47" s="292">
        <f>'Imp-US'!F$127</f>
        <v>0</v>
      </c>
      <c r="H47" s="292">
        <f>'Imp-US'!G$127</f>
        <v>0</v>
      </c>
      <c r="I47" s="292">
        <f>'Imp-US'!H$127</f>
        <v>0</v>
      </c>
      <c r="J47" s="292">
        <f>'Imp-US'!I$127</f>
        <v>0</v>
      </c>
      <c r="K47" s="292">
        <f>'Imp-US'!J$127</f>
        <v>0</v>
      </c>
      <c r="L47" s="292">
        <f>'Imp-US'!K$127</f>
        <v>0</v>
      </c>
      <c r="M47" s="292">
        <f>'Imp-US'!L$127</f>
        <v>0</v>
      </c>
      <c r="N47" s="355">
        <f>'Imp-US'!E$128/1000</f>
        <v>0</v>
      </c>
      <c r="O47" s="292">
        <f>'Imp-US'!F$128/1000</f>
        <v>0</v>
      </c>
      <c r="P47" s="292">
        <f>'Imp-US'!G$128/1000</f>
        <v>0</v>
      </c>
      <c r="Q47" s="292">
        <f>'Imp-US'!H$128/1000</f>
        <v>0</v>
      </c>
      <c r="R47" s="292">
        <f>'Imp-US'!I$128/1000</f>
        <v>0</v>
      </c>
      <c r="S47" s="292">
        <f>'Imp-US'!J$128/1000</f>
        <v>0</v>
      </c>
      <c r="T47" s="292">
        <f>'Imp-US'!K$128/1000</f>
        <v>0</v>
      </c>
      <c r="U47" s="292">
        <f>'Imp-US'!L$128/1000</f>
        <v>0</v>
      </c>
      <c r="V47" s="356">
        <f t="shared" ref="V47:AC55" si="16">(IF(ISERROR(N47/F47),0,N47/F47))*1000</f>
        <v>0</v>
      </c>
      <c r="W47" s="357">
        <f t="shared" si="16"/>
        <v>0</v>
      </c>
      <c r="X47" s="357">
        <f t="shared" si="16"/>
        <v>0</v>
      </c>
      <c r="Y47" s="357">
        <f t="shared" si="16"/>
        <v>0</v>
      </c>
      <c r="Z47" s="357">
        <f t="shared" si="16"/>
        <v>0</v>
      </c>
      <c r="AA47" s="357">
        <f t="shared" si="16"/>
        <v>0</v>
      </c>
      <c r="AB47" s="357">
        <f t="shared" si="16"/>
        <v>0</v>
      </c>
      <c r="AC47" s="358">
        <f t="shared" si="16"/>
        <v>0</v>
      </c>
    </row>
    <row r="48" spans="1:29" x14ac:dyDescent="0.25">
      <c r="A48" s="359" t="str">
        <f t="shared" si="15"/>
        <v>Don't</v>
      </c>
      <c r="B48" s="326" t="str">
        <f t="shared" si="15"/>
        <v>USA</v>
      </c>
      <c r="C48" s="361"/>
      <c r="D48" t="s">
        <v>657</v>
      </c>
      <c r="E48" s="328" t="str">
        <f>E45</f>
        <v>BMP 2</v>
      </c>
      <c r="F48" s="355">
        <f>'Imp-US'!E$132</f>
        <v>0</v>
      </c>
      <c r="G48" s="292">
        <f>'Imp-US'!F$132</f>
        <v>0</v>
      </c>
      <c r="H48" s="292">
        <f>'Imp-US'!G$132</f>
        <v>0</v>
      </c>
      <c r="I48" s="292">
        <f>'Imp-US'!H$132</f>
        <v>0</v>
      </c>
      <c r="J48" s="292">
        <f>'Imp-US'!I$132</f>
        <v>0</v>
      </c>
      <c r="K48" s="292">
        <f>'Imp-US'!J$132</f>
        <v>0</v>
      </c>
      <c r="L48" s="292">
        <f>'Imp-US'!K$132</f>
        <v>0</v>
      </c>
      <c r="M48" s="292">
        <f>'Imp-US'!L$132</f>
        <v>0</v>
      </c>
      <c r="N48" s="355">
        <f>'Imp-US'!E$133/1000</f>
        <v>0</v>
      </c>
      <c r="O48" s="292">
        <f>'Imp-US'!F$133/1000</f>
        <v>0</v>
      </c>
      <c r="P48" s="292">
        <f>'Imp-US'!G$133/1000</f>
        <v>0</v>
      </c>
      <c r="Q48" s="292">
        <f>'Imp-US'!H$133/1000</f>
        <v>0</v>
      </c>
      <c r="R48" s="292">
        <f>'Imp-US'!I$133/1000</f>
        <v>0</v>
      </c>
      <c r="S48" s="292">
        <f>'Imp-US'!J$133/1000</f>
        <v>0</v>
      </c>
      <c r="T48" s="292">
        <f>'Imp-US'!K$133/1000</f>
        <v>0</v>
      </c>
      <c r="U48" s="292">
        <f>'Imp-US'!L$133/1000</f>
        <v>0</v>
      </c>
      <c r="V48" s="356">
        <f t="shared" si="16"/>
        <v>0</v>
      </c>
      <c r="W48" s="357">
        <f t="shared" si="16"/>
        <v>0</v>
      </c>
      <c r="X48" s="357">
        <f t="shared" si="16"/>
        <v>0</v>
      </c>
      <c r="Y48" s="357">
        <f t="shared" si="16"/>
        <v>0</v>
      </c>
      <c r="Z48" s="357">
        <f t="shared" si="16"/>
        <v>0</v>
      </c>
      <c r="AA48" s="357">
        <f t="shared" si="16"/>
        <v>0</v>
      </c>
      <c r="AB48" s="357">
        <f t="shared" si="16"/>
        <v>0</v>
      </c>
      <c r="AC48" s="358">
        <f t="shared" si="16"/>
        <v>0</v>
      </c>
    </row>
    <row r="49" spans="1:29" x14ac:dyDescent="0.25">
      <c r="A49" s="359" t="str">
        <f t="shared" si="15"/>
        <v>Don't</v>
      </c>
      <c r="B49" s="326" t="str">
        <f t="shared" si="15"/>
        <v>USA</v>
      </c>
      <c r="C49" s="361"/>
      <c r="D49" t="s">
        <v>657</v>
      </c>
      <c r="E49" s="328" t="str">
        <f>E46</f>
        <v>BMP 3</v>
      </c>
      <c r="F49" s="355">
        <f>'Imp-US'!E$137</f>
        <v>0</v>
      </c>
      <c r="G49" s="292">
        <f>'Imp-US'!F$137</f>
        <v>0</v>
      </c>
      <c r="H49" s="292">
        <f>'Imp-US'!G$137</f>
        <v>0</v>
      </c>
      <c r="I49" s="292">
        <f>'Imp-US'!H$137</f>
        <v>0</v>
      </c>
      <c r="J49" s="292">
        <f>'Imp-US'!I$137</f>
        <v>0</v>
      </c>
      <c r="K49" s="292">
        <f>'Imp-US'!J$137</f>
        <v>0</v>
      </c>
      <c r="L49" s="292">
        <f>'Imp-US'!K$137</f>
        <v>0</v>
      </c>
      <c r="M49" s="292">
        <f>'Imp-US'!L$137</f>
        <v>0</v>
      </c>
      <c r="N49" s="355">
        <f>'Imp-US'!E$138/1000</f>
        <v>0</v>
      </c>
      <c r="O49" s="292">
        <f>'Imp-US'!F$138/1000</f>
        <v>0</v>
      </c>
      <c r="P49" s="292">
        <f>'Imp-US'!G$138/1000</f>
        <v>0</v>
      </c>
      <c r="Q49" s="292">
        <f>'Imp-US'!H$138/1000</f>
        <v>0</v>
      </c>
      <c r="R49" s="292">
        <f>'Imp-US'!I$138/1000</f>
        <v>0</v>
      </c>
      <c r="S49" s="292">
        <f>'Imp-US'!J$138/1000</f>
        <v>0</v>
      </c>
      <c r="T49" s="292">
        <f>'Imp-US'!K$138/1000</f>
        <v>0</v>
      </c>
      <c r="U49" s="292">
        <f>'Imp-US'!L$138/1000</f>
        <v>0</v>
      </c>
      <c r="V49" s="356">
        <f t="shared" si="16"/>
        <v>0</v>
      </c>
      <c r="W49" s="357">
        <f t="shared" si="16"/>
        <v>0</v>
      </c>
      <c r="X49" s="357">
        <f t="shared" si="16"/>
        <v>0</v>
      </c>
      <c r="Y49" s="357">
        <f t="shared" si="16"/>
        <v>0</v>
      </c>
      <c r="Z49" s="357">
        <f t="shared" si="16"/>
        <v>0</v>
      </c>
      <c r="AA49" s="357">
        <f t="shared" si="16"/>
        <v>0</v>
      </c>
      <c r="AB49" s="357">
        <f t="shared" si="16"/>
        <v>0</v>
      </c>
      <c r="AC49" s="358">
        <f t="shared" si="16"/>
        <v>0</v>
      </c>
    </row>
    <row r="50" spans="1:29" x14ac:dyDescent="0.25">
      <c r="A50" s="359" t="str">
        <f>IF(SUM(F50:U55)&gt;=0.01,"Copy","Don't")</f>
        <v>Don't</v>
      </c>
      <c r="B50" s="360" t="s">
        <v>368</v>
      </c>
      <c r="C50" s="361"/>
      <c r="D50" s="361" t="s">
        <v>653</v>
      </c>
      <c r="E50" s="362" t="s">
        <v>654</v>
      </c>
      <c r="F50" s="355">
        <f>'Imp-Other-Autre'!E$91</f>
        <v>0</v>
      </c>
      <c r="G50" s="292">
        <f>'Imp-Other-Autre'!F$91</f>
        <v>0</v>
      </c>
      <c r="H50" s="292">
        <f>'Imp-Other-Autre'!G$91</f>
        <v>0</v>
      </c>
      <c r="I50" s="292">
        <f>'Imp-Other-Autre'!H$91</f>
        <v>0</v>
      </c>
      <c r="J50" s="292">
        <f>'Imp-Other-Autre'!I$91</f>
        <v>0</v>
      </c>
      <c r="K50" s="292">
        <f>'Imp-Other-Autre'!J$91</f>
        <v>0</v>
      </c>
      <c r="L50" s="292">
        <f>'Imp-Other-Autre'!K$91</f>
        <v>0</v>
      </c>
      <c r="M50" s="292">
        <f>'Imp-Other-Autre'!L$91</f>
        <v>0</v>
      </c>
      <c r="N50" s="355">
        <f>'Imp-Other-Autre'!E$92/1000</f>
        <v>0</v>
      </c>
      <c r="O50" s="292">
        <f>'Imp-Other-Autre'!F$92/1000</f>
        <v>0</v>
      </c>
      <c r="P50" s="292">
        <f>'Imp-Other-Autre'!G$92/1000</f>
        <v>0</v>
      </c>
      <c r="Q50" s="292">
        <f>'Imp-Other-Autre'!H$92/1000</f>
        <v>0</v>
      </c>
      <c r="R50" s="292">
        <f>'Imp-Other-Autre'!I$92/1000</f>
        <v>0</v>
      </c>
      <c r="S50" s="292">
        <f>'Imp-Other-Autre'!J$92/1000</f>
        <v>0</v>
      </c>
      <c r="T50" s="292">
        <f>'Imp-Other-Autre'!K$92/1000</f>
        <v>0</v>
      </c>
      <c r="U50" s="292">
        <f>'Imp-Other-Autre'!L$92/1000</f>
        <v>0</v>
      </c>
      <c r="V50" s="356">
        <f t="shared" si="16"/>
        <v>0</v>
      </c>
      <c r="W50" s="357">
        <f t="shared" si="16"/>
        <v>0</v>
      </c>
      <c r="X50" s="357">
        <f t="shared" si="16"/>
        <v>0</v>
      </c>
      <c r="Y50" s="357">
        <f t="shared" si="16"/>
        <v>0</v>
      </c>
      <c r="Z50" s="357">
        <f t="shared" si="16"/>
        <v>0</v>
      </c>
      <c r="AA50" s="357">
        <f t="shared" si="16"/>
        <v>0</v>
      </c>
      <c r="AB50" s="357">
        <f t="shared" si="16"/>
        <v>0</v>
      </c>
      <c r="AC50" s="358">
        <f t="shared" si="16"/>
        <v>0</v>
      </c>
    </row>
    <row r="51" spans="1:29" x14ac:dyDescent="0.25">
      <c r="A51" s="359" t="str">
        <f>A50</f>
        <v>Don't</v>
      </c>
      <c r="B51" s="326" t="str">
        <f>B50</f>
        <v>Other Countries</v>
      </c>
      <c r="C51" s="361"/>
      <c r="D51" t="str">
        <f>D50</f>
        <v>IMP</v>
      </c>
      <c r="E51" s="328" t="s">
        <v>655</v>
      </c>
      <c r="F51" s="355">
        <f>'Imp-Other-Autre'!E$96</f>
        <v>0</v>
      </c>
      <c r="G51" s="292">
        <f>'Imp-Other-Autre'!F$96</f>
        <v>0</v>
      </c>
      <c r="H51" s="292">
        <f>'Imp-Other-Autre'!G$96</f>
        <v>0</v>
      </c>
      <c r="I51" s="292">
        <f>'Imp-Other-Autre'!H$96</f>
        <v>0</v>
      </c>
      <c r="J51" s="292">
        <f>'Imp-Other-Autre'!I$96</f>
        <v>0</v>
      </c>
      <c r="K51" s="292">
        <f>'Imp-Other-Autre'!J$96</f>
        <v>0</v>
      </c>
      <c r="L51" s="292">
        <f>'Imp-Other-Autre'!K$96</f>
        <v>0</v>
      </c>
      <c r="M51" s="292">
        <f>'Imp-Other-Autre'!L$96</f>
        <v>0</v>
      </c>
      <c r="N51" s="355">
        <f>'Imp-Other-Autre'!E$97/1000</f>
        <v>0</v>
      </c>
      <c r="O51" s="292">
        <f>'Imp-Other-Autre'!F$97/1000</f>
        <v>0</v>
      </c>
      <c r="P51" s="292">
        <f>'Imp-Other-Autre'!G$97/1000</f>
        <v>0</v>
      </c>
      <c r="Q51" s="292">
        <f>'Imp-Other-Autre'!H$97/1000</f>
        <v>0</v>
      </c>
      <c r="R51" s="292">
        <f>'Imp-Other-Autre'!I$97/1000</f>
        <v>0</v>
      </c>
      <c r="S51" s="292">
        <f>'Imp-Other-Autre'!J$97/1000</f>
        <v>0</v>
      </c>
      <c r="T51" s="292">
        <f>'Imp-Other-Autre'!K$97/1000</f>
        <v>0</v>
      </c>
      <c r="U51" s="292">
        <f>'Imp-Other-Autre'!L$97/1000</f>
        <v>0</v>
      </c>
      <c r="V51" s="356">
        <f t="shared" si="16"/>
        <v>0</v>
      </c>
      <c r="W51" s="357">
        <f t="shared" si="16"/>
        <v>0</v>
      </c>
      <c r="X51" s="357">
        <f t="shared" si="16"/>
        <v>0</v>
      </c>
      <c r="Y51" s="357">
        <f t="shared" si="16"/>
        <v>0</v>
      </c>
      <c r="Z51" s="357">
        <f t="shared" si="16"/>
        <v>0</v>
      </c>
      <c r="AA51" s="357">
        <f t="shared" si="16"/>
        <v>0</v>
      </c>
      <c r="AB51" s="357">
        <f t="shared" si="16"/>
        <v>0</v>
      </c>
      <c r="AC51" s="358">
        <f t="shared" si="16"/>
        <v>0</v>
      </c>
    </row>
    <row r="52" spans="1:29" x14ac:dyDescent="0.25">
      <c r="A52" s="359" t="str">
        <f t="shared" ref="A52:A55" si="17">A51</f>
        <v>Don't</v>
      </c>
      <c r="B52" s="326" t="str">
        <f>B51</f>
        <v>Other Countries</v>
      </c>
      <c r="C52" s="361"/>
      <c r="D52" t="str">
        <f t="shared" ref="D52" si="18">D51</f>
        <v>IMP</v>
      </c>
      <c r="E52" s="328" t="s">
        <v>656</v>
      </c>
      <c r="F52" s="355">
        <f>'Imp-Other-Autre'!E$101</f>
        <v>0</v>
      </c>
      <c r="G52" s="292">
        <f>'Imp-Other-Autre'!F$101</f>
        <v>0</v>
      </c>
      <c r="H52" s="292">
        <f>'Imp-Other-Autre'!G$101</f>
        <v>0</v>
      </c>
      <c r="I52" s="292">
        <f>'Imp-Other-Autre'!H$101</f>
        <v>0</v>
      </c>
      <c r="J52" s="292">
        <f>'Imp-Other-Autre'!I$101</f>
        <v>0</v>
      </c>
      <c r="K52" s="292">
        <f>'Imp-Other-Autre'!J$101</f>
        <v>0</v>
      </c>
      <c r="L52" s="292">
        <f>'Imp-Other-Autre'!K$101</f>
        <v>0</v>
      </c>
      <c r="M52" s="292">
        <f>'Imp-Other-Autre'!L$101</f>
        <v>0</v>
      </c>
      <c r="N52" s="355">
        <f>'Imp-Other-Autre'!E$102/1000</f>
        <v>0</v>
      </c>
      <c r="O52" s="292">
        <f>'Imp-Other-Autre'!F$102/1000</f>
        <v>0</v>
      </c>
      <c r="P52" s="292">
        <f>'Imp-Other-Autre'!G$102/1000</f>
        <v>0</v>
      </c>
      <c r="Q52" s="292">
        <f>'Imp-Other-Autre'!H$102/1000</f>
        <v>0</v>
      </c>
      <c r="R52" s="292">
        <f>'Imp-Other-Autre'!I$102/1000</f>
        <v>0</v>
      </c>
      <c r="S52" s="292">
        <f>'Imp-Other-Autre'!J$102/1000</f>
        <v>0</v>
      </c>
      <c r="T52" s="292">
        <f>'Imp-Other-Autre'!K$102/1000</f>
        <v>0</v>
      </c>
      <c r="U52" s="292">
        <f>'Imp-Other-Autre'!L$102/1000</f>
        <v>0</v>
      </c>
      <c r="V52" s="356">
        <f t="shared" si="16"/>
        <v>0</v>
      </c>
      <c r="W52" s="357">
        <f t="shared" si="16"/>
        <v>0</v>
      </c>
      <c r="X52" s="357">
        <f t="shared" si="16"/>
        <v>0</v>
      </c>
      <c r="Y52" s="357">
        <f t="shared" si="16"/>
        <v>0</v>
      </c>
      <c r="Z52" s="357">
        <f t="shared" si="16"/>
        <v>0</v>
      </c>
      <c r="AA52" s="357">
        <f t="shared" si="16"/>
        <v>0</v>
      </c>
      <c r="AB52" s="357">
        <f t="shared" si="16"/>
        <v>0</v>
      </c>
      <c r="AC52" s="358">
        <f t="shared" si="16"/>
        <v>0</v>
      </c>
    </row>
    <row r="53" spans="1:29" x14ac:dyDescent="0.25">
      <c r="A53" s="359" t="str">
        <f t="shared" si="17"/>
        <v>Don't</v>
      </c>
      <c r="B53" s="326" t="str">
        <f>B52</f>
        <v>Other Countries</v>
      </c>
      <c r="C53" s="361"/>
      <c r="D53" t="s">
        <v>657</v>
      </c>
      <c r="E53" s="328" t="str">
        <f>E50</f>
        <v>BMP 1</v>
      </c>
      <c r="F53" s="355">
        <f>'Imp-Other-Autre'!E$127</f>
        <v>0</v>
      </c>
      <c r="G53" s="292">
        <f>'Imp-Other-Autre'!F$127</f>
        <v>0</v>
      </c>
      <c r="H53" s="292">
        <f>'Imp-Other-Autre'!G$127</f>
        <v>0</v>
      </c>
      <c r="I53" s="292">
        <f>'Imp-Other-Autre'!H$127</f>
        <v>0</v>
      </c>
      <c r="J53" s="292">
        <f>'Imp-Other-Autre'!I$127</f>
        <v>0</v>
      </c>
      <c r="K53" s="292">
        <f>'Imp-Other-Autre'!J$127</f>
        <v>0</v>
      </c>
      <c r="L53" s="292">
        <f>'Imp-Other-Autre'!K$127</f>
        <v>0</v>
      </c>
      <c r="M53" s="292">
        <f>'Imp-Other-Autre'!L$127</f>
        <v>0</v>
      </c>
      <c r="N53" s="355">
        <f>'Imp-Other-Autre'!E$128/1000</f>
        <v>0</v>
      </c>
      <c r="O53" s="292">
        <f>'Imp-Other-Autre'!F$128/1000</f>
        <v>0</v>
      </c>
      <c r="P53" s="292">
        <f>'Imp-Other-Autre'!G$128/1000</f>
        <v>0</v>
      </c>
      <c r="Q53" s="292">
        <f>'Imp-Other-Autre'!H$128/1000</f>
        <v>0</v>
      </c>
      <c r="R53" s="292">
        <f>'Imp-Other-Autre'!I$128/1000</f>
        <v>0</v>
      </c>
      <c r="S53" s="292">
        <f>'Imp-Other-Autre'!J$128/1000</f>
        <v>0</v>
      </c>
      <c r="T53" s="292">
        <f>'Imp-Other-Autre'!K$128/1000</f>
        <v>0</v>
      </c>
      <c r="U53" s="292">
        <f>'Imp-Other-Autre'!L$128/1000</f>
        <v>0</v>
      </c>
      <c r="V53" s="356">
        <f t="shared" si="16"/>
        <v>0</v>
      </c>
      <c r="W53" s="357">
        <f t="shared" si="16"/>
        <v>0</v>
      </c>
      <c r="X53" s="357">
        <f t="shared" si="16"/>
        <v>0</v>
      </c>
      <c r="Y53" s="357">
        <f t="shared" si="16"/>
        <v>0</v>
      </c>
      <c r="Z53" s="357">
        <f t="shared" si="16"/>
        <v>0</v>
      </c>
      <c r="AA53" s="357">
        <f t="shared" si="16"/>
        <v>0</v>
      </c>
      <c r="AB53" s="357">
        <f t="shared" si="16"/>
        <v>0</v>
      </c>
      <c r="AC53" s="358">
        <f t="shared" si="16"/>
        <v>0</v>
      </c>
    </row>
    <row r="54" spans="1:29" x14ac:dyDescent="0.25">
      <c r="A54" s="359" t="str">
        <f t="shared" si="17"/>
        <v>Don't</v>
      </c>
      <c r="B54" s="326" t="str">
        <f>B53</f>
        <v>Other Countries</v>
      </c>
      <c r="C54" s="361"/>
      <c r="D54" t="str">
        <f>D53</f>
        <v>IMP SLS</v>
      </c>
      <c r="E54" s="328" t="str">
        <f>E51</f>
        <v>BMP 2</v>
      </c>
      <c r="F54" s="355">
        <f>'Imp-Other-Autre'!E$132</f>
        <v>0</v>
      </c>
      <c r="G54" s="292">
        <f>'Imp-Other-Autre'!F$132</f>
        <v>0</v>
      </c>
      <c r="H54" s="292">
        <f>'Imp-Other-Autre'!G$132</f>
        <v>0</v>
      </c>
      <c r="I54" s="292">
        <f>'Imp-Other-Autre'!H$132</f>
        <v>0</v>
      </c>
      <c r="J54" s="292">
        <f>'Imp-Other-Autre'!I$132</f>
        <v>0</v>
      </c>
      <c r="K54" s="292">
        <f>'Imp-Other-Autre'!J$132</f>
        <v>0</v>
      </c>
      <c r="L54" s="292">
        <f>'Imp-Other-Autre'!K$132</f>
        <v>0</v>
      </c>
      <c r="M54" s="292">
        <f>'Imp-Other-Autre'!L$132</f>
        <v>0</v>
      </c>
      <c r="N54" s="355">
        <f>'Imp-Other-Autre'!E$133/1000</f>
        <v>0</v>
      </c>
      <c r="O54" s="292">
        <f>'Imp-Other-Autre'!F$133/1000</f>
        <v>0</v>
      </c>
      <c r="P54" s="292">
        <f>'Imp-Other-Autre'!G$133/1000</f>
        <v>0</v>
      </c>
      <c r="Q54" s="292">
        <f>'Imp-Other-Autre'!H$133/1000</f>
        <v>0</v>
      </c>
      <c r="R54" s="292">
        <f>'Imp-Other-Autre'!I$133/1000</f>
        <v>0</v>
      </c>
      <c r="S54" s="292">
        <f>'Imp-Other-Autre'!J$133/1000</f>
        <v>0</v>
      </c>
      <c r="T54" s="292">
        <f>'Imp-Other-Autre'!K$133/1000</f>
        <v>0</v>
      </c>
      <c r="U54" s="292">
        <f>'Imp-Other-Autre'!L$133/1000</f>
        <v>0</v>
      </c>
      <c r="V54" s="356">
        <f t="shared" si="16"/>
        <v>0</v>
      </c>
      <c r="W54" s="357">
        <f t="shared" si="16"/>
        <v>0</v>
      </c>
      <c r="X54" s="357">
        <f t="shared" si="16"/>
        <v>0</v>
      </c>
      <c r="Y54" s="357">
        <f t="shared" si="16"/>
        <v>0</v>
      </c>
      <c r="Z54" s="357">
        <f t="shared" si="16"/>
        <v>0</v>
      </c>
      <c r="AA54" s="357">
        <f t="shared" si="16"/>
        <v>0</v>
      </c>
      <c r="AB54" s="357">
        <f t="shared" si="16"/>
        <v>0</v>
      </c>
      <c r="AC54" s="358">
        <f t="shared" si="16"/>
        <v>0</v>
      </c>
    </row>
    <row r="55" spans="1:29" ht="15.75" thickBot="1" x14ac:dyDescent="0.3">
      <c r="A55" s="363" t="str">
        <f t="shared" si="17"/>
        <v>Don't</v>
      </c>
      <c r="B55" s="329" t="str">
        <f>B54</f>
        <v>Other Countries</v>
      </c>
      <c r="C55" s="364"/>
      <c r="D55" s="331" t="str">
        <f t="shared" ref="D55" si="19">D54</f>
        <v>IMP SLS</v>
      </c>
      <c r="E55" s="332" t="str">
        <f>E52</f>
        <v>BMP 3</v>
      </c>
      <c r="F55" s="355">
        <f>'Imp-Other-Autre'!E$137</f>
        <v>0</v>
      </c>
      <c r="G55" s="292">
        <f>'Imp-Other-Autre'!F$137</f>
        <v>0</v>
      </c>
      <c r="H55" s="292">
        <f>'Imp-Other-Autre'!G$137</f>
        <v>0</v>
      </c>
      <c r="I55" s="292">
        <f>'Imp-Other-Autre'!H$137</f>
        <v>0</v>
      </c>
      <c r="J55" s="292">
        <f>'Imp-Other-Autre'!I$137</f>
        <v>0</v>
      </c>
      <c r="K55" s="292">
        <f>'Imp-Other-Autre'!J$137</f>
        <v>0</v>
      </c>
      <c r="L55" s="292">
        <f>'Imp-Other-Autre'!K$137</f>
        <v>0</v>
      </c>
      <c r="M55" s="292">
        <f>'Imp-Other-Autre'!L$137</f>
        <v>0</v>
      </c>
      <c r="N55" s="355">
        <f>'Imp-Other-Autre'!E$138/1000</f>
        <v>0</v>
      </c>
      <c r="O55" s="292">
        <f>'Imp-Other-Autre'!F$138/1000</f>
        <v>0</v>
      </c>
      <c r="P55" s="292">
        <f>'Imp-Other-Autre'!G$138/1000</f>
        <v>0</v>
      </c>
      <c r="Q55" s="292">
        <f>'Imp-Other-Autre'!H$138/1000</f>
        <v>0</v>
      </c>
      <c r="R55" s="292">
        <f>'Imp-Other-Autre'!I$138/1000</f>
        <v>0</v>
      </c>
      <c r="S55" s="292">
        <f>'Imp-Other-Autre'!J$138/1000</f>
        <v>0</v>
      </c>
      <c r="T55" s="292">
        <f>'Imp-Other-Autre'!K$138/1000</f>
        <v>0</v>
      </c>
      <c r="U55" s="292">
        <f>'Imp-Other-Autre'!L$138/1000</f>
        <v>0</v>
      </c>
      <c r="V55" s="356">
        <f t="shared" si="16"/>
        <v>0</v>
      </c>
      <c r="W55" s="357">
        <f t="shared" si="16"/>
        <v>0</v>
      </c>
      <c r="X55" s="357">
        <f t="shared" si="16"/>
        <v>0</v>
      </c>
      <c r="Y55" s="357">
        <f t="shared" si="16"/>
        <v>0</v>
      </c>
      <c r="Z55" s="357">
        <f t="shared" si="16"/>
        <v>0</v>
      </c>
      <c r="AA55" s="357">
        <f t="shared" si="16"/>
        <v>0</v>
      </c>
      <c r="AB55" s="357">
        <f t="shared" si="16"/>
        <v>0</v>
      </c>
      <c r="AC55" s="358">
        <f t="shared" si="16"/>
        <v>0</v>
      </c>
    </row>
    <row r="56" spans="1:29" x14ac:dyDescent="0.25">
      <c r="E56" s="326" t="s">
        <v>646</v>
      </c>
      <c r="F56" s="334">
        <f t="shared" ref="F56:U56" si="20">SUMIF($D$14:$D$55,$D$14,F$14:F$55)</f>
        <v>0</v>
      </c>
      <c r="G56" s="334">
        <f t="shared" si="20"/>
        <v>0</v>
      </c>
      <c r="H56" s="334">
        <f t="shared" si="20"/>
        <v>0</v>
      </c>
      <c r="I56" s="334">
        <f t="shared" si="20"/>
        <v>0</v>
      </c>
      <c r="J56" s="334">
        <f t="shared" si="20"/>
        <v>0</v>
      </c>
      <c r="K56" s="334">
        <f t="shared" si="20"/>
        <v>0</v>
      </c>
      <c r="L56" s="334">
        <f t="shared" si="20"/>
        <v>0</v>
      </c>
      <c r="M56" s="334">
        <f t="shared" si="20"/>
        <v>0</v>
      </c>
      <c r="N56" s="334">
        <f t="shared" si="20"/>
        <v>0</v>
      </c>
      <c r="O56" s="334">
        <f t="shared" si="20"/>
        <v>0</v>
      </c>
      <c r="P56" s="334">
        <f t="shared" si="20"/>
        <v>0</v>
      </c>
      <c r="Q56" s="334">
        <f t="shared" si="20"/>
        <v>0</v>
      </c>
      <c r="R56" s="334">
        <f t="shared" si="20"/>
        <v>0</v>
      </c>
      <c r="S56" s="334">
        <f t="shared" si="20"/>
        <v>0</v>
      </c>
      <c r="T56" s="334">
        <f t="shared" si="20"/>
        <v>0</v>
      </c>
      <c r="U56" s="335">
        <f t="shared" si="20"/>
        <v>0</v>
      </c>
    </row>
    <row r="57" spans="1:29" x14ac:dyDescent="0.25">
      <c r="E57" s="326"/>
      <c r="F57" s="336">
        <f t="shared" ref="F57:U57" si="21">SUMIF($D$14:$D$55,$D$17,F$14:F$55)</f>
        <v>0</v>
      </c>
      <c r="G57" s="336">
        <f t="shared" si="21"/>
        <v>0</v>
      </c>
      <c r="H57" s="336">
        <f t="shared" si="21"/>
        <v>0</v>
      </c>
      <c r="I57" s="336">
        <f t="shared" si="21"/>
        <v>0</v>
      </c>
      <c r="J57" s="336">
        <f t="shared" si="21"/>
        <v>0</v>
      </c>
      <c r="K57" s="336">
        <f t="shared" si="21"/>
        <v>0</v>
      </c>
      <c r="L57" s="336">
        <f t="shared" si="21"/>
        <v>0</v>
      </c>
      <c r="M57" s="336">
        <f t="shared" si="21"/>
        <v>0</v>
      </c>
      <c r="N57" s="336">
        <f t="shared" si="21"/>
        <v>0</v>
      </c>
      <c r="O57" s="336">
        <f t="shared" si="21"/>
        <v>0</v>
      </c>
      <c r="P57" s="336">
        <f t="shared" si="21"/>
        <v>0</v>
      </c>
      <c r="Q57" s="336">
        <f t="shared" si="21"/>
        <v>0</v>
      </c>
      <c r="R57" s="336">
        <f t="shared" si="21"/>
        <v>0</v>
      </c>
      <c r="S57" s="336">
        <f t="shared" si="21"/>
        <v>0</v>
      </c>
      <c r="T57" s="336">
        <f t="shared" si="21"/>
        <v>0</v>
      </c>
      <c r="U57" s="337">
        <f t="shared" si="21"/>
        <v>0</v>
      </c>
    </row>
    <row r="58" spans="1:29" x14ac:dyDescent="0.25">
      <c r="E58" s="326"/>
      <c r="F58" s="336">
        <f>SUM('Begin:End2'!E$91,'Begin:End2'!E$96,'Begin:End2'!E$101,)</f>
        <v>0</v>
      </c>
      <c r="G58" s="336">
        <f>SUM('Begin:End2'!F$91,'Begin:End2'!F$96,'Begin:End2'!F$101,)</f>
        <v>0</v>
      </c>
      <c r="H58" s="336">
        <f>SUM('Begin:End2'!G$91,'Begin:End2'!G$96,'Begin:End2'!G$101,)</f>
        <v>0</v>
      </c>
      <c r="I58" s="336">
        <f>SUM('Begin:End2'!H$91,'Begin:End2'!H$96,'Begin:End2'!H$101,)</f>
        <v>0</v>
      </c>
      <c r="J58" s="336">
        <f>SUM('Begin:End2'!I$91,'Begin:End2'!I$96,'Begin:End2'!I$101,)</f>
        <v>0</v>
      </c>
      <c r="K58" s="336">
        <f>SUM('Begin:End2'!J$91,'Begin:End2'!J$96,'Begin:End2'!J$101,)</f>
        <v>0</v>
      </c>
      <c r="L58" s="336">
        <f>SUM('Begin:End2'!K$91,'Begin:End2'!K$96,'Begin:End2'!K$101,)</f>
        <v>0</v>
      </c>
      <c r="M58" s="336">
        <f>SUM('Begin:End2'!L$91,'Begin:End2'!L$96,'Begin:End2'!L$101,)</f>
        <v>0</v>
      </c>
      <c r="N58" s="336">
        <f>SUM('Begin:End2'!E$92,'Begin:End2'!E$97,'Begin:End2'!E$102)/1000</f>
        <v>0</v>
      </c>
      <c r="O58" s="336">
        <f>SUM('Begin:End2'!F$92,'Begin:End2'!F$97,'Begin:End2'!F$102)/1000</f>
        <v>0</v>
      </c>
      <c r="P58" s="336">
        <f>SUM('Begin:End2'!G$92,'Begin:End2'!G$97,'Begin:End2'!G$102)/1000</f>
        <v>0</v>
      </c>
      <c r="Q58" s="336">
        <f>SUM('Begin:End2'!H$92,'Begin:End2'!H$97,'Begin:End2'!H$102)/1000</f>
        <v>0</v>
      </c>
      <c r="R58" s="336">
        <f>SUM('Begin:End2'!I$92,'Begin:End2'!I$97,'Begin:End2'!I$102)/1000</f>
        <v>0</v>
      </c>
      <c r="S58" s="336">
        <f>SUM('Begin:End2'!J$92,'Begin:End2'!J$97,'Begin:End2'!J$102)/1000</f>
        <v>0</v>
      </c>
      <c r="T58" s="336">
        <f>SUM('Begin:End2'!K$92,'Begin:End2'!K$97,'Begin:End2'!K$102)/1000</f>
        <v>0</v>
      </c>
      <c r="U58" s="337">
        <f>SUM('Begin:End2'!L$92,'Begin:End2'!L$97,'Begin:End2'!L$102)/1000</f>
        <v>0</v>
      </c>
    </row>
    <row r="59" spans="1:29" x14ac:dyDescent="0.25">
      <c r="E59" s="326"/>
      <c r="F59" s="336">
        <f>SUM('Begin:End2'!E$127,'Begin:End2'!E$132,'Begin:End2'!E$137,)</f>
        <v>0</v>
      </c>
      <c r="G59" s="336">
        <f>SUM('Begin:End2'!F$127,'Begin:End2'!F$132,'Begin:End2'!F$137,)</f>
        <v>0</v>
      </c>
      <c r="H59" s="336">
        <f>SUM('Begin:End2'!G$127,'Begin:End2'!G$132,'Begin:End2'!G$137,)</f>
        <v>0</v>
      </c>
      <c r="I59" s="336">
        <f>SUM('Begin:End2'!H$127,'Begin:End2'!H$132,'Begin:End2'!H$137,)</f>
        <v>0</v>
      </c>
      <c r="J59" s="336">
        <f>SUM('Begin:End2'!I$127,'Begin:End2'!I$132,'Begin:End2'!I$137,)</f>
        <v>0</v>
      </c>
      <c r="K59" s="336">
        <f>SUM('Begin:End2'!J$127,'Begin:End2'!J$132,'Begin:End2'!J$137,)</f>
        <v>0</v>
      </c>
      <c r="L59" s="336">
        <f>SUM('Begin:End2'!K$127,'Begin:End2'!K$132,'Begin:End2'!K$137,)</f>
        <v>0</v>
      </c>
      <c r="M59" s="336">
        <f>SUM('Begin:End2'!L$127,'Begin:End2'!L$132,'Begin:End2'!L$137,)</f>
        <v>0</v>
      </c>
      <c r="N59" s="336">
        <f>SUM('Begin:End2'!E$128,'Begin:End2'!E$133,'Begin:End2'!E$138)/1000</f>
        <v>0</v>
      </c>
      <c r="O59" s="336">
        <f>SUM('Begin:End2'!F$128,'Begin:End2'!F$133,'Begin:End2'!F$138)/1000</f>
        <v>0</v>
      </c>
      <c r="P59" s="336">
        <f>SUM('Begin:End2'!G$128,'Begin:End2'!G$133,'Begin:End2'!G$138)/1000</f>
        <v>0</v>
      </c>
      <c r="Q59" s="336">
        <f>SUM('Begin:End2'!H$128,'Begin:End2'!H$133,'Begin:End2'!H$138)/1000</f>
        <v>0</v>
      </c>
      <c r="R59" s="336">
        <f>SUM('Begin:End2'!I$128,'Begin:End2'!I$133,'Begin:End2'!I$138)/1000</f>
        <v>0</v>
      </c>
      <c r="S59" s="336">
        <f>SUM('Begin:End2'!J$128,'Begin:End2'!J$133,'Begin:End2'!J$138)/1000</f>
        <v>0</v>
      </c>
      <c r="T59" s="336">
        <f>SUM('Begin:End2'!K$128,'Begin:End2'!K$133,'Begin:End2'!K$138)/1000</f>
        <v>0</v>
      </c>
      <c r="U59" s="337">
        <f>SUM('Begin:End2'!L$128,'Begin:End2'!L$133,'Begin:End2'!L$138)/1000</f>
        <v>0</v>
      </c>
    </row>
    <row r="60" spans="1:29" ht="15.75" thickBot="1" x14ac:dyDescent="0.3">
      <c r="E60" s="329"/>
      <c r="F60" s="317" t="b">
        <f>SUM(F56:F57)=SUM(F58:F59)</f>
        <v>1</v>
      </c>
      <c r="G60" s="317" t="b">
        <f t="shared" ref="G60:M60" si="22">SUM(G56:G57)=SUM(G58:G59)</f>
        <v>1</v>
      </c>
      <c r="H60" s="317" t="b">
        <f t="shared" si="22"/>
        <v>1</v>
      </c>
      <c r="I60" s="317" t="b">
        <f>SUM(I56:I57)=SUM(I58:I59)</f>
        <v>1</v>
      </c>
      <c r="J60" s="317" t="b">
        <f t="shared" si="22"/>
        <v>1</v>
      </c>
      <c r="K60" s="317" t="b">
        <f t="shared" si="22"/>
        <v>1</v>
      </c>
      <c r="L60" s="317" t="b">
        <f t="shared" si="22"/>
        <v>1</v>
      </c>
      <c r="M60" s="317" t="b">
        <f t="shared" si="22"/>
        <v>1</v>
      </c>
      <c r="N60" s="317" t="b">
        <f>SUM(N56:N57)=SUM(N58:N59)</f>
        <v>1</v>
      </c>
      <c r="O60" s="317" t="b">
        <f t="shared" ref="O60:U60" si="23">SUM(O56:O57)=SUM(O58:O59)</f>
        <v>1</v>
      </c>
      <c r="P60" s="317" t="b">
        <f t="shared" si="23"/>
        <v>1</v>
      </c>
      <c r="Q60" s="317" t="b">
        <f t="shared" si="23"/>
        <v>1</v>
      </c>
      <c r="R60" s="317" t="b">
        <f t="shared" si="23"/>
        <v>1</v>
      </c>
      <c r="S60" s="317" t="b">
        <f t="shared" si="23"/>
        <v>1</v>
      </c>
      <c r="T60" s="317" t="b">
        <f t="shared" si="23"/>
        <v>1</v>
      </c>
      <c r="U60" s="318" t="b">
        <f t="shared" si="23"/>
        <v>1</v>
      </c>
    </row>
    <row r="61" spans="1:29" ht="15.75" thickBot="1" x14ac:dyDescent="0.3"/>
    <row r="62" spans="1:29" ht="15.75" thickBot="1" x14ac:dyDescent="0.3">
      <c r="B62" s="745"/>
      <c r="C62" s="745"/>
      <c r="D62" s="745"/>
      <c r="E62" s="338" t="s">
        <v>613</v>
      </c>
      <c r="F62" s="339"/>
      <c r="G62" s="339"/>
      <c r="H62" s="339"/>
      <c r="I62" s="339"/>
      <c r="J62" s="339"/>
      <c r="K62" s="339"/>
      <c r="L62" s="339"/>
      <c r="M62" s="339"/>
      <c r="N62" s="339"/>
      <c r="O62" s="339"/>
      <c r="P62" s="339"/>
      <c r="Q62" s="339"/>
      <c r="R62" s="339"/>
      <c r="S62" s="339"/>
      <c r="T62" s="339"/>
      <c r="U62" s="339"/>
      <c r="V62" s="748" t="s">
        <v>614</v>
      </c>
      <c r="W62" s="748"/>
      <c r="X62" s="748"/>
      <c r="Y62" s="748"/>
      <c r="Z62" s="748"/>
      <c r="AA62" s="748"/>
      <c r="AB62" s="748"/>
      <c r="AC62" s="749"/>
    </row>
    <row r="63" spans="1:29" ht="37.5" customHeight="1" x14ac:dyDescent="0.25">
      <c r="B63" s="743" t="s">
        <v>658</v>
      </c>
      <c r="C63" s="744"/>
      <c r="D63" s="744"/>
      <c r="E63" s="744"/>
      <c r="F63" s="340" t="s">
        <v>659</v>
      </c>
      <c r="G63" s="341" t="s">
        <v>660</v>
      </c>
      <c r="H63" s="341" t="s">
        <v>661</v>
      </c>
      <c r="I63" s="341" t="s">
        <v>636</v>
      </c>
      <c r="J63" s="341" t="s">
        <v>637</v>
      </c>
      <c r="K63" s="341" t="s">
        <v>638</v>
      </c>
      <c r="L63" s="341" t="s">
        <v>639</v>
      </c>
      <c r="M63" s="341" t="s">
        <v>640</v>
      </c>
      <c r="N63" s="340" t="str">
        <f t="shared" ref="N63:AC63" si="24">F63</f>
        <v>Q2 - 2024</v>
      </c>
      <c r="O63" s="341" t="str">
        <f t="shared" si="24"/>
        <v>Q3 - 2024</v>
      </c>
      <c r="P63" s="341" t="str">
        <f t="shared" si="24"/>
        <v>Q4 - 2024</v>
      </c>
      <c r="Q63" s="341" t="str">
        <f t="shared" si="24"/>
        <v>Q1 - 2025</v>
      </c>
      <c r="R63" s="341" t="str">
        <f t="shared" si="24"/>
        <v>Q2 - 2025</v>
      </c>
      <c r="S63" s="341" t="str">
        <f t="shared" si="24"/>
        <v>Q3 - 2025</v>
      </c>
      <c r="T63" s="341" t="str">
        <f t="shared" si="24"/>
        <v>Q4 - 2025</v>
      </c>
      <c r="U63" s="341" t="str">
        <f t="shared" si="24"/>
        <v>Q1 - 2026</v>
      </c>
      <c r="V63" s="342" t="str">
        <f t="shared" si="24"/>
        <v>Q2 - 2024</v>
      </c>
      <c r="W63" s="343" t="str">
        <f t="shared" si="24"/>
        <v>Q3 - 2024</v>
      </c>
      <c r="X63" s="343" t="str">
        <f t="shared" si="24"/>
        <v>Q4 - 2024</v>
      </c>
      <c r="Y63" s="343" t="str">
        <f t="shared" si="24"/>
        <v>Q1 - 2025</v>
      </c>
      <c r="Z63" s="343" t="str">
        <f t="shared" si="24"/>
        <v>Q2 - 2025</v>
      </c>
      <c r="AA63" s="343" t="str">
        <f t="shared" si="24"/>
        <v>Q3 - 2025</v>
      </c>
      <c r="AB63" s="343" t="str">
        <f t="shared" si="24"/>
        <v>Q4 - 2025</v>
      </c>
      <c r="AC63" s="344" t="str">
        <f t="shared" si="24"/>
        <v>Q1 - 2026</v>
      </c>
    </row>
    <row r="64" spans="1:29" ht="15.75" thickBot="1" x14ac:dyDescent="0.3">
      <c r="B64" s="365" t="s">
        <v>602</v>
      </c>
      <c r="C64" s="366" t="s">
        <v>603</v>
      </c>
      <c r="D64" s="366" t="s">
        <v>662</v>
      </c>
      <c r="F64" s="347" t="s">
        <v>623</v>
      </c>
      <c r="G64" s="348" t="s">
        <v>623</v>
      </c>
      <c r="H64" s="348" t="s">
        <v>623</v>
      </c>
      <c r="I64" s="348" t="s">
        <v>623</v>
      </c>
      <c r="J64" s="348" t="s">
        <v>623</v>
      </c>
      <c r="K64" s="348" t="s">
        <v>623</v>
      </c>
      <c r="L64" s="348" t="s">
        <v>623</v>
      </c>
      <c r="M64" s="348" t="s">
        <v>623</v>
      </c>
      <c r="N64" s="347" t="s">
        <v>624</v>
      </c>
      <c r="O64" s="348" t="s">
        <v>624</v>
      </c>
      <c r="P64" s="348" t="str">
        <f>N64</f>
        <v>VAL/1000</v>
      </c>
      <c r="Q64" s="348" t="str">
        <f t="shared" ref="Q64:U64" si="25">P64</f>
        <v>VAL/1000</v>
      </c>
      <c r="R64" s="348" t="str">
        <f t="shared" si="25"/>
        <v>VAL/1000</v>
      </c>
      <c r="S64" s="348" t="str">
        <f t="shared" si="25"/>
        <v>VAL/1000</v>
      </c>
      <c r="T64" s="348" t="str">
        <f t="shared" si="25"/>
        <v>VAL/1000</v>
      </c>
      <c r="U64" s="348" t="str">
        <f t="shared" si="25"/>
        <v>VAL/1000</v>
      </c>
      <c r="V64" s="349" t="s">
        <v>625</v>
      </c>
      <c r="W64" s="350" t="s">
        <v>625</v>
      </c>
      <c r="X64" s="350" t="s">
        <v>625</v>
      </c>
      <c r="Y64" s="350" t="s">
        <v>625</v>
      </c>
      <c r="Z64" s="350" t="s">
        <v>625</v>
      </c>
      <c r="AA64" s="350" t="s">
        <v>625</v>
      </c>
      <c r="AB64" s="350" t="s">
        <v>625</v>
      </c>
      <c r="AC64" s="351" t="s">
        <v>625</v>
      </c>
    </row>
    <row r="65" spans="1:29" x14ac:dyDescent="0.25">
      <c r="A65" s="352" t="str">
        <f t="shared" ref="A65:A99" si="26">IF(SUM(F65:U65)&gt;=0.01,"Copy","Don't")</f>
        <v>Don't</v>
      </c>
      <c r="B65" s="367" t="s">
        <v>604</v>
      </c>
      <c r="C65" s="368">
        <f>'Imp-China - Chine -1'!$G$23</f>
        <v>0</v>
      </c>
      <c r="D65" s="368" t="s">
        <v>663</v>
      </c>
      <c r="E65" s="369">
        <f>Pro!C105</f>
        <v>0</v>
      </c>
      <c r="F65" s="302">
        <f>'Imp-China - Chine -1'!E$50</f>
        <v>0</v>
      </c>
      <c r="G65" s="303">
        <f>'Imp-China - Chine -1'!F$50</f>
        <v>0</v>
      </c>
      <c r="H65" s="303">
        <f>'Imp-China - Chine -1'!G$50</f>
        <v>0</v>
      </c>
      <c r="I65" s="303">
        <f>'Imp-China - Chine -1'!H$50</f>
        <v>0</v>
      </c>
      <c r="J65" s="303">
        <f>'Imp-China - Chine -1'!I$50</f>
        <v>0</v>
      </c>
      <c r="K65" s="303">
        <f>'Imp-China - Chine -1'!J$50</f>
        <v>0</v>
      </c>
      <c r="L65" s="303">
        <f>'Imp-China - Chine -1'!K$50</f>
        <v>0</v>
      </c>
      <c r="M65" s="303">
        <f>'Imp-China - Chine -1'!L$50</f>
        <v>0</v>
      </c>
      <c r="N65" s="302">
        <f>'Imp-China - Chine -1'!E$51/1000</f>
        <v>0</v>
      </c>
      <c r="O65" s="303">
        <f>'Imp-China - Chine -1'!F$51/1000</f>
        <v>0</v>
      </c>
      <c r="P65" s="303">
        <f>'Imp-China - Chine -1'!G$51/1000</f>
        <v>0</v>
      </c>
      <c r="Q65" s="303">
        <f>'Imp-China - Chine -1'!H$51/1000</f>
        <v>0</v>
      </c>
      <c r="R65" s="303">
        <f>'Imp-China - Chine -1'!I$51/1000</f>
        <v>0</v>
      </c>
      <c r="S65" s="303">
        <f>'Imp-China - Chine -1'!J$51/1000</f>
        <v>0</v>
      </c>
      <c r="T65" s="303">
        <f>'Imp-China - Chine -1'!K$51/1000</f>
        <v>0</v>
      </c>
      <c r="U65" s="303">
        <f>'Imp-China - Chine -1'!L$51/1000</f>
        <v>0</v>
      </c>
      <c r="V65" s="370">
        <f t="shared" ref="V65:AC89" si="27">(IF(ISERROR(N65/F65),0,N65/F65))*1000</f>
        <v>0</v>
      </c>
      <c r="W65" s="371">
        <f t="shared" si="27"/>
        <v>0</v>
      </c>
      <c r="X65" s="371">
        <f t="shared" si="27"/>
        <v>0</v>
      </c>
      <c r="Y65" s="371">
        <f t="shared" si="27"/>
        <v>0</v>
      </c>
      <c r="Z65" s="371">
        <f t="shared" si="27"/>
        <v>0</v>
      </c>
      <c r="AA65" s="371">
        <f t="shared" si="27"/>
        <v>0</v>
      </c>
      <c r="AB65" s="371">
        <f t="shared" si="27"/>
        <v>0</v>
      </c>
      <c r="AC65" s="372">
        <f>(IF(ISERROR(U65/M65),0,U65/M65))*1000</f>
        <v>0</v>
      </c>
    </row>
    <row r="66" spans="1:29" x14ac:dyDescent="0.25">
      <c r="A66" s="359" t="str">
        <f t="shared" si="26"/>
        <v>Don't</v>
      </c>
      <c r="B66" s="326" t="str">
        <f t="shared" ref="B66:C69" si="28">B65</f>
        <v>CHN</v>
      </c>
      <c r="C66">
        <f t="shared" si="28"/>
        <v>0</v>
      </c>
      <c r="D66" t="s">
        <v>664</v>
      </c>
      <c r="E66" s="373">
        <f>Pro!C106</f>
        <v>0</v>
      </c>
      <c r="F66" s="305">
        <f>'Imp-China - Chine -1'!E$54</f>
        <v>0</v>
      </c>
      <c r="G66" s="306">
        <f>'Imp-China - Chine -1'!F$54</f>
        <v>0</v>
      </c>
      <c r="H66" s="306">
        <f>'Imp-China - Chine -1'!G$54</f>
        <v>0</v>
      </c>
      <c r="I66" s="306">
        <f>'Imp-China - Chine -1'!H$54</f>
        <v>0</v>
      </c>
      <c r="J66" s="306">
        <f>'Imp-China - Chine -1'!I$54</f>
        <v>0</v>
      </c>
      <c r="K66" s="306">
        <f>'Imp-China - Chine -1'!J$54</f>
        <v>0</v>
      </c>
      <c r="L66" s="306">
        <f>'Imp-China - Chine -1'!K$54</f>
        <v>0</v>
      </c>
      <c r="M66" s="306">
        <f>'Imp-China - Chine -1'!L$54</f>
        <v>0</v>
      </c>
      <c r="N66" s="305">
        <f>'Imp-China - Chine -1'!E$55/1000</f>
        <v>0</v>
      </c>
      <c r="O66" s="306">
        <f>'Imp-China - Chine -1'!F$55/1000</f>
        <v>0</v>
      </c>
      <c r="P66" s="306">
        <f>'Imp-China - Chine -1'!G$55/1000</f>
        <v>0</v>
      </c>
      <c r="Q66" s="306">
        <f>'Imp-China - Chine -1'!H$55/1000</f>
        <v>0</v>
      </c>
      <c r="R66" s="306">
        <f>'Imp-China - Chine -1'!I$55/1000</f>
        <v>0</v>
      </c>
      <c r="S66" s="306">
        <f>'Imp-China - Chine -1'!J$55/1000</f>
        <v>0</v>
      </c>
      <c r="T66" s="306">
        <f>'Imp-China - Chine -1'!K$55/1000</f>
        <v>0</v>
      </c>
      <c r="U66" s="306">
        <f>'Imp-China - Chine -1'!L$55/1000</f>
        <v>0</v>
      </c>
      <c r="V66" s="356">
        <f t="shared" si="27"/>
        <v>0</v>
      </c>
      <c r="W66" s="357">
        <f t="shared" si="27"/>
        <v>0</v>
      </c>
      <c r="X66" s="357">
        <f t="shared" si="27"/>
        <v>0</v>
      </c>
      <c r="Y66" s="357">
        <f t="shared" si="27"/>
        <v>0</v>
      </c>
      <c r="Z66" s="357">
        <f t="shared" si="27"/>
        <v>0</v>
      </c>
      <c r="AA66" s="357">
        <f t="shared" si="27"/>
        <v>0</v>
      </c>
      <c r="AB66" s="357">
        <f t="shared" si="27"/>
        <v>0</v>
      </c>
      <c r="AC66" s="358">
        <f t="shared" si="27"/>
        <v>0</v>
      </c>
    </row>
    <row r="67" spans="1:29" x14ac:dyDescent="0.25">
      <c r="A67" s="359" t="str">
        <f t="shared" si="26"/>
        <v>Don't</v>
      </c>
      <c r="B67" s="326" t="str">
        <f t="shared" si="28"/>
        <v>CHN</v>
      </c>
      <c r="C67">
        <f t="shared" si="28"/>
        <v>0</v>
      </c>
      <c r="D67" t="s">
        <v>665</v>
      </c>
      <c r="E67" s="373">
        <f>Pro!C107</f>
        <v>0</v>
      </c>
      <c r="F67" s="302">
        <f>'Imp-China - Chine -1'!E$58</f>
        <v>0</v>
      </c>
      <c r="G67" s="303">
        <f>'Imp-China - Chine -1'!F$58</f>
        <v>0</v>
      </c>
      <c r="H67" s="303">
        <f>'Imp-China - Chine -1'!G$58</f>
        <v>0</v>
      </c>
      <c r="I67" s="303">
        <f>'Imp-China - Chine -1'!H$58</f>
        <v>0</v>
      </c>
      <c r="J67" s="303">
        <f>'Imp-China - Chine -1'!I$58</f>
        <v>0</v>
      </c>
      <c r="K67" s="303">
        <f>'Imp-China - Chine -1'!J$58</f>
        <v>0</v>
      </c>
      <c r="L67" s="303">
        <f>'Imp-China - Chine -1'!K$58</f>
        <v>0</v>
      </c>
      <c r="M67" s="303">
        <f>'Imp-China - Chine -1'!L$58</f>
        <v>0</v>
      </c>
      <c r="N67" s="302">
        <f>'Imp-China - Chine -1'!E$59/1000</f>
        <v>0</v>
      </c>
      <c r="O67" s="303">
        <f>'Imp-China - Chine -1'!F$59/1000</f>
        <v>0</v>
      </c>
      <c r="P67" s="303">
        <f>'Imp-China - Chine -1'!G$59/1000</f>
        <v>0</v>
      </c>
      <c r="Q67" s="303">
        <f>'Imp-China - Chine -1'!H$59/1000</f>
        <v>0</v>
      </c>
      <c r="R67" s="303">
        <f>'Imp-China - Chine -1'!I$59/1000</f>
        <v>0</v>
      </c>
      <c r="S67" s="303">
        <f>'Imp-China - Chine -1'!J$59/1000</f>
        <v>0</v>
      </c>
      <c r="T67" s="303">
        <f>'Imp-China - Chine -1'!K$59/1000</f>
        <v>0</v>
      </c>
      <c r="U67" s="303">
        <f>'Imp-China - Chine -1'!L$59/1000</f>
        <v>0</v>
      </c>
      <c r="V67" s="356">
        <f t="shared" si="27"/>
        <v>0</v>
      </c>
      <c r="W67" s="357">
        <f t="shared" si="27"/>
        <v>0</v>
      </c>
      <c r="X67" s="357">
        <f t="shared" si="27"/>
        <v>0</v>
      </c>
      <c r="Y67" s="357">
        <f t="shared" si="27"/>
        <v>0</v>
      </c>
      <c r="Z67" s="357">
        <f t="shared" si="27"/>
        <v>0</v>
      </c>
      <c r="AA67" s="357">
        <f t="shared" si="27"/>
        <v>0</v>
      </c>
      <c r="AB67" s="357">
        <f t="shared" si="27"/>
        <v>0</v>
      </c>
      <c r="AC67" s="358">
        <f t="shared" si="27"/>
        <v>0</v>
      </c>
    </row>
    <row r="68" spans="1:29" x14ac:dyDescent="0.25">
      <c r="A68" s="359" t="str">
        <f t="shared" si="26"/>
        <v>Don't</v>
      </c>
      <c r="B68" s="326" t="str">
        <f t="shared" si="28"/>
        <v>CHN</v>
      </c>
      <c r="C68">
        <f t="shared" si="28"/>
        <v>0</v>
      </c>
      <c r="D68" t="s">
        <v>666</v>
      </c>
      <c r="E68" s="373">
        <f>Pro!C108</f>
        <v>0</v>
      </c>
      <c r="F68" s="305">
        <f>'Imp-China - Chine -1'!E$62</f>
        <v>0</v>
      </c>
      <c r="G68" s="306">
        <f>'Imp-China - Chine -1'!F$62</f>
        <v>0</v>
      </c>
      <c r="H68" s="306">
        <f>'Imp-China - Chine -1'!G$62</f>
        <v>0</v>
      </c>
      <c r="I68" s="306">
        <f>'Imp-China - Chine -1'!H$62</f>
        <v>0</v>
      </c>
      <c r="J68" s="306">
        <f>'Imp-China - Chine -1'!I$62</f>
        <v>0</v>
      </c>
      <c r="K68" s="306">
        <f>'Imp-China - Chine -1'!J$62</f>
        <v>0</v>
      </c>
      <c r="L68" s="306">
        <f>'Imp-China - Chine -1'!K$62</f>
        <v>0</v>
      </c>
      <c r="M68" s="306">
        <f>'Imp-China - Chine -1'!L$62</f>
        <v>0</v>
      </c>
      <c r="N68" s="305">
        <f>'Imp-China - Chine -1'!E$63/1000</f>
        <v>0</v>
      </c>
      <c r="O68" s="306">
        <f>'Imp-China - Chine -1'!F$63/1000</f>
        <v>0</v>
      </c>
      <c r="P68" s="306">
        <f>'Imp-China - Chine -1'!G$63/1000</f>
        <v>0</v>
      </c>
      <c r="Q68" s="306">
        <f>'Imp-China - Chine -1'!H$63/1000</f>
        <v>0</v>
      </c>
      <c r="R68" s="306">
        <f>'Imp-China - Chine -1'!I$63/1000</f>
        <v>0</v>
      </c>
      <c r="S68" s="306">
        <f>'Imp-China - Chine -1'!J$63/1000</f>
        <v>0</v>
      </c>
      <c r="T68" s="306">
        <f>'Imp-China - Chine -1'!K$63/1000</f>
        <v>0</v>
      </c>
      <c r="U68" s="306">
        <f>'Imp-China - Chine -1'!L$63/1000</f>
        <v>0</v>
      </c>
      <c r="V68" s="356">
        <f t="shared" si="27"/>
        <v>0</v>
      </c>
      <c r="W68" s="357">
        <f t="shared" si="27"/>
        <v>0</v>
      </c>
      <c r="X68" s="357">
        <f t="shared" si="27"/>
        <v>0</v>
      </c>
      <c r="Y68" s="357">
        <f t="shared" si="27"/>
        <v>0</v>
      </c>
      <c r="Z68" s="357">
        <f t="shared" si="27"/>
        <v>0</v>
      </c>
      <c r="AA68" s="357">
        <f t="shared" si="27"/>
        <v>0</v>
      </c>
      <c r="AB68" s="357">
        <f t="shared" si="27"/>
        <v>0</v>
      </c>
      <c r="AC68" s="358">
        <f t="shared" si="27"/>
        <v>0</v>
      </c>
    </row>
    <row r="69" spans="1:29" x14ac:dyDescent="0.25">
      <c r="A69" s="359" t="str">
        <f t="shared" si="26"/>
        <v>Don't</v>
      </c>
      <c r="B69" s="326" t="str">
        <f t="shared" si="28"/>
        <v>CHN</v>
      </c>
      <c r="C69">
        <f t="shared" si="28"/>
        <v>0</v>
      </c>
      <c r="D69" t="s">
        <v>667</v>
      </c>
      <c r="E69" s="373">
        <f>Pro!C109</f>
        <v>0</v>
      </c>
      <c r="F69" s="302">
        <f>'Imp-China - Chine -1'!E$66</f>
        <v>0</v>
      </c>
      <c r="G69" s="303">
        <f>'Imp-China - Chine -1'!F$66</f>
        <v>0</v>
      </c>
      <c r="H69" s="303">
        <f>'Imp-China - Chine -1'!G$66</f>
        <v>0</v>
      </c>
      <c r="I69" s="303">
        <f>'Imp-China - Chine -1'!H$66</f>
        <v>0</v>
      </c>
      <c r="J69" s="303">
        <f>'Imp-China - Chine -1'!I$66</f>
        <v>0</v>
      </c>
      <c r="K69" s="303">
        <f>'Imp-China - Chine -1'!J$66</f>
        <v>0</v>
      </c>
      <c r="L69" s="303">
        <f>'Imp-China - Chine -1'!K$66</f>
        <v>0</v>
      </c>
      <c r="M69" s="303">
        <f>'Imp-China - Chine -1'!L$66</f>
        <v>0</v>
      </c>
      <c r="N69" s="302">
        <f>'Imp-China - Chine -1'!E$67/1000</f>
        <v>0</v>
      </c>
      <c r="O69" s="303">
        <f>'Imp-China - Chine -1'!F$67/1000</f>
        <v>0</v>
      </c>
      <c r="P69" s="303">
        <f>'Imp-China - Chine -1'!G$67/1000</f>
        <v>0</v>
      </c>
      <c r="Q69" s="303">
        <f>'Imp-China - Chine -1'!H$67/1000</f>
        <v>0</v>
      </c>
      <c r="R69" s="303">
        <f>'Imp-China - Chine -1'!I$67/1000</f>
        <v>0</v>
      </c>
      <c r="S69" s="303">
        <f>'Imp-China - Chine -1'!J$67/1000</f>
        <v>0</v>
      </c>
      <c r="T69" s="303">
        <f>'Imp-China - Chine -1'!K$67/1000</f>
        <v>0</v>
      </c>
      <c r="U69" s="303">
        <f>'Imp-China - Chine -1'!L$67/1000</f>
        <v>0</v>
      </c>
      <c r="V69" s="356">
        <f t="shared" si="27"/>
        <v>0</v>
      </c>
      <c r="W69" s="357">
        <f t="shared" si="27"/>
        <v>0</v>
      </c>
      <c r="X69" s="357">
        <f t="shared" si="27"/>
        <v>0</v>
      </c>
      <c r="Y69" s="357">
        <f t="shared" si="27"/>
        <v>0</v>
      </c>
      <c r="Z69" s="357">
        <f t="shared" si="27"/>
        <v>0</v>
      </c>
      <c r="AA69" s="357">
        <f t="shared" si="27"/>
        <v>0</v>
      </c>
      <c r="AB69" s="357">
        <f t="shared" si="27"/>
        <v>0</v>
      </c>
      <c r="AC69" s="358">
        <f t="shared" si="27"/>
        <v>0</v>
      </c>
    </row>
    <row r="70" spans="1:29" x14ac:dyDescent="0.25">
      <c r="A70" s="359" t="str">
        <f t="shared" si="26"/>
        <v>Don't</v>
      </c>
      <c r="B70" s="360" t="s">
        <v>604</v>
      </c>
      <c r="C70" s="361">
        <f>'Imp-China - Chine -2'!$G$23</f>
        <v>0</v>
      </c>
      <c r="D70" s="361" t="s">
        <v>663</v>
      </c>
      <c r="E70" s="374">
        <f>E65</f>
        <v>0</v>
      </c>
      <c r="F70" s="305">
        <f>'Imp-China - Chine -2'!E$50</f>
        <v>0</v>
      </c>
      <c r="G70" s="306">
        <f>'Imp-China - Chine -2'!F$50</f>
        <v>0</v>
      </c>
      <c r="H70" s="306">
        <f>'Imp-China - Chine -2'!G$50</f>
        <v>0</v>
      </c>
      <c r="I70" s="306">
        <f>'Imp-China - Chine -2'!H$50</f>
        <v>0</v>
      </c>
      <c r="J70" s="306">
        <f>'Imp-China - Chine -2'!I$50</f>
        <v>0</v>
      </c>
      <c r="K70" s="306">
        <f>'Imp-China - Chine -2'!J$50</f>
        <v>0</v>
      </c>
      <c r="L70" s="306">
        <f>'Imp-China - Chine -2'!K$50</f>
        <v>0</v>
      </c>
      <c r="M70" s="306">
        <f>'Imp-China - Chine -2'!L$50</f>
        <v>0</v>
      </c>
      <c r="N70" s="305">
        <f>'Imp-China - Chine -2'!E$51/1000</f>
        <v>0</v>
      </c>
      <c r="O70" s="306">
        <f>'Imp-China - Chine -2'!F$51/1000</f>
        <v>0</v>
      </c>
      <c r="P70" s="306">
        <f>'Imp-China - Chine -2'!G$51/1000</f>
        <v>0</v>
      </c>
      <c r="Q70" s="306">
        <f>'Imp-China - Chine -2'!H$51/1000</f>
        <v>0</v>
      </c>
      <c r="R70" s="306">
        <f>'Imp-China - Chine -2'!I$51/1000</f>
        <v>0</v>
      </c>
      <c r="S70" s="306">
        <f>'Imp-China - Chine -2'!J$51/1000</f>
        <v>0</v>
      </c>
      <c r="T70" s="306">
        <f>'Imp-China - Chine -2'!K$51/1000</f>
        <v>0</v>
      </c>
      <c r="U70" s="306">
        <f>'Imp-China - Chine -2'!L$51/1000</f>
        <v>0</v>
      </c>
      <c r="V70" s="356">
        <f t="shared" si="27"/>
        <v>0</v>
      </c>
      <c r="W70" s="357">
        <f t="shared" si="27"/>
        <v>0</v>
      </c>
      <c r="X70" s="357">
        <f t="shared" si="27"/>
        <v>0</v>
      </c>
      <c r="Y70" s="357">
        <f t="shared" si="27"/>
        <v>0</v>
      </c>
      <c r="Z70" s="357">
        <f t="shared" si="27"/>
        <v>0</v>
      </c>
      <c r="AA70" s="357">
        <f t="shared" si="27"/>
        <v>0</v>
      </c>
      <c r="AB70" s="357">
        <f t="shared" si="27"/>
        <v>0</v>
      </c>
      <c r="AC70" s="358">
        <f t="shared" si="27"/>
        <v>0</v>
      </c>
    </row>
    <row r="71" spans="1:29" x14ac:dyDescent="0.25">
      <c r="A71" s="359" t="str">
        <f t="shared" si="26"/>
        <v>Don't</v>
      </c>
      <c r="B71" s="326" t="str">
        <f t="shared" ref="B71:C74" si="29">B70</f>
        <v>CHN</v>
      </c>
      <c r="C71">
        <f t="shared" si="29"/>
        <v>0</v>
      </c>
      <c r="D71" t="s">
        <v>664</v>
      </c>
      <c r="E71" s="373">
        <f t="shared" ref="E71:E73" si="30">E66</f>
        <v>0</v>
      </c>
      <c r="F71" s="302">
        <f>'Imp-China - Chine -2'!E$54</f>
        <v>0</v>
      </c>
      <c r="G71" s="303">
        <f>'Imp-China - Chine -2'!F$54</f>
        <v>0</v>
      </c>
      <c r="H71" s="303">
        <f>'Imp-China - Chine -2'!G$54</f>
        <v>0</v>
      </c>
      <c r="I71" s="303">
        <f>'Imp-China - Chine -2'!H$54</f>
        <v>0</v>
      </c>
      <c r="J71" s="303">
        <f>'Imp-China - Chine -2'!I$54</f>
        <v>0</v>
      </c>
      <c r="K71" s="303">
        <f>'Imp-China - Chine -2'!J$54</f>
        <v>0</v>
      </c>
      <c r="L71" s="303">
        <f>'Imp-China - Chine -2'!K$54</f>
        <v>0</v>
      </c>
      <c r="M71" s="303">
        <f>'Imp-China - Chine -2'!L$54</f>
        <v>0</v>
      </c>
      <c r="N71" s="302">
        <f>'Imp-China - Chine -2'!E$55/1000</f>
        <v>0</v>
      </c>
      <c r="O71" s="303">
        <f>'Imp-China - Chine -2'!F$55/1000</f>
        <v>0</v>
      </c>
      <c r="P71" s="303">
        <f>'Imp-China - Chine -2'!G$55/1000</f>
        <v>0</v>
      </c>
      <c r="Q71" s="303">
        <f>'Imp-China - Chine -2'!H$55/1000</f>
        <v>0</v>
      </c>
      <c r="R71" s="303">
        <f>'Imp-China - Chine -2'!I$55/1000</f>
        <v>0</v>
      </c>
      <c r="S71" s="303">
        <f>'Imp-China - Chine -2'!J$55/1000</f>
        <v>0</v>
      </c>
      <c r="T71" s="303">
        <f>'Imp-China - Chine -2'!K$55/1000</f>
        <v>0</v>
      </c>
      <c r="U71" s="303">
        <f>'Imp-China - Chine -2'!L$55/1000</f>
        <v>0</v>
      </c>
      <c r="V71" s="356">
        <f t="shared" si="27"/>
        <v>0</v>
      </c>
      <c r="W71" s="357">
        <f t="shared" si="27"/>
        <v>0</v>
      </c>
      <c r="X71" s="357">
        <f t="shared" si="27"/>
        <v>0</v>
      </c>
      <c r="Y71" s="357">
        <f t="shared" si="27"/>
        <v>0</v>
      </c>
      <c r="Z71" s="357">
        <f t="shared" si="27"/>
        <v>0</v>
      </c>
      <c r="AA71" s="357">
        <f t="shared" si="27"/>
        <v>0</v>
      </c>
      <c r="AB71" s="357">
        <f t="shared" si="27"/>
        <v>0</v>
      </c>
      <c r="AC71" s="358">
        <f t="shared" si="27"/>
        <v>0</v>
      </c>
    </row>
    <row r="72" spans="1:29" x14ac:dyDescent="0.25">
      <c r="A72" s="359" t="str">
        <f t="shared" si="26"/>
        <v>Don't</v>
      </c>
      <c r="B72" s="326" t="str">
        <f t="shared" si="29"/>
        <v>CHN</v>
      </c>
      <c r="C72">
        <f t="shared" si="29"/>
        <v>0</v>
      </c>
      <c r="D72" t="s">
        <v>665</v>
      </c>
      <c r="E72" s="373">
        <f t="shared" si="30"/>
        <v>0</v>
      </c>
      <c r="F72" s="305">
        <f>'Imp-China - Chine -2'!E$58</f>
        <v>0</v>
      </c>
      <c r="G72" s="306">
        <f>'Imp-China - Chine -2'!F$58</f>
        <v>0</v>
      </c>
      <c r="H72" s="306">
        <f>'Imp-China - Chine -2'!G$58</f>
        <v>0</v>
      </c>
      <c r="I72" s="306">
        <f>'Imp-China - Chine -2'!H$58</f>
        <v>0</v>
      </c>
      <c r="J72" s="306">
        <f>'Imp-China - Chine -2'!I$58</f>
        <v>0</v>
      </c>
      <c r="K72" s="306">
        <f>'Imp-China - Chine -2'!J$58</f>
        <v>0</v>
      </c>
      <c r="L72" s="306">
        <f>'Imp-China - Chine -2'!K$58</f>
        <v>0</v>
      </c>
      <c r="M72" s="306">
        <f>'Imp-China - Chine -2'!L$58</f>
        <v>0</v>
      </c>
      <c r="N72" s="305">
        <f>'Imp-China - Chine -2'!E$59/1000</f>
        <v>0</v>
      </c>
      <c r="O72" s="306">
        <f>'Imp-China - Chine -2'!F$59/1000</f>
        <v>0</v>
      </c>
      <c r="P72" s="306">
        <f>'Imp-China - Chine -2'!G$59/1000</f>
        <v>0</v>
      </c>
      <c r="Q72" s="306">
        <f>'Imp-China - Chine -2'!H$59/1000</f>
        <v>0</v>
      </c>
      <c r="R72" s="306">
        <f>'Imp-China - Chine -2'!I$59/1000</f>
        <v>0</v>
      </c>
      <c r="S72" s="306">
        <f>'Imp-China - Chine -2'!J$59/1000</f>
        <v>0</v>
      </c>
      <c r="T72" s="306">
        <f>'Imp-China - Chine -2'!K$59/1000</f>
        <v>0</v>
      </c>
      <c r="U72" s="306">
        <f>'Imp-China - Chine -2'!L$59/1000</f>
        <v>0</v>
      </c>
      <c r="V72" s="356">
        <f t="shared" si="27"/>
        <v>0</v>
      </c>
      <c r="W72" s="357">
        <f t="shared" si="27"/>
        <v>0</v>
      </c>
      <c r="X72" s="357">
        <f t="shared" si="27"/>
        <v>0</v>
      </c>
      <c r="Y72" s="357">
        <f t="shared" si="27"/>
        <v>0</v>
      </c>
      <c r="Z72" s="357">
        <f t="shared" si="27"/>
        <v>0</v>
      </c>
      <c r="AA72" s="357">
        <f t="shared" si="27"/>
        <v>0</v>
      </c>
      <c r="AB72" s="357">
        <f t="shared" si="27"/>
        <v>0</v>
      </c>
      <c r="AC72" s="358">
        <f t="shared" si="27"/>
        <v>0</v>
      </c>
    </row>
    <row r="73" spans="1:29" x14ac:dyDescent="0.25">
      <c r="A73" s="359" t="str">
        <f t="shared" si="26"/>
        <v>Don't</v>
      </c>
      <c r="B73" s="326" t="str">
        <f t="shared" si="29"/>
        <v>CHN</v>
      </c>
      <c r="C73">
        <f t="shared" si="29"/>
        <v>0</v>
      </c>
      <c r="D73" t="s">
        <v>666</v>
      </c>
      <c r="E73" s="373">
        <f t="shared" si="30"/>
        <v>0</v>
      </c>
      <c r="F73" s="302">
        <f>'Imp-China - Chine -2'!E$62</f>
        <v>0</v>
      </c>
      <c r="G73" s="303">
        <f>'Imp-China - Chine -2'!F$62</f>
        <v>0</v>
      </c>
      <c r="H73" s="303">
        <f>'Imp-China - Chine -2'!G$62</f>
        <v>0</v>
      </c>
      <c r="I73" s="303">
        <f>'Imp-China - Chine -2'!H$62</f>
        <v>0</v>
      </c>
      <c r="J73" s="303">
        <f>'Imp-China - Chine -2'!I$62</f>
        <v>0</v>
      </c>
      <c r="K73" s="303">
        <f>'Imp-China - Chine -2'!J$62</f>
        <v>0</v>
      </c>
      <c r="L73" s="303">
        <f>'Imp-China - Chine -2'!K$62</f>
        <v>0</v>
      </c>
      <c r="M73" s="303">
        <f>'Imp-China - Chine -2'!L$62</f>
        <v>0</v>
      </c>
      <c r="N73" s="302">
        <f>'Imp-China - Chine -2'!E$63/1000</f>
        <v>0</v>
      </c>
      <c r="O73" s="303">
        <f>'Imp-China - Chine -2'!F$63/1000</f>
        <v>0</v>
      </c>
      <c r="P73" s="303">
        <f>'Imp-China - Chine -2'!G$63/1000</f>
        <v>0</v>
      </c>
      <c r="Q73" s="303">
        <f>'Imp-China - Chine -2'!H$63/1000</f>
        <v>0</v>
      </c>
      <c r="R73" s="303">
        <f>'Imp-China - Chine -2'!I$63/1000</f>
        <v>0</v>
      </c>
      <c r="S73" s="303">
        <f>'Imp-China - Chine -2'!J$63/1000</f>
        <v>0</v>
      </c>
      <c r="T73" s="303">
        <f>'Imp-China - Chine -2'!K$63/1000</f>
        <v>0</v>
      </c>
      <c r="U73" s="303">
        <f>'Imp-China - Chine -2'!L$63/1000</f>
        <v>0</v>
      </c>
      <c r="V73" s="356">
        <f t="shared" si="27"/>
        <v>0</v>
      </c>
      <c r="W73" s="357">
        <f t="shared" si="27"/>
        <v>0</v>
      </c>
      <c r="X73" s="357">
        <f t="shared" si="27"/>
        <v>0</v>
      </c>
      <c r="Y73" s="357">
        <f t="shared" si="27"/>
        <v>0</v>
      </c>
      <c r="Z73" s="357">
        <f t="shared" si="27"/>
        <v>0</v>
      </c>
      <c r="AA73" s="357">
        <f t="shared" si="27"/>
        <v>0</v>
      </c>
      <c r="AB73" s="357">
        <f t="shared" si="27"/>
        <v>0</v>
      </c>
      <c r="AC73" s="358">
        <f t="shared" si="27"/>
        <v>0</v>
      </c>
    </row>
    <row r="74" spans="1:29" x14ac:dyDescent="0.25">
      <c r="A74" s="359" t="str">
        <f t="shared" si="26"/>
        <v>Don't</v>
      </c>
      <c r="B74" s="326" t="str">
        <f t="shared" si="29"/>
        <v>CHN</v>
      </c>
      <c r="C74">
        <f t="shared" si="29"/>
        <v>0</v>
      </c>
      <c r="D74" t="s">
        <v>667</v>
      </c>
      <c r="E74" s="373">
        <f>E69</f>
        <v>0</v>
      </c>
      <c r="F74" s="305">
        <f>'Imp-China - Chine -2'!E$66</f>
        <v>0</v>
      </c>
      <c r="G74" s="306">
        <f>'Imp-China - Chine -2'!F$66</f>
        <v>0</v>
      </c>
      <c r="H74" s="306">
        <f>'Imp-China - Chine -2'!G$66</f>
        <v>0</v>
      </c>
      <c r="I74" s="306">
        <f>'Imp-China - Chine -2'!H$66</f>
        <v>0</v>
      </c>
      <c r="J74" s="306">
        <f>'Imp-China - Chine -2'!I$66</f>
        <v>0</v>
      </c>
      <c r="K74" s="306">
        <f>'Imp-China - Chine -2'!J$66</f>
        <v>0</v>
      </c>
      <c r="L74" s="306">
        <f>'Imp-China - Chine -2'!K$66</f>
        <v>0</v>
      </c>
      <c r="M74" s="306">
        <f>'Imp-China - Chine -2'!L$66</f>
        <v>0</v>
      </c>
      <c r="N74" s="305">
        <f>'Imp-China - Chine -2'!E$67/1000</f>
        <v>0</v>
      </c>
      <c r="O74" s="306">
        <f>'Imp-China - Chine -2'!F$67/1000</f>
        <v>0</v>
      </c>
      <c r="P74" s="306">
        <f>'Imp-China - Chine -2'!G$67/1000</f>
        <v>0</v>
      </c>
      <c r="Q74" s="306">
        <f>'Imp-China - Chine -2'!H$67/1000</f>
        <v>0</v>
      </c>
      <c r="R74" s="306">
        <f>'Imp-China - Chine -2'!I$67/1000</f>
        <v>0</v>
      </c>
      <c r="S74" s="306">
        <f>'Imp-China - Chine -2'!J$67/1000</f>
        <v>0</v>
      </c>
      <c r="T74" s="306">
        <f>'Imp-China - Chine -2'!K$67/1000</f>
        <v>0</v>
      </c>
      <c r="U74" s="306">
        <f>'Imp-China - Chine -2'!L$67/1000</f>
        <v>0</v>
      </c>
      <c r="V74" s="356">
        <f t="shared" si="27"/>
        <v>0</v>
      </c>
      <c r="W74" s="357">
        <f t="shared" si="27"/>
        <v>0</v>
      </c>
      <c r="X74" s="357">
        <f t="shared" si="27"/>
        <v>0</v>
      </c>
      <c r="Y74" s="357">
        <f t="shared" si="27"/>
        <v>0</v>
      </c>
      <c r="Z74" s="357">
        <f t="shared" si="27"/>
        <v>0</v>
      </c>
      <c r="AA74" s="357">
        <f t="shared" si="27"/>
        <v>0</v>
      </c>
      <c r="AB74" s="357">
        <f t="shared" si="27"/>
        <v>0</v>
      </c>
      <c r="AC74" s="358">
        <f t="shared" si="27"/>
        <v>0</v>
      </c>
    </row>
    <row r="75" spans="1:29" x14ac:dyDescent="0.25">
      <c r="A75" s="359" t="str">
        <f t="shared" si="26"/>
        <v>Don't</v>
      </c>
      <c r="B75" s="360" t="s">
        <v>604</v>
      </c>
      <c r="C75" s="361">
        <f>'Imp-China - Chine -3'!$G$23</f>
        <v>0</v>
      </c>
      <c r="D75" s="361" t="s">
        <v>663</v>
      </c>
      <c r="E75" s="374">
        <f t="shared" ref="E75:E98" si="31">E70</f>
        <v>0</v>
      </c>
      <c r="F75" s="302">
        <f>'Imp-China - Chine -3'!E$50</f>
        <v>0</v>
      </c>
      <c r="G75" s="303">
        <f>'Imp-China - Chine -3'!F$50</f>
        <v>0</v>
      </c>
      <c r="H75" s="303">
        <f>'Imp-China - Chine -3'!G$50</f>
        <v>0</v>
      </c>
      <c r="I75" s="303">
        <f>'Imp-China - Chine -3'!H$50</f>
        <v>0</v>
      </c>
      <c r="J75" s="303">
        <f>'Imp-China - Chine -3'!I$50</f>
        <v>0</v>
      </c>
      <c r="K75" s="303">
        <f>'Imp-China - Chine -3'!J$50</f>
        <v>0</v>
      </c>
      <c r="L75" s="303">
        <f>'Imp-China - Chine -3'!K$50</f>
        <v>0</v>
      </c>
      <c r="M75" s="303">
        <f>'Imp-China - Chine -3'!L$50</f>
        <v>0</v>
      </c>
      <c r="N75" s="302">
        <f>'Imp-China - Chine -3'!E$51/1000</f>
        <v>0</v>
      </c>
      <c r="O75" s="303">
        <f>'Imp-China - Chine -3'!F$51/1000</f>
        <v>0</v>
      </c>
      <c r="P75" s="303">
        <f>'Imp-China - Chine -3'!G$51/1000</f>
        <v>0</v>
      </c>
      <c r="Q75" s="303">
        <f>'Imp-China - Chine -3'!H$51/1000</f>
        <v>0</v>
      </c>
      <c r="R75" s="303">
        <f>'Imp-China - Chine -3'!I$51/1000</f>
        <v>0</v>
      </c>
      <c r="S75" s="303">
        <f>'Imp-China - Chine -3'!J$51/1000</f>
        <v>0</v>
      </c>
      <c r="T75" s="303">
        <f>'Imp-China - Chine -3'!K$51/1000</f>
        <v>0</v>
      </c>
      <c r="U75" s="303">
        <f>'Imp-China - Chine -3'!L$51/1000</f>
        <v>0</v>
      </c>
      <c r="V75" s="356">
        <f t="shared" si="27"/>
        <v>0</v>
      </c>
      <c r="W75" s="357">
        <f t="shared" si="27"/>
        <v>0</v>
      </c>
      <c r="X75" s="357">
        <f t="shared" si="27"/>
        <v>0</v>
      </c>
      <c r="Y75" s="357">
        <f t="shared" si="27"/>
        <v>0</v>
      </c>
      <c r="Z75" s="357">
        <f t="shared" si="27"/>
        <v>0</v>
      </c>
      <c r="AA75" s="357">
        <f t="shared" si="27"/>
        <v>0</v>
      </c>
      <c r="AB75" s="357">
        <f t="shared" si="27"/>
        <v>0</v>
      </c>
      <c r="AC75" s="358">
        <f t="shared" si="27"/>
        <v>0</v>
      </c>
    </row>
    <row r="76" spans="1:29" x14ac:dyDescent="0.25">
      <c r="A76" s="359" t="str">
        <f t="shared" si="26"/>
        <v>Don't</v>
      </c>
      <c r="B76" s="326" t="str">
        <f t="shared" ref="B76:C79" si="32">B75</f>
        <v>CHN</v>
      </c>
      <c r="C76">
        <f t="shared" si="32"/>
        <v>0</v>
      </c>
      <c r="D76" t="s">
        <v>664</v>
      </c>
      <c r="E76" s="373">
        <f t="shared" si="31"/>
        <v>0</v>
      </c>
      <c r="F76" s="305">
        <f>'Imp-China - Chine -3'!E$54</f>
        <v>0</v>
      </c>
      <c r="G76" s="306">
        <f>'Imp-China - Chine -3'!F$54</f>
        <v>0</v>
      </c>
      <c r="H76" s="306">
        <f>'Imp-China - Chine -3'!G$54</f>
        <v>0</v>
      </c>
      <c r="I76" s="306">
        <f>'Imp-China - Chine -3'!H$54</f>
        <v>0</v>
      </c>
      <c r="J76" s="306">
        <f>'Imp-China - Chine -3'!I$54</f>
        <v>0</v>
      </c>
      <c r="K76" s="306">
        <f>'Imp-China - Chine -3'!J$54</f>
        <v>0</v>
      </c>
      <c r="L76" s="306">
        <f>'Imp-China - Chine -3'!K$54</f>
        <v>0</v>
      </c>
      <c r="M76" s="306">
        <f>'Imp-China - Chine -3'!L$54</f>
        <v>0</v>
      </c>
      <c r="N76" s="305">
        <f>'Imp-China - Chine -3'!E$55/1000</f>
        <v>0</v>
      </c>
      <c r="O76" s="306">
        <f>'Imp-China - Chine -3'!F$55/1000</f>
        <v>0</v>
      </c>
      <c r="P76" s="306">
        <f>'Imp-China - Chine -3'!G$55/1000</f>
        <v>0</v>
      </c>
      <c r="Q76" s="306">
        <f>'Imp-China - Chine -3'!H$55/1000</f>
        <v>0</v>
      </c>
      <c r="R76" s="306">
        <f>'Imp-China - Chine -3'!I$55/1000</f>
        <v>0</v>
      </c>
      <c r="S76" s="306">
        <f>'Imp-China - Chine -3'!J$55/1000</f>
        <v>0</v>
      </c>
      <c r="T76" s="306">
        <f>'Imp-China - Chine -3'!K$55/1000</f>
        <v>0</v>
      </c>
      <c r="U76" s="306">
        <f>'Imp-China - Chine -3'!L$55/1000</f>
        <v>0</v>
      </c>
      <c r="V76" s="356">
        <f t="shared" si="27"/>
        <v>0</v>
      </c>
      <c r="W76" s="357">
        <f t="shared" si="27"/>
        <v>0</v>
      </c>
      <c r="X76" s="357">
        <f t="shared" si="27"/>
        <v>0</v>
      </c>
      <c r="Y76" s="357">
        <f t="shared" si="27"/>
        <v>0</v>
      </c>
      <c r="Z76" s="357">
        <f t="shared" si="27"/>
        <v>0</v>
      </c>
      <c r="AA76" s="357">
        <f t="shared" si="27"/>
        <v>0</v>
      </c>
      <c r="AB76" s="357">
        <f t="shared" si="27"/>
        <v>0</v>
      </c>
      <c r="AC76" s="358">
        <f t="shared" si="27"/>
        <v>0</v>
      </c>
    </row>
    <row r="77" spans="1:29" x14ac:dyDescent="0.25">
      <c r="A77" s="359" t="str">
        <f t="shared" si="26"/>
        <v>Don't</v>
      </c>
      <c r="B77" s="326" t="str">
        <f t="shared" si="32"/>
        <v>CHN</v>
      </c>
      <c r="C77">
        <f t="shared" si="32"/>
        <v>0</v>
      </c>
      <c r="D77" t="s">
        <v>665</v>
      </c>
      <c r="E77" s="373">
        <f t="shared" si="31"/>
        <v>0</v>
      </c>
      <c r="F77" s="302">
        <f>'Imp-China - Chine -3'!E$58</f>
        <v>0</v>
      </c>
      <c r="G77" s="303">
        <f>'Imp-China - Chine -3'!F$58</f>
        <v>0</v>
      </c>
      <c r="H77" s="303">
        <f>'Imp-China - Chine -3'!G$58</f>
        <v>0</v>
      </c>
      <c r="I77" s="303">
        <f>'Imp-China - Chine -3'!H$58</f>
        <v>0</v>
      </c>
      <c r="J77" s="303">
        <f>'Imp-China - Chine -3'!I$58</f>
        <v>0</v>
      </c>
      <c r="K77" s="303">
        <f>'Imp-China - Chine -3'!J$58</f>
        <v>0</v>
      </c>
      <c r="L77" s="303">
        <f>'Imp-China - Chine -3'!K$58</f>
        <v>0</v>
      </c>
      <c r="M77" s="303">
        <f>'Imp-China - Chine -3'!L$58</f>
        <v>0</v>
      </c>
      <c r="N77" s="302">
        <f>'Imp-China - Chine -3'!E$59/1000</f>
        <v>0</v>
      </c>
      <c r="O77" s="303">
        <f>'Imp-China - Chine -3'!F$59/1000</f>
        <v>0</v>
      </c>
      <c r="P77" s="303">
        <f>'Imp-China - Chine -3'!G$59/1000</f>
        <v>0</v>
      </c>
      <c r="Q77" s="303">
        <f>'Imp-China - Chine -3'!H$59/1000</f>
        <v>0</v>
      </c>
      <c r="R77" s="303">
        <f>'Imp-China - Chine -3'!I$59/1000</f>
        <v>0</v>
      </c>
      <c r="S77" s="303">
        <f>'Imp-China - Chine -3'!J$59/1000</f>
        <v>0</v>
      </c>
      <c r="T77" s="303">
        <f>'Imp-China - Chine -3'!K$59/1000</f>
        <v>0</v>
      </c>
      <c r="U77" s="303">
        <f>'Imp-China - Chine -3'!L$59/1000</f>
        <v>0</v>
      </c>
      <c r="V77" s="356">
        <f t="shared" si="27"/>
        <v>0</v>
      </c>
      <c r="W77" s="357">
        <f t="shared" si="27"/>
        <v>0</v>
      </c>
      <c r="X77" s="357">
        <f t="shared" si="27"/>
        <v>0</v>
      </c>
      <c r="Y77" s="357">
        <f t="shared" si="27"/>
        <v>0</v>
      </c>
      <c r="Z77" s="357">
        <f t="shared" si="27"/>
        <v>0</v>
      </c>
      <c r="AA77" s="357">
        <f t="shared" si="27"/>
        <v>0</v>
      </c>
      <c r="AB77" s="357">
        <f t="shared" si="27"/>
        <v>0</v>
      </c>
      <c r="AC77" s="358">
        <f t="shared" si="27"/>
        <v>0</v>
      </c>
    </row>
    <row r="78" spans="1:29" x14ac:dyDescent="0.25">
      <c r="A78" s="359" t="str">
        <f t="shared" si="26"/>
        <v>Don't</v>
      </c>
      <c r="B78" s="326" t="str">
        <f t="shared" si="32"/>
        <v>CHN</v>
      </c>
      <c r="C78">
        <f t="shared" si="32"/>
        <v>0</v>
      </c>
      <c r="D78" t="s">
        <v>666</v>
      </c>
      <c r="E78" s="373">
        <f t="shared" si="31"/>
        <v>0</v>
      </c>
      <c r="F78" s="305">
        <f>'Imp-China - Chine -3'!E$62</f>
        <v>0</v>
      </c>
      <c r="G78" s="306">
        <f>'Imp-China - Chine -3'!F$62</f>
        <v>0</v>
      </c>
      <c r="H78" s="306">
        <f>'Imp-China - Chine -3'!G$62</f>
        <v>0</v>
      </c>
      <c r="I78" s="306">
        <f>'Imp-China - Chine -3'!H$62</f>
        <v>0</v>
      </c>
      <c r="J78" s="306">
        <f>'Imp-China - Chine -3'!I$62</f>
        <v>0</v>
      </c>
      <c r="K78" s="306">
        <f>'Imp-China - Chine -3'!J$62</f>
        <v>0</v>
      </c>
      <c r="L78" s="306">
        <f>'Imp-China - Chine -3'!K$62</f>
        <v>0</v>
      </c>
      <c r="M78" s="306">
        <f>'Imp-China - Chine -3'!L$62</f>
        <v>0</v>
      </c>
      <c r="N78" s="305">
        <f>'Imp-China - Chine -3'!E$63/1000</f>
        <v>0</v>
      </c>
      <c r="O78" s="306">
        <f>'Imp-China - Chine -3'!F$63/1000</f>
        <v>0</v>
      </c>
      <c r="P78" s="306">
        <f>'Imp-China - Chine -3'!G$63/1000</f>
        <v>0</v>
      </c>
      <c r="Q78" s="306">
        <f>'Imp-China - Chine -3'!H$63/1000</f>
        <v>0</v>
      </c>
      <c r="R78" s="306">
        <f>'Imp-China - Chine -3'!I$63/1000</f>
        <v>0</v>
      </c>
      <c r="S78" s="306">
        <f>'Imp-China - Chine -3'!J$63/1000</f>
        <v>0</v>
      </c>
      <c r="T78" s="306">
        <f>'Imp-China - Chine -3'!K$63/1000</f>
        <v>0</v>
      </c>
      <c r="U78" s="306">
        <f>'Imp-China - Chine -3'!L$63/1000</f>
        <v>0</v>
      </c>
      <c r="V78" s="356">
        <f t="shared" si="27"/>
        <v>0</v>
      </c>
      <c r="W78" s="357">
        <f t="shared" si="27"/>
        <v>0</v>
      </c>
      <c r="X78" s="357">
        <f t="shared" si="27"/>
        <v>0</v>
      </c>
      <c r="Y78" s="357">
        <f t="shared" si="27"/>
        <v>0</v>
      </c>
      <c r="Z78" s="357">
        <f t="shared" si="27"/>
        <v>0</v>
      </c>
      <c r="AA78" s="357">
        <f t="shared" si="27"/>
        <v>0</v>
      </c>
      <c r="AB78" s="357">
        <f t="shared" si="27"/>
        <v>0</v>
      </c>
      <c r="AC78" s="358">
        <f t="shared" si="27"/>
        <v>0</v>
      </c>
    </row>
    <row r="79" spans="1:29" x14ac:dyDescent="0.25">
      <c r="A79" s="359" t="str">
        <f t="shared" si="26"/>
        <v>Don't</v>
      </c>
      <c r="B79" s="326" t="str">
        <f t="shared" si="32"/>
        <v>CHN</v>
      </c>
      <c r="C79">
        <f t="shared" si="32"/>
        <v>0</v>
      </c>
      <c r="D79" t="s">
        <v>667</v>
      </c>
      <c r="E79" s="373">
        <f t="shared" si="31"/>
        <v>0</v>
      </c>
      <c r="F79" s="302">
        <f>'Imp-China - Chine -3'!E$66</f>
        <v>0</v>
      </c>
      <c r="G79" s="303">
        <f>'Imp-China - Chine -3'!F$66</f>
        <v>0</v>
      </c>
      <c r="H79" s="303">
        <f>'Imp-China - Chine -3'!G$66</f>
        <v>0</v>
      </c>
      <c r="I79" s="303">
        <f>'Imp-China - Chine -3'!H$66</f>
        <v>0</v>
      </c>
      <c r="J79" s="303">
        <f>'Imp-China - Chine -3'!I$66</f>
        <v>0</v>
      </c>
      <c r="K79" s="303">
        <f>'Imp-China - Chine -3'!J$66</f>
        <v>0</v>
      </c>
      <c r="L79" s="303">
        <f>'Imp-China - Chine -3'!K$66</f>
        <v>0</v>
      </c>
      <c r="M79" s="303">
        <f>'Imp-China - Chine -3'!L$66</f>
        <v>0</v>
      </c>
      <c r="N79" s="302">
        <f>'Imp-China - Chine -3'!E$67/1000</f>
        <v>0</v>
      </c>
      <c r="O79" s="303">
        <f>'Imp-China - Chine -3'!F$67/1000</f>
        <v>0</v>
      </c>
      <c r="P79" s="303">
        <f>'Imp-China - Chine -3'!G$67/1000</f>
        <v>0</v>
      </c>
      <c r="Q79" s="303">
        <f>'Imp-China - Chine -3'!H$67/1000</f>
        <v>0</v>
      </c>
      <c r="R79" s="303">
        <f>'Imp-China - Chine -3'!I$67/1000</f>
        <v>0</v>
      </c>
      <c r="S79" s="303">
        <f>'Imp-China - Chine -3'!J$67/1000</f>
        <v>0</v>
      </c>
      <c r="T79" s="303">
        <f>'Imp-China - Chine -3'!K$67/1000</f>
        <v>0</v>
      </c>
      <c r="U79" s="303">
        <f>'Imp-China - Chine -3'!L$67/1000</f>
        <v>0</v>
      </c>
      <c r="V79" s="356">
        <f t="shared" si="27"/>
        <v>0</v>
      </c>
      <c r="W79" s="357">
        <f t="shared" si="27"/>
        <v>0</v>
      </c>
      <c r="X79" s="357">
        <f t="shared" si="27"/>
        <v>0</v>
      </c>
      <c r="Y79" s="357">
        <f t="shared" si="27"/>
        <v>0</v>
      </c>
      <c r="Z79" s="357">
        <f t="shared" si="27"/>
        <v>0</v>
      </c>
      <c r="AA79" s="357">
        <f t="shared" si="27"/>
        <v>0</v>
      </c>
      <c r="AB79" s="357">
        <f t="shared" si="27"/>
        <v>0</v>
      </c>
      <c r="AC79" s="358">
        <f t="shared" si="27"/>
        <v>0</v>
      </c>
    </row>
    <row r="80" spans="1:29" x14ac:dyDescent="0.25">
      <c r="A80" s="359" t="str">
        <f t="shared" si="26"/>
        <v>Don't</v>
      </c>
      <c r="B80" s="360" t="s">
        <v>604</v>
      </c>
      <c r="C80" s="361">
        <f>'Imp-China - Chine -4'!$G$23</f>
        <v>0</v>
      </c>
      <c r="D80" s="361" t="s">
        <v>663</v>
      </c>
      <c r="E80" s="374">
        <f>E75</f>
        <v>0</v>
      </c>
      <c r="F80" s="305">
        <f>'Imp-China - Chine -4'!E$50</f>
        <v>0</v>
      </c>
      <c r="G80" s="306">
        <f>'Imp-China - Chine -4'!F$50</f>
        <v>0</v>
      </c>
      <c r="H80" s="306">
        <f>'Imp-China - Chine -4'!G$50</f>
        <v>0</v>
      </c>
      <c r="I80" s="306">
        <f>'Imp-China - Chine -4'!H$50</f>
        <v>0</v>
      </c>
      <c r="J80" s="306">
        <f>'Imp-China - Chine -4'!I$50</f>
        <v>0</v>
      </c>
      <c r="K80" s="306">
        <f>'Imp-China - Chine -4'!J$50</f>
        <v>0</v>
      </c>
      <c r="L80" s="306">
        <f>'Imp-China - Chine -4'!K$50</f>
        <v>0</v>
      </c>
      <c r="M80" s="306">
        <f>'Imp-China - Chine -4'!L$50</f>
        <v>0</v>
      </c>
      <c r="N80" s="305">
        <f>'Imp-China - Chine -4'!E$51/1000</f>
        <v>0</v>
      </c>
      <c r="O80" s="306">
        <f>'Imp-China - Chine -4'!F$51/1000</f>
        <v>0</v>
      </c>
      <c r="P80" s="306">
        <f>'Imp-China - Chine -4'!G$51/1000</f>
        <v>0</v>
      </c>
      <c r="Q80" s="306">
        <f>'Imp-China - Chine -4'!H$51/1000</f>
        <v>0</v>
      </c>
      <c r="R80" s="306">
        <f>'Imp-China - Chine -4'!I$51/1000</f>
        <v>0</v>
      </c>
      <c r="S80" s="306">
        <f>'Imp-China - Chine -4'!J$51/1000</f>
        <v>0</v>
      </c>
      <c r="T80" s="306">
        <f>'Imp-China - Chine -4'!K$51/1000</f>
        <v>0</v>
      </c>
      <c r="U80" s="306">
        <f>'Imp-China - Chine -4'!L$51/1000</f>
        <v>0</v>
      </c>
      <c r="V80" s="356">
        <f t="shared" si="27"/>
        <v>0</v>
      </c>
      <c r="W80" s="357">
        <f t="shared" si="27"/>
        <v>0</v>
      </c>
      <c r="X80" s="357">
        <f t="shared" si="27"/>
        <v>0</v>
      </c>
      <c r="Y80" s="357">
        <f t="shared" si="27"/>
        <v>0</v>
      </c>
      <c r="Z80" s="357">
        <f t="shared" si="27"/>
        <v>0</v>
      </c>
      <c r="AA80" s="357">
        <f t="shared" si="27"/>
        <v>0</v>
      </c>
      <c r="AB80" s="357">
        <f t="shared" si="27"/>
        <v>0</v>
      </c>
      <c r="AC80" s="358">
        <f t="shared" si="27"/>
        <v>0</v>
      </c>
    </row>
    <row r="81" spans="1:29" x14ac:dyDescent="0.25">
      <c r="A81" s="359" t="str">
        <f t="shared" si="26"/>
        <v>Don't</v>
      </c>
      <c r="B81" s="326" t="str">
        <f t="shared" ref="B81:C84" si="33">B80</f>
        <v>CHN</v>
      </c>
      <c r="C81">
        <f>C80</f>
        <v>0</v>
      </c>
      <c r="D81" t="s">
        <v>664</v>
      </c>
      <c r="E81" s="373">
        <f t="shared" si="31"/>
        <v>0</v>
      </c>
      <c r="F81" s="302">
        <f>'Imp-China - Chine -4'!E$54</f>
        <v>0</v>
      </c>
      <c r="G81" s="303">
        <f>'Imp-China - Chine -4'!F$54</f>
        <v>0</v>
      </c>
      <c r="H81" s="303">
        <f>'Imp-China - Chine -4'!G$54</f>
        <v>0</v>
      </c>
      <c r="I81" s="303">
        <f>'Imp-China - Chine -4'!H$54</f>
        <v>0</v>
      </c>
      <c r="J81" s="303">
        <f>'Imp-China - Chine -4'!I$54</f>
        <v>0</v>
      </c>
      <c r="K81" s="303">
        <f>'Imp-China - Chine -4'!J$54</f>
        <v>0</v>
      </c>
      <c r="L81" s="303">
        <f>'Imp-China - Chine -4'!K$54</f>
        <v>0</v>
      </c>
      <c r="M81" s="303">
        <f>'Imp-China - Chine -4'!L$54</f>
        <v>0</v>
      </c>
      <c r="N81" s="302">
        <f>'Imp-China - Chine -4'!E$55/1000</f>
        <v>0</v>
      </c>
      <c r="O81" s="303">
        <f>'Imp-China - Chine -4'!F$55/1000</f>
        <v>0</v>
      </c>
      <c r="P81" s="303">
        <f>'Imp-China - Chine -4'!G$55/1000</f>
        <v>0</v>
      </c>
      <c r="Q81" s="303">
        <f>'Imp-China - Chine -4'!H$55/1000</f>
        <v>0</v>
      </c>
      <c r="R81" s="303">
        <f>'Imp-China - Chine -4'!I$55/1000</f>
        <v>0</v>
      </c>
      <c r="S81" s="303">
        <f>'Imp-China - Chine -4'!J$55/1000</f>
        <v>0</v>
      </c>
      <c r="T81" s="303">
        <f>'Imp-China - Chine -4'!K$55/1000</f>
        <v>0</v>
      </c>
      <c r="U81" s="303">
        <f>'Imp-China - Chine -4'!L$55/1000</f>
        <v>0</v>
      </c>
      <c r="V81" s="356">
        <f t="shared" si="27"/>
        <v>0</v>
      </c>
      <c r="W81" s="357">
        <f t="shared" si="27"/>
        <v>0</v>
      </c>
      <c r="X81" s="357">
        <f t="shared" si="27"/>
        <v>0</v>
      </c>
      <c r="Y81" s="357">
        <f t="shared" si="27"/>
        <v>0</v>
      </c>
      <c r="Z81" s="357">
        <f t="shared" si="27"/>
        <v>0</v>
      </c>
      <c r="AA81" s="357">
        <f t="shared" si="27"/>
        <v>0</v>
      </c>
      <c r="AB81" s="357">
        <f t="shared" si="27"/>
        <v>0</v>
      </c>
      <c r="AC81" s="358">
        <f t="shared" si="27"/>
        <v>0</v>
      </c>
    </row>
    <row r="82" spans="1:29" x14ac:dyDescent="0.25">
      <c r="A82" s="359" t="str">
        <f t="shared" si="26"/>
        <v>Don't</v>
      </c>
      <c r="B82" s="326" t="str">
        <f t="shared" si="33"/>
        <v>CHN</v>
      </c>
      <c r="C82">
        <f t="shared" si="33"/>
        <v>0</v>
      </c>
      <c r="D82" t="s">
        <v>665</v>
      </c>
      <c r="E82" s="373">
        <f t="shared" si="31"/>
        <v>0</v>
      </c>
      <c r="F82" s="305">
        <f>'Imp-China - Chine -4'!E$58</f>
        <v>0</v>
      </c>
      <c r="G82" s="306">
        <f>'Imp-China - Chine -4'!F$58</f>
        <v>0</v>
      </c>
      <c r="H82" s="306">
        <f>'Imp-China - Chine -4'!G$58</f>
        <v>0</v>
      </c>
      <c r="I82" s="306">
        <f>'Imp-China - Chine -4'!H$58</f>
        <v>0</v>
      </c>
      <c r="J82" s="306">
        <f>'Imp-China - Chine -4'!I$58</f>
        <v>0</v>
      </c>
      <c r="K82" s="306">
        <f>'Imp-China - Chine -4'!J$58</f>
        <v>0</v>
      </c>
      <c r="L82" s="306">
        <f>'Imp-China - Chine -4'!K$58</f>
        <v>0</v>
      </c>
      <c r="M82" s="306">
        <f>'Imp-China - Chine -4'!L$58</f>
        <v>0</v>
      </c>
      <c r="N82" s="305">
        <f>'Imp-China - Chine -4'!E$59/1000</f>
        <v>0</v>
      </c>
      <c r="O82" s="306">
        <f>'Imp-China - Chine -4'!F$59/1000</f>
        <v>0</v>
      </c>
      <c r="P82" s="306">
        <f>'Imp-China - Chine -4'!G$59/1000</f>
        <v>0</v>
      </c>
      <c r="Q82" s="306">
        <f>'Imp-China - Chine -4'!H$59/1000</f>
        <v>0</v>
      </c>
      <c r="R82" s="306">
        <f>'Imp-China - Chine -4'!I$59/1000</f>
        <v>0</v>
      </c>
      <c r="S82" s="306">
        <f>'Imp-China - Chine -4'!J$59/1000</f>
        <v>0</v>
      </c>
      <c r="T82" s="306">
        <f>'Imp-China - Chine -4'!K$59/1000</f>
        <v>0</v>
      </c>
      <c r="U82" s="306">
        <f>'Imp-China - Chine -4'!L$59/1000</f>
        <v>0</v>
      </c>
      <c r="V82" s="356">
        <f t="shared" si="27"/>
        <v>0</v>
      </c>
      <c r="W82" s="357">
        <f t="shared" si="27"/>
        <v>0</v>
      </c>
      <c r="X82" s="357">
        <f t="shared" si="27"/>
        <v>0</v>
      </c>
      <c r="Y82" s="357">
        <f t="shared" si="27"/>
        <v>0</v>
      </c>
      <c r="Z82" s="357">
        <f t="shared" si="27"/>
        <v>0</v>
      </c>
      <c r="AA82" s="357">
        <f t="shared" si="27"/>
        <v>0</v>
      </c>
      <c r="AB82" s="357">
        <f t="shared" si="27"/>
        <v>0</v>
      </c>
      <c r="AC82" s="358">
        <f t="shared" si="27"/>
        <v>0</v>
      </c>
    </row>
    <row r="83" spans="1:29" x14ac:dyDescent="0.25">
      <c r="A83" s="359" t="str">
        <f t="shared" si="26"/>
        <v>Don't</v>
      </c>
      <c r="B83" s="326" t="str">
        <f t="shared" si="33"/>
        <v>CHN</v>
      </c>
      <c r="C83">
        <f t="shared" si="33"/>
        <v>0</v>
      </c>
      <c r="D83" t="s">
        <v>666</v>
      </c>
      <c r="E83" s="373">
        <f t="shared" si="31"/>
        <v>0</v>
      </c>
      <c r="F83" s="302">
        <f>'Imp-China - Chine -4'!E$62</f>
        <v>0</v>
      </c>
      <c r="G83" s="303">
        <f>'Imp-China - Chine -4'!F$62</f>
        <v>0</v>
      </c>
      <c r="H83" s="303">
        <f>'Imp-China - Chine -4'!G$62</f>
        <v>0</v>
      </c>
      <c r="I83" s="303">
        <f>'Imp-China - Chine -4'!H$62</f>
        <v>0</v>
      </c>
      <c r="J83" s="303">
        <f>'Imp-China - Chine -4'!I$62</f>
        <v>0</v>
      </c>
      <c r="K83" s="303">
        <f>'Imp-China - Chine -4'!J$62</f>
        <v>0</v>
      </c>
      <c r="L83" s="303">
        <f>'Imp-China - Chine -4'!K$62</f>
        <v>0</v>
      </c>
      <c r="M83" s="303">
        <f>'Imp-China - Chine -4'!L$62</f>
        <v>0</v>
      </c>
      <c r="N83" s="302">
        <f>'Imp-China - Chine -4'!E$63/1000</f>
        <v>0</v>
      </c>
      <c r="O83" s="303">
        <f>'Imp-China - Chine -4'!F$63/1000</f>
        <v>0</v>
      </c>
      <c r="P83" s="303">
        <f>'Imp-China - Chine -4'!G$63/1000</f>
        <v>0</v>
      </c>
      <c r="Q83" s="303">
        <f>'Imp-China - Chine -4'!H$63/1000</f>
        <v>0</v>
      </c>
      <c r="R83" s="303">
        <f>'Imp-China - Chine -4'!I$63/1000</f>
        <v>0</v>
      </c>
      <c r="S83" s="303">
        <f>'Imp-China - Chine -4'!J$63/1000</f>
        <v>0</v>
      </c>
      <c r="T83" s="303">
        <f>'Imp-China - Chine -4'!K$63/1000</f>
        <v>0</v>
      </c>
      <c r="U83" s="303">
        <f>'Imp-China - Chine -4'!L$63/1000</f>
        <v>0</v>
      </c>
      <c r="V83" s="356">
        <f t="shared" si="27"/>
        <v>0</v>
      </c>
      <c r="W83" s="357">
        <f t="shared" si="27"/>
        <v>0</v>
      </c>
      <c r="X83" s="357">
        <f t="shared" si="27"/>
        <v>0</v>
      </c>
      <c r="Y83" s="357">
        <f t="shared" si="27"/>
        <v>0</v>
      </c>
      <c r="Z83" s="357">
        <f t="shared" si="27"/>
        <v>0</v>
      </c>
      <c r="AA83" s="357">
        <f t="shared" si="27"/>
        <v>0</v>
      </c>
      <c r="AB83" s="357">
        <f t="shared" si="27"/>
        <v>0</v>
      </c>
      <c r="AC83" s="358">
        <f t="shared" si="27"/>
        <v>0</v>
      </c>
    </row>
    <row r="84" spans="1:29" x14ac:dyDescent="0.25">
      <c r="A84" s="359" t="str">
        <f t="shared" si="26"/>
        <v>Don't</v>
      </c>
      <c r="B84" s="326" t="str">
        <f t="shared" si="33"/>
        <v>CHN</v>
      </c>
      <c r="C84">
        <f t="shared" si="33"/>
        <v>0</v>
      </c>
      <c r="D84" t="s">
        <v>667</v>
      </c>
      <c r="E84" s="373">
        <f t="shared" si="31"/>
        <v>0</v>
      </c>
      <c r="F84" s="305">
        <f>'Imp-China - Chine -4'!E$66</f>
        <v>0</v>
      </c>
      <c r="G84" s="306">
        <f>'Imp-China - Chine -4'!F$66</f>
        <v>0</v>
      </c>
      <c r="H84" s="306">
        <f>'Imp-China - Chine -4'!G$66</f>
        <v>0</v>
      </c>
      <c r="I84" s="306">
        <f>'Imp-China - Chine -4'!H$66</f>
        <v>0</v>
      </c>
      <c r="J84" s="306">
        <f>'Imp-China - Chine -4'!I$66</f>
        <v>0</v>
      </c>
      <c r="K84" s="306">
        <f>'Imp-China - Chine -4'!J$66</f>
        <v>0</v>
      </c>
      <c r="L84" s="306">
        <f>'Imp-China - Chine -4'!K$66</f>
        <v>0</v>
      </c>
      <c r="M84" s="306">
        <f>'Imp-China - Chine -4'!L$66</f>
        <v>0</v>
      </c>
      <c r="N84" s="305">
        <f>'Imp-China - Chine -4'!E$67/1000</f>
        <v>0</v>
      </c>
      <c r="O84" s="306">
        <f>'Imp-China - Chine -4'!F$67/1000</f>
        <v>0</v>
      </c>
      <c r="P84" s="306">
        <f>'Imp-China - Chine -4'!G$67/1000</f>
        <v>0</v>
      </c>
      <c r="Q84" s="306">
        <f>'Imp-China - Chine -4'!H$67/1000</f>
        <v>0</v>
      </c>
      <c r="R84" s="306">
        <f>'Imp-China - Chine -4'!I$67/1000</f>
        <v>0</v>
      </c>
      <c r="S84" s="306">
        <f>'Imp-China - Chine -4'!J$67/1000</f>
        <v>0</v>
      </c>
      <c r="T84" s="306">
        <f>'Imp-China - Chine -4'!K$67/1000</f>
        <v>0</v>
      </c>
      <c r="U84" s="306">
        <f>'Imp-China - Chine -4'!L$67/1000</f>
        <v>0</v>
      </c>
      <c r="V84" s="356">
        <f t="shared" si="27"/>
        <v>0</v>
      </c>
      <c r="W84" s="357">
        <f t="shared" si="27"/>
        <v>0</v>
      </c>
      <c r="X84" s="357">
        <f t="shared" si="27"/>
        <v>0</v>
      </c>
      <c r="Y84" s="357">
        <f t="shared" si="27"/>
        <v>0</v>
      </c>
      <c r="Z84" s="357">
        <f t="shared" si="27"/>
        <v>0</v>
      </c>
      <c r="AA84" s="357">
        <f t="shared" si="27"/>
        <v>0</v>
      </c>
      <c r="AB84" s="357">
        <f t="shared" si="27"/>
        <v>0</v>
      </c>
      <c r="AC84" s="358">
        <f t="shared" si="27"/>
        <v>0</v>
      </c>
    </row>
    <row r="85" spans="1:29" x14ac:dyDescent="0.25">
      <c r="A85" s="359" t="str">
        <f t="shared" si="26"/>
        <v>Don't</v>
      </c>
      <c r="B85" s="360" t="s">
        <v>604</v>
      </c>
      <c r="C85" s="361">
        <f>'Imp-China - Chine -5'!$G$23</f>
        <v>0</v>
      </c>
      <c r="D85" s="361" t="s">
        <v>663</v>
      </c>
      <c r="E85" s="374">
        <f t="shared" si="31"/>
        <v>0</v>
      </c>
      <c r="F85" s="302">
        <f>'Imp-China - Chine -5'!E$50</f>
        <v>0</v>
      </c>
      <c r="G85" s="303">
        <f>'Imp-China - Chine -5'!F$50</f>
        <v>0</v>
      </c>
      <c r="H85" s="303">
        <f>'Imp-China - Chine -5'!G$50</f>
        <v>0</v>
      </c>
      <c r="I85" s="303">
        <f>'Imp-China - Chine -5'!H$50</f>
        <v>0</v>
      </c>
      <c r="J85" s="303">
        <f>'Imp-China - Chine -5'!I$50</f>
        <v>0</v>
      </c>
      <c r="K85" s="303">
        <f>'Imp-China - Chine -5'!J$50</f>
        <v>0</v>
      </c>
      <c r="L85" s="303">
        <f>'Imp-China - Chine -5'!K$50</f>
        <v>0</v>
      </c>
      <c r="M85" s="303">
        <f>'Imp-China - Chine -5'!L$50</f>
        <v>0</v>
      </c>
      <c r="N85" s="302">
        <f>'Imp-China - Chine -5'!E$51/1000</f>
        <v>0</v>
      </c>
      <c r="O85" s="303">
        <f>'Imp-China - Chine -5'!F$51/1000</f>
        <v>0</v>
      </c>
      <c r="P85" s="303">
        <f>'Imp-China - Chine -5'!G$51/1000</f>
        <v>0</v>
      </c>
      <c r="Q85" s="303">
        <f>'Imp-China - Chine -5'!H$51/1000</f>
        <v>0</v>
      </c>
      <c r="R85" s="303">
        <f>'Imp-China - Chine -5'!I$51/1000</f>
        <v>0</v>
      </c>
      <c r="S85" s="303">
        <f>'Imp-China - Chine -5'!J$51/1000</f>
        <v>0</v>
      </c>
      <c r="T85" s="303">
        <f>'Imp-China - Chine -5'!K$51/1000</f>
        <v>0</v>
      </c>
      <c r="U85" s="303">
        <f>'Imp-China - Chine -5'!L$51/1000</f>
        <v>0</v>
      </c>
      <c r="V85" s="356">
        <f t="shared" si="27"/>
        <v>0</v>
      </c>
      <c r="W85" s="357">
        <f t="shared" si="27"/>
        <v>0</v>
      </c>
      <c r="X85" s="357">
        <f t="shared" si="27"/>
        <v>0</v>
      </c>
      <c r="Y85" s="357">
        <f t="shared" si="27"/>
        <v>0</v>
      </c>
      <c r="Z85" s="357">
        <f t="shared" si="27"/>
        <v>0</v>
      </c>
      <c r="AA85" s="357">
        <f t="shared" si="27"/>
        <v>0</v>
      </c>
      <c r="AB85" s="357">
        <f t="shared" si="27"/>
        <v>0</v>
      </c>
      <c r="AC85" s="358">
        <f t="shared" si="27"/>
        <v>0</v>
      </c>
    </row>
    <row r="86" spans="1:29" x14ac:dyDescent="0.25">
      <c r="A86" s="359" t="str">
        <f t="shared" si="26"/>
        <v>Don't</v>
      </c>
      <c r="B86" s="326" t="str">
        <f t="shared" ref="B86:C89" si="34">B85</f>
        <v>CHN</v>
      </c>
      <c r="C86">
        <f>C85</f>
        <v>0</v>
      </c>
      <c r="D86" t="s">
        <v>664</v>
      </c>
      <c r="E86" s="373">
        <f t="shared" si="31"/>
        <v>0</v>
      </c>
      <c r="F86" s="305">
        <f>'Imp-China - Chine -5'!E$54</f>
        <v>0</v>
      </c>
      <c r="G86" s="306">
        <f>'Imp-China - Chine -5'!F$54</f>
        <v>0</v>
      </c>
      <c r="H86" s="306">
        <f>'Imp-China - Chine -5'!G$54</f>
        <v>0</v>
      </c>
      <c r="I86" s="306">
        <f>'Imp-China - Chine -5'!H$54</f>
        <v>0</v>
      </c>
      <c r="J86" s="306">
        <f>'Imp-China - Chine -5'!I$54</f>
        <v>0</v>
      </c>
      <c r="K86" s="306">
        <f>'Imp-China - Chine -5'!J$54</f>
        <v>0</v>
      </c>
      <c r="L86" s="306">
        <f>'Imp-China - Chine -5'!K$54</f>
        <v>0</v>
      </c>
      <c r="M86" s="306">
        <f>'Imp-China - Chine -5'!L$54</f>
        <v>0</v>
      </c>
      <c r="N86" s="305">
        <f>'Imp-China - Chine -5'!E$55/1000</f>
        <v>0</v>
      </c>
      <c r="O86" s="306">
        <f>'Imp-China - Chine -5'!F$55/1000</f>
        <v>0</v>
      </c>
      <c r="P86" s="306">
        <f>'Imp-China - Chine -5'!G$55/1000</f>
        <v>0</v>
      </c>
      <c r="Q86" s="306">
        <f>'Imp-China - Chine -5'!H$55/1000</f>
        <v>0</v>
      </c>
      <c r="R86" s="306">
        <f>'Imp-China - Chine -5'!I$55/1000</f>
        <v>0</v>
      </c>
      <c r="S86" s="306">
        <f>'Imp-China - Chine -5'!J$55/1000</f>
        <v>0</v>
      </c>
      <c r="T86" s="306">
        <f>'Imp-China - Chine -5'!K$55/1000</f>
        <v>0</v>
      </c>
      <c r="U86" s="306">
        <f>'Imp-China - Chine -5'!L$55/1000</f>
        <v>0</v>
      </c>
      <c r="V86" s="356">
        <f t="shared" si="27"/>
        <v>0</v>
      </c>
      <c r="W86" s="357">
        <f t="shared" si="27"/>
        <v>0</v>
      </c>
      <c r="X86" s="357">
        <f t="shared" si="27"/>
        <v>0</v>
      </c>
      <c r="Y86" s="357">
        <f t="shared" si="27"/>
        <v>0</v>
      </c>
      <c r="Z86" s="357">
        <f t="shared" si="27"/>
        <v>0</v>
      </c>
      <c r="AA86" s="357">
        <f t="shared" si="27"/>
        <v>0</v>
      </c>
      <c r="AB86" s="357">
        <f t="shared" si="27"/>
        <v>0</v>
      </c>
      <c r="AC86" s="358">
        <f t="shared" si="27"/>
        <v>0</v>
      </c>
    </row>
    <row r="87" spans="1:29" x14ac:dyDescent="0.25">
      <c r="A87" s="359" t="str">
        <f t="shared" si="26"/>
        <v>Don't</v>
      </c>
      <c r="B87" s="326" t="str">
        <f t="shared" si="34"/>
        <v>CHN</v>
      </c>
      <c r="C87">
        <f t="shared" si="34"/>
        <v>0</v>
      </c>
      <c r="D87" t="s">
        <v>665</v>
      </c>
      <c r="E87" s="373">
        <f t="shared" si="31"/>
        <v>0</v>
      </c>
      <c r="F87" s="302">
        <f>'Imp-China - Chine -5'!E$58</f>
        <v>0</v>
      </c>
      <c r="G87" s="303">
        <f>'Imp-China - Chine -5'!F$58</f>
        <v>0</v>
      </c>
      <c r="H87" s="303">
        <f>'Imp-China - Chine -5'!G$58</f>
        <v>0</v>
      </c>
      <c r="I87" s="303">
        <f>'Imp-China - Chine -5'!H$58</f>
        <v>0</v>
      </c>
      <c r="J87" s="303">
        <f>'Imp-China - Chine -5'!I$58</f>
        <v>0</v>
      </c>
      <c r="K87" s="303">
        <f>'Imp-China - Chine -5'!J$58</f>
        <v>0</v>
      </c>
      <c r="L87" s="303">
        <f>'Imp-China - Chine -5'!K$58</f>
        <v>0</v>
      </c>
      <c r="M87" s="303">
        <f>'Imp-China - Chine -5'!L$58</f>
        <v>0</v>
      </c>
      <c r="N87" s="302">
        <f>'Imp-China - Chine -5'!E$59/1000</f>
        <v>0</v>
      </c>
      <c r="O87" s="303">
        <f>'Imp-China - Chine -5'!F$59/1000</f>
        <v>0</v>
      </c>
      <c r="P87" s="303">
        <f>'Imp-China - Chine -5'!G$59/1000</f>
        <v>0</v>
      </c>
      <c r="Q87" s="303">
        <f>'Imp-China - Chine -5'!H$59/1000</f>
        <v>0</v>
      </c>
      <c r="R87" s="303">
        <f>'Imp-China - Chine -5'!I$59/1000</f>
        <v>0</v>
      </c>
      <c r="S87" s="303">
        <f>'Imp-China - Chine -5'!J$59/1000</f>
        <v>0</v>
      </c>
      <c r="T87" s="303">
        <f>'Imp-China - Chine -5'!K$59/1000</f>
        <v>0</v>
      </c>
      <c r="U87" s="303">
        <f>'Imp-China - Chine -5'!L$59/1000</f>
        <v>0</v>
      </c>
      <c r="V87" s="356">
        <f t="shared" si="27"/>
        <v>0</v>
      </c>
      <c r="W87" s="357">
        <f t="shared" si="27"/>
        <v>0</v>
      </c>
      <c r="X87" s="357">
        <f t="shared" si="27"/>
        <v>0</v>
      </c>
      <c r="Y87" s="357">
        <f t="shared" si="27"/>
        <v>0</v>
      </c>
      <c r="Z87" s="357">
        <f t="shared" si="27"/>
        <v>0</v>
      </c>
      <c r="AA87" s="357">
        <f t="shared" si="27"/>
        <v>0</v>
      </c>
      <c r="AB87" s="357">
        <f t="shared" si="27"/>
        <v>0</v>
      </c>
      <c r="AC87" s="358">
        <f t="shared" si="27"/>
        <v>0</v>
      </c>
    </row>
    <row r="88" spans="1:29" x14ac:dyDescent="0.25">
      <c r="A88" s="359" t="str">
        <f t="shared" si="26"/>
        <v>Don't</v>
      </c>
      <c r="B88" s="326" t="str">
        <f t="shared" si="34"/>
        <v>CHN</v>
      </c>
      <c r="C88">
        <f t="shared" si="34"/>
        <v>0</v>
      </c>
      <c r="D88" t="s">
        <v>666</v>
      </c>
      <c r="E88" s="373">
        <f t="shared" si="31"/>
        <v>0</v>
      </c>
      <c r="F88" s="305">
        <f>'Imp-China - Chine -5'!E$62</f>
        <v>0</v>
      </c>
      <c r="G88" s="306">
        <f>'Imp-China - Chine -5'!F$62</f>
        <v>0</v>
      </c>
      <c r="H88" s="306">
        <f>'Imp-China - Chine -5'!G$62</f>
        <v>0</v>
      </c>
      <c r="I88" s="306">
        <f>'Imp-China - Chine -5'!H$62</f>
        <v>0</v>
      </c>
      <c r="J88" s="306">
        <f>'Imp-China - Chine -5'!I$62</f>
        <v>0</v>
      </c>
      <c r="K88" s="306">
        <f>'Imp-China - Chine -5'!J$62</f>
        <v>0</v>
      </c>
      <c r="L88" s="306">
        <f>'Imp-China - Chine -5'!K$62</f>
        <v>0</v>
      </c>
      <c r="M88" s="306">
        <f>'Imp-China - Chine -5'!L$62</f>
        <v>0</v>
      </c>
      <c r="N88" s="305">
        <f>'Imp-China - Chine -5'!E$63/1000</f>
        <v>0</v>
      </c>
      <c r="O88" s="306">
        <f>'Imp-China - Chine -5'!F$63/1000</f>
        <v>0</v>
      </c>
      <c r="P88" s="306">
        <f>'Imp-China - Chine -5'!G$63/1000</f>
        <v>0</v>
      </c>
      <c r="Q88" s="306">
        <f>'Imp-China - Chine -5'!H$63/1000</f>
        <v>0</v>
      </c>
      <c r="R88" s="306">
        <f>'Imp-China - Chine -5'!I$63/1000</f>
        <v>0</v>
      </c>
      <c r="S88" s="306">
        <f>'Imp-China - Chine -5'!J$63/1000</f>
        <v>0</v>
      </c>
      <c r="T88" s="306">
        <f>'Imp-China - Chine -5'!K$63/1000</f>
        <v>0</v>
      </c>
      <c r="U88" s="306">
        <f>'Imp-China - Chine -5'!L$63/1000</f>
        <v>0</v>
      </c>
      <c r="V88" s="356">
        <f t="shared" si="27"/>
        <v>0</v>
      </c>
      <c r="W88" s="357">
        <f t="shared" si="27"/>
        <v>0</v>
      </c>
      <c r="X88" s="357">
        <f t="shared" si="27"/>
        <v>0</v>
      </c>
      <c r="Y88" s="357">
        <f t="shared" si="27"/>
        <v>0</v>
      </c>
      <c r="Z88" s="357">
        <f t="shared" si="27"/>
        <v>0</v>
      </c>
      <c r="AA88" s="357">
        <f t="shared" si="27"/>
        <v>0</v>
      </c>
      <c r="AB88" s="357">
        <f t="shared" si="27"/>
        <v>0</v>
      </c>
      <c r="AC88" s="358">
        <f t="shared" si="27"/>
        <v>0</v>
      </c>
    </row>
    <row r="89" spans="1:29" x14ac:dyDescent="0.25">
      <c r="A89" s="359" t="str">
        <f t="shared" si="26"/>
        <v>Don't</v>
      </c>
      <c r="B89" s="326" t="str">
        <f t="shared" si="34"/>
        <v>CHN</v>
      </c>
      <c r="C89">
        <f t="shared" si="34"/>
        <v>0</v>
      </c>
      <c r="D89" t="s">
        <v>667</v>
      </c>
      <c r="E89" s="373">
        <f t="shared" si="31"/>
        <v>0</v>
      </c>
      <c r="F89" s="302">
        <f>'Imp-China - Chine -5'!E$66</f>
        <v>0</v>
      </c>
      <c r="G89" s="303">
        <f>'Imp-China - Chine -5'!F$66</f>
        <v>0</v>
      </c>
      <c r="H89" s="303">
        <f>'Imp-China - Chine -5'!G$66</f>
        <v>0</v>
      </c>
      <c r="I89" s="303">
        <f>'Imp-China - Chine -5'!H$66</f>
        <v>0</v>
      </c>
      <c r="J89" s="303">
        <f>'Imp-China - Chine -5'!I$66</f>
        <v>0</v>
      </c>
      <c r="K89" s="303">
        <f>'Imp-China - Chine -5'!J$66</f>
        <v>0</v>
      </c>
      <c r="L89" s="303">
        <f>'Imp-China - Chine -5'!K$66</f>
        <v>0</v>
      </c>
      <c r="M89" s="303">
        <f>'Imp-China - Chine -5'!L$66</f>
        <v>0</v>
      </c>
      <c r="N89" s="302">
        <f>'Imp-China - Chine -5'!E$67/1000</f>
        <v>0</v>
      </c>
      <c r="O89" s="303">
        <f>'Imp-China - Chine -5'!F$67/1000</f>
        <v>0</v>
      </c>
      <c r="P89" s="303">
        <f>'Imp-China - Chine -5'!G$67/1000</f>
        <v>0</v>
      </c>
      <c r="Q89" s="303">
        <f>'Imp-China - Chine -5'!H$67/1000</f>
        <v>0</v>
      </c>
      <c r="R89" s="303">
        <f>'Imp-China - Chine -5'!I$67/1000</f>
        <v>0</v>
      </c>
      <c r="S89" s="303">
        <f>'Imp-China - Chine -5'!J$67/1000</f>
        <v>0</v>
      </c>
      <c r="T89" s="303">
        <f>'Imp-China - Chine -5'!K$67/1000</f>
        <v>0</v>
      </c>
      <c r="U89" s="303">
        <f>'Imp-China - Chine -5'!L$67/1000</f>
        <v>0</v>
      </c>
      <c r="V89" s="356">
        <f t="shared" si="27"/>
        <v>0</v>
      </c>
      <c r="W89" s="357">
        <f t="shared" si="27"/>
        <v>0</v>
      </c>
      <c r="X89" s="357">
        <f t="shared" si="27"/>
        <v>0</v>
      </c>
      <c r="Y89" s="357">
        <f t="shared" si="27"/>
        <v>0</v>
      </c>
      <c r="Z89" s="357">
        <f t="shared" si="27"/>
        <v>0</v>
      </c>
      <c r="AA89" s="357">
        <f t="shared" si="27"/>
        <v>0</v>
      </c>
      <c r="AB89" s="357">
        <f t="shared" si="27"/>
        <v>0</v>
      </c>
      <c r="AC89" s="358">
        <f t="shared" si="27"/>
        <v>0</v>
      </c>
    </row>
    <row r="90" spans="1:29" x14ac:dyDescent="0.25">
      <c r="A90" s="359" t="str">
        <f t="shared" si="26"/>
        <v>Don't</v>
      </c>
      <c r="B90" s="360" t="s">
        <v>607</v>
      </c>
      <c r="C90" s="361"/>
      <c r="D90" s="361" t="str">
        <f>D65</f>
        <v xml:space="preserve">Account 1 - </v>
      </c>
      <c r="E90" s="374">
        <f t="shared" si="31"/>
        <v>0</v>
      </c>
      <c r="F90" s="305">
        <f>'Imp-US'!E$50</f>
        <v>0</v>
      </c>
      <c r="G90" s="306">
        <f>'Imp-US'!F$50</f>
        <v>0</v>
      </c>
      <c r="H90" s="306">
        <f>'Imp-US'!G$50</f>
        <v>0</v>
      </c>
      <c r="I90" s="306">
        <f>'Imp-US'!H$50</f>
        <v>0</v>
      </c>
      <c r="J90" s="306">
        <f>'Imp-US'!I$50</f>
        <v>0</v>
      </c>
      <c r="K90" s="306">
        <f>'Imp-US'!J$50</f>
        <v>0</v>
      </c>
      <c r="L90" s="306">
        <f>'Imp-US'!K$50</f>
        <v>0</v>
      </c>
      <c r="M90" s="306">
        <f>'Imp-US'!L$50</f>
        <v>0</v>
      </c>
      <c r="N90" s="305">
        <f>'Imp-US'!E$51/1000</f>
        <v>0</v>
      </c>
      <c r="O90" s="306">
        <f>'Imp-US'!F$51/1000</f>
        <v>0</v>
      </c>
      <c r="P90" s="306">
        <f>'Imp-US'!G$51/1000</f>
        <v>0</v>
      </c>
      <c r="Q90" s="306">
        <f>'Imp-US'!H$51/1000</f>
        <v>0</v>
      </c>
      <c r="R90" s="306">
        <f>'Imp-US'!I$51/1000</f>
        <v>0</v>
      </c>
      <c r="S90" s="306">
        <f>'Imp-US'!J$51/1000</f>
        <v>0</v>
      </c>
      <c r="T90" s="306">
        <f>'Imp-US'!K$51/1000</f>
        <v>0</v>
      </c>
      <c r="U90" s="306">
        <f>'Imp-US'!L$51/1000</f>
        <v>0</v>
      </c>
      <c r="V90" s="356">
        <f t="shared" ref="V90:AC99" si="35">(IF(ISERROR(N90/F90),0,N90/F90))*1000</f>
        <v>0</v>
      </c>
      <c r="W90" s="357">
        <f t="shared" si="35"/>
        <v>0</v>
      </c>
      <c r="X90" s="357">
        <f t="shared" si="35"/>
        <v>0</v>
      </c>
      <c r="Y90" s="357">
        <f t="shared" si="35"/>
        <v>0</v>
      </c>
      <c r="Z90" s="357">
        <f t="shared" si="35"/>
        <v>0</v>
      </c>
      <c r="AA90" s="357">
        <f t="shared" si="35"/>
        <v>0</v>
      </c>
      <c r="AB90" s="357">
        <f t="shared" si="35"/>
        <v>0</v>
      </c>
      <c r="AC90" s="358">
        <f t="shared" si="35"/>
        <v>0</v>
      </c>
    </row>
    <row r="91" spans="1:29" x14ac:dyDescent="0.25">
      <c r="A91" s="359" t="str">
        <f t="shared" si="26"/>
        <v>Don't</v>
      </c>
      <c r="B91" s="326" t="s">
        <v>607</v>
      </c>
      <c r="D91" t="str">
        <f>'Imp-US'!B$56</f>
        <v>$ / tonne</v>
      </c>
      <c r="E91" s="373">
        <f t="shared" si="31"/>
        <v>0</v>
      </c>
      <c r="F91" s="302">
        <f>'Imp-US'!E$54</f>
        <v>0</v>
      </c>
      <c r="G91" s="303">
        <f>'Imp-US'!F$54</f>
        <v>0</v>
      </c>
      <c r="H91" s="303">
        <f>'Imp-US'!G$54</f>
        <v>0</v>
      </c>
      <c r="I91" s="303">
        <f>'Imp-US'!H$54</f>
        <v>0</v>
      </c>
      <c r="J91" s="303">
        <f>'Imp-US'!I$54</f>
        <v>0</v>
      </c>
      <c r="K91" s="303">
        <f>'Imp-US'!J$54</f>
        <v>0</v>
      </c>
      <c r="L91" s="303">
        <f>'Imp-US'!K$54</f>
        <v>0</v>
      </c>
      <c r="M91" s="303">
        <f>'Imp-US'!L$54</f>
        <v>0</v>
      </c>
      <c r="N91" s="302">
        <f>'Imp-US'!E$55/1000</f>
        <v>0</v>
      </c>
      <c r="O91" s="303">
        <f>'Imp-US'!F$55/1000</f>
        <v>0</v>
      </c>
      <c r="P91" s="303">
        <f>'Imp-US'!G$55/1000</f>
        <v>0</v>
      </c>
      <c r="Q91" s="303">
        <f>'Imp-US'!H$55/1000</f>
        <v>0</v>
      </c>
      <c r="R91" s="303">
        <f>'Imp-US'!I$55/1000</f>
        <v>0</v>
      </c>
      <c r="S91" s="303">
        <f>'Imp-US'!J$55/1000</f>
        <v>0</v>
      </c>
      <c r="T91" s="303">
        <f>'Imp-US'!K$55/1000</f>
        <v>0</v>
      </c>
      <c r="U91" s="303">
        <f>'Imp-US'!L$55/1000</f>
        <v>0</v>
      </c>
      <c r="V91" s="356">
        <f t="shared" si="35"/>
        <v>0</v>
      </c>
      <c r="W91" s="357">
        <f t="shared" si="35"/>
        <v>0</v>
      </c>
      <c r="X91" s="357">
        <f t="shared" si="35"/>
        <v>0</v>
      </c>
      <c r="Y91" s="357">
        <f t="shared" si="35"/>
        <v>0</v>
      </c>
      <c r="Z91" s="357">
        <f t="shared" si="35"/>
        <v>0</v>
      </c>
      <c r="AA91" s="357">
        <f t="shared" si="35"/>
        <v>0</v>
      </c>
      <c r="AB91" s="357">
        <f t="shared" si="35"/>
        <v>0</v>
      </c>
      <c r="AC91" s="358">
        <f t="shared" si="35"/>
        <v>0</v>
      </c>
    </row>
    <row r="92" spans="1:29" x14ac:dyDescent="0.25">
      <c r="A92" s="359" t="str">
        <f t="shared" si="26"/>
        <v>Don't</v>
      </c>
      <c r="B92" s="326" t="s">
        <v>607</v>
      </c>
      <c r="D92" t="str">
        <f>'Imp-US'!B$60</f>
        <v>$ / tonne</v>
      </c>
      <c r="E92" s="373">
        <f t="shared" si="31"/>
        <v>0</v>
      </c>
      <c r="F92" s="305">
        <f>'Imp-US'!E$58</f>
        <v>0</v>
      </c>
      <c r="G92" s="306">
        <f>'Imp-US'!F$58</f>
        <v>0</v>
      </c>
      <c r="H92" s="306">
        <f>'Imp-US'!G$58</f>
        <v>0</v>
      </c>
      <c r="I92" s="306">
        <f>'Imp-US'!H$58</f>
        <v>0</v>
      </c>
      <c r="J92" s="306">
        <f>'Imp-US'!I$58</f>
        <v>0</v>
      </c>
      <c r="K92" s="306">
        <f>'Imp-US'!J$58</f>
        <v>0</v>
      </c>
      <c r="L92" s="306">
        <f>'Imp-US'!K$58</f>
        <v>0</v>
      </c>
      <c r="M92" s="306">
        <f>'Imp-US'!L$58</f>
        <v>0</v>
      </c>
      <c r="N92" s="305">
        <f>'Imp-US'!E$59/1000</f>
        <v>0</v>
      </c>
      <c r="O92" s="306">
        <f>'Imp-US'!F$59/1000</f>
        <v>0</v>
      </c>
      <c r="P92" s="306">
        <f>'Imp-US'!G$59/1000</f>
        <v>0</v>
      </c>
      <c r="Q92" s="306">
        <f>'Imp-US'!H$59/1000</f>
        <v>0</v>
      </c>
      <c r="R92" s="306">
        <f>'Imp-US'!I$59/1000</f>
        <v>0</v>
      </c>
      <c r="S92" s="306">
        <f>'Imp-US'!J$59/1000</f>
        <v>0</v>
      </c>
      <c r="T92" s="306">
        <f>'Imp-US'!K$59/1000</f>
        <v>0</v>
      </c>
      <c r="U92" s="306">
        <f>'Imp-US'!L$59/1000</f>
        <v>0</v>
      </c>
      <c r="V92" s="356">
        <f t="shared" si="35"/>
        <v>0</v>
      </c>
      <c r="W92" s="357">
        <f t="shared" si="35"/>
        <v>0</v>
      </c>
      <c r="X92" s="357">
        <f t="shared" si="35"/>
        <v>0</v>
      </c>
      <c r="Y92" s="357">
        <f t="shared" si="35"/>
        <v>0</v>
      </c>
      <c r="Z92" s="357">
        <f t="shared" si="35"/>
        <v>0</v>
      </c>
      <c r="AA92" s="357">
        <f t="shared" si="35"/>
        <v>0</v>
      </c>
      <c r="AB92" s="357">
        <f t="shared" si="35"/>
        <v>0</v>
      </c>
      <c r="AC92" s="358">
        <f t="shared" si="35"/>
        <v>0</v>
      </c>
    </row>
    <row r="93" spans="1:29" x14ac:dyDescent="0.25">
      <c r="A93" s="359" t="str">
        <f t="shared" si="26"/>
        <v>Don't</v>
      </c>
      <c r="B93" s="326" t="s">
        <v>607</v>
      </c>
      <c r="D93" t="str">
        <f>'Imp-US'!B$64</f>
        <v>$ / tonne</v>
      </c>
      <c r="E93" s="373">
        <f t="shared" si="31"/>
        <v>0</v>
      </c>
      <c r="F93" s="302">
        <f>'Imp-US'!E$62</f>
        <v>0</v>
      </c>
      <c r="G93" s="303">
        <f>'Imp-US'!F$62</f>
        <v>0</v>
      </c>
      <c r="H93" s="303">
        <f>'Imp-US'!G$62</f>
        <v>0</v>
      </c>
      <c r="I93" s="303">
        <f>'Imp-US'!H$62</f>
        <v>0</v>
      </c>
      <c r="J93" s="303">
        <f>'Imp-US'!I$62</f>
        <v>0</v>
      </c>
      <c r="K93" s="303">
        <f>'Imp-US'!J$62</f>
        <v>0</v>
      </c>
      <c r="L93" s="303">
        <f>'Imp-US'!K$62</f>
        <v>0</v>
      </c>
      <c r="M93" s="303">
        <f>'Imp-US'!L$62</f>
        <v>0</v>
      </c>
      <c r="N93" s="302">
        <f>'Imp-US'!E$63/1000</f>
        <v>0</v>
      </c>
      <c r="O93" s="303">
        <f>'Imp-US'!F$63/1000</f>
        <v>0</v>
      </c>
      <c r="P93" s="303">
        <f>'Imp-US'!G$63/1000</f>
        <v>0</v>
      </c>
      <c r="Q93" s="303">
        <f>'Imp-US'!H$63/1000</f>
        <v>0</v>
      </c>
      <c r="R93" s="303">
        <f>'Imp-US'!I$63/1000</f>
        <v>0</v>
      </c>
      <c r="S93" s="303">
        <f>'Imp-US'!J$63/1000</f>
        <v>0</v>
      </c>
      <c r="T93" s="303">
        <f>'Imp-US'!K$63/1000</f>
        <v>0</v>
      </c>
      <c r="U93" s="303">
        <f>'Imp-US'!L$63/1000</f>
        <v>0</v>
      </c>
      <c r="V93" s="356">
        <f t="shared" si="35"/>
        <v>0</v>
      </c>
      <c r="W93" s="357">
        <f t="shared" si="35"/>
        <v>0</v>
      </c>
      <c r="X93" s="357">
        <f t="shared" si="35"/>
        <v>0</v>
      </c>
      <c r="Y93" s="357">
        <f t="shared" si="35"/>
        <v>0</v>
      </c>
      <c r="Z93" s="357">
        <f t="shared" si="35"/>
        <v>0</v>
      </c>
      <c r="AA93" s="357">
        <f t="shared" si="35"/>
        <v>0</v>
      </c>
      <c r="AB93" s="357">
        <f t="shared" si="35"/>
        <v>0</v>
      </c>
      <c r="AC93" s="358">
        <f t="shared" si="35"/>
        <v>0</v>
      </c>
    </row>
    <row r="94" spans="1:29" x14ac:dyDescent="0.25">
      <c r="A94" s="359" t="str">
        <f t="shared" si="26"/>
        <v>Don't</v>
      </c>
      <c r="B94" s="326" t="s">
        <v>607</v>
      </c>
      <c r="D94" t="str">
        <f>'Imp-US'!B$68</f>
        <v>$ / tonne</v>
      </c>
      <c r="E94" s="373">
        <f t="shared" si="31"/>
        <v>0</v>
      </c>
      <c r="F94" s="305">
        <f>'Imp-US'!E$66</f>
        <v>0</v>
      </c>
      <c r="G94" s="306">
        <f>'Imp-US'!F$66</f>
        <v>0</v>
      </c>
      <c r="H94" s="306">
        <f>'Imp-US'!G$66</f>
        <v>0</v>
      </c>
      <c r="I94" s="306">
        <f>'Imp-US'!H$66</f>
        <v>0</v>
      </c>
      <c r="J94" s="306">
        <f>'Imp-US'!I$66</f>
        <v>0</v>
      </c>
      <c r="K94" s="306">
        <f>'Imp-US'!J$66</f>
        <v>0</v>
      </c>
      <c r="L94" s="306">
        <f>'Imp-US'!K$66</f>
        <v>0</v>
      </c>
      <c r="M94" s="306">
        <f>'Imp-US'!L$66</f>
        <v>0</v>
      </c>
      <c r="N94" s="305">
        <f>'Imp-US'!E$67/1000</f>
        <v>0</v>
      </c>
      <c r="O94" s="306">
        <f>'Imp-US'!F$67/1000</f>
        <v>0</v>
      </c>
      <c r="P94" s="306">
        <f>'Imp-US'!G$67/1000</f>
        <v>0</v>
      </c>
      <c r="Q94" s="306">
        <f>'Imp-US'!H$67/1000</f>
        <v>0</v>
      </c>
      <c r="R94" s="306">
        <f>'Imp-US'!I$67/1000</f>
        <v>0</v>
      </c>
      <c r="S94" s="306">
        <f>'Imp-US'!J$67/1000</f>
        <v>0</v>
      </c>
      <c r="T94" s="306">
        <f>'Imp-US'!K$67/1000</f>
        <v>0</v>
      </c>
      <c r="U94" s="306">
        <f>'Imp-US'!L$67/1000</f>
        <v>0</v>
      </c>
      <c r="V94" s="356">
        <f t="shared" si="35"/>
        <v>0</v>
      </c>
      <c r="W94" s="357">
        <f t="shared" si="35"/>
        <v>0</v>
      </c>
      <c r="X94" s="357">
        <f t="shared" si="35"/>
        <v>0</v>
      </c>
      <c r="Y94" s="357">
        <f t="shared" si="35"/>
        <v>0</v>
      </c>
      <c r="Z94" s="357">
        <f t="shared" si="35"/>
        <v>0</v>
      </c>
      <c r="AA94" s="357">
        <f t="shared" si="35"/>
        <v>0</v>
      </c>
      <c r="AB94" s="357">
        <f t="shared" si="35"/>
        <v>0</v>
      </c>
      <c r="AC94" s="358">
        <f t="shared" si="35"/>
        <v>0</v>
      </c>
    </row>
    <row r="95" spans="1:29" x14ac:dyDescent="0.25">
      <c r="A95" s="359" t="str">
        <f t="shared" si="26"/>
        <v>Don't</v>
      </c>
      <c r="B95" s="360" t="s">
        <v>368</v>
      </c>
      <c r="C95" s="361"/>
      <c r="D95" s="361" t="s">
        <v>663</v>
      </c>
      <c r="E95" s="374">
        <f>E90</f>
        <v>0</v>
      </c>
      <c r="F95" s="302">
        <f>'Imp-Other-Autre'!E$50</f>
        <v>0</v>
      </c>
      <c r="G95" s="303">
        <f>'Imp-Other-Autre'!F$50</f>
        <v>0</v>
      </c>
      <c r="H95" s="303">
        <f>'Imp-Other-Autre'!G$50</f>
        <v>0</v>
      </c>
      <c r="I95" s="303">
        <f>'Imp-Other-Autre'!H$50</f>
        <v>0</v>
      </c>
      <c r="J95" s="303">
        <f>'Imp-Other-Autre'!I$50</f>
        <v>0</v>
      </c>
      <c r="K95" s="303">
        <f>'Imp-Other-Autre'!J$50</f>
        <v>0</v>
      </c>
      <c r="L95" s="303">
        <f>'Imp-Other-Autre'!K$50</f>
        <v>0</v>
      </c>
      <c r="M95" s="303">
        <f>'Imp-Other-Autre'!L$50</f>
        <v>0</v>
      </c>
      <c r="N95" s="302">
        <f>'Imp-Other-Autre'!E$51/1000</f>
        <v>0</v>
      </c>
      <c r="O95" s="303">
        <f>'Imp-Other-Autre'!F$51/1000</f>
        <v>0</v>
      </c>
      <c r="P95" s="303">
        <f>'Imp-Other-Autre'!G$51/1000</f>
        <v>0</v>
      </c>
      <c r="Q95" s="303">
        <f>'Imp-Other-Autre'!H$51/1000</f>
        <v>0</v>
      </c>
      <c r="R95" s="303">
        <f>'Imp-Other-Autre'!I$51/1000</f>
        <v>0</v>
      </c>
      <c r="S95" s="303">
        <f>'Imp-Other-Autre'!J$51/1000</f>
        <v>0</v>
      </c>
      <c r="T95" s="303">
        <f>'Imp-Other-Autre'!K$51/1000</f>
        <v>0</v>
      </c>
      <c r="U95" s="303">
        <f>'Imp-Other-Autre'!L$51/1000</f>
        <v>0</v>
      </c>
      <c r="V95" s="356">
        <f t="shared" si="35"/>
        <v>0</v>
      </c>
      <c r="W95" s="357">
        <f t="shared" si="35"/>
        <v>0</v>
      </c>
      <c r="X95" s="357">
        <f t="shared" si="35"/>
        <v>0</v>
      </c>
      <c r="Y95" s="357">
        <f t="shared" si="35"/>
        <v>0</v>
      </c>
      <c r="Z95" s="357">
        <f t="shared" si="35"/>
        <v>0</v>
      </c>
      <c r="AA95" s="357">
        <f t="shared" si="35"/>
        <v>0</v>
      </c>
      <c r="AB95" s="357">
        <f t="shared" si="35"/>
        <v>0</v>
      </c>
      <c r="AC95" s="358">
        <f t="shared" si="35"/>
        <v>0</v>
      </c>
    </row>
    <row r="96" spans="1:29" x14ac:dyDescent="0.25">
      <c r="A96" s="359" t="str">
        <f t="shared" si="26"/>
        <v>Don't</v>
      </c>
      <c r="B96" s="326" t="s">
        <v>368</v>
      </c>
      <c r="D96" t="s">
        <v>664</v>
      </c>
      <c r="E96" s="373">
        <f t="shared" si="31"/>
        <v>0</v>
      </c>
      <c r="F96" s="305">
        <f>'Imp-Other-Autre'!E$54</f>
        <v>0</v>
      </c>
      <c r="G96" s="306">
        <f>'Imp-Other-Autre'!F$54</f>
        <v>0</v>
      </c>
      <c r="H96" s="306">
        <f>'Imp-Other-Autre'!G$54</f>
        <v>0</v>
      </c>
      <c r="I96" s="306">
        <f>'Imp-Other-Autre'!H$54</f>
        <v>0</v>
      </c>
      <c r="J96" s="306">
        <f>'Imp-Other-Autre'!I$54</f>
        <v>0</v>
      </c>
      <c r="K96" s="306">
        <f>'Imp-Other-Autre'!J$54</f>
        <v>0</v>
      </c>
      <c r="L96" s="306">
        <f>'Imp-Other-Autre'!K$54</f>
        <v>0</v>
      </c>
      <c r="M96" s="306">
        <f>'Imp-Other-Autre'!L$54</f>
        <v>0</v>
      </c>
      <c r="N96" s="305">
        <f>'Imp-Other-Autre'!E$55/1000</f>
        <v>0</v>
      </c>
      <c r="O96" s="306">
        <f>'Imp-Other-Autre'!F$55/1000</f>
        <v>0</v>
      </c>
      <c r="P96" s="306">
        <f>'Imp-Other-Autre'!G$55/1000</f>
        <v>0</v>
      </c>
      <c r="Q96" s="306">
        <f>'Imp-Other-Autre'!H$55/1000</f>
        <v>0</v>
      </c>
      <c r="R96" s="306">
        <f>'Imp-Other-Autre'!I$55/1000</f>
        <v>0</v>
      </c>
      <c r="S96" s="306">
        <f>'Imp-Other-Autre'!J$55/1000</f>
        <v>0</v>
      </c>
      <c r="T96" s="306">
        <f>'Imp-Other-Autre'!K$55/1000</f>
        <v>0</v>
      </c>
      <c r="U96" s="306">
        <f>'Imp-Other-Autre'!L$55/1000</f>
        <v>0</v>
      </c>
      <c r="V96" s="356">
        <f t="shared" si="35"/>
        <v>0</v>
      </c>
      <c r="W96" s="357">
        <f t="shared" si="35"/>
        <v>0</v>
      </c>
      <c r="X96" s="357">
        <f t="shared" si="35"/>
        <v>0</v>
      </c>
      <c r="Y96" s="357">
        <f t="shared" si="35"/>
        <v>0</v>
      </c>
      <c r="Z96" s="357">
        <f t="shared" si="35"/>
        <v>0</v>
      </c>
      <c r="AA96" s="357">
        <f t="shared" si="35"/>
        <v>0</v>
      </c>
      <c r="AB96" s="357">
        <f t="shared" si="35"/>
        <v>0</v>
      </c>
      <c r="AC96" s="358">
        <f t="shared" si="35"/>
        <v>0</v>
      </c>
    </row>
    <row r="97" spans="1:29" x14ac:dyDescent="0.25">
      <c r="A97" s="359" t="str">
        <f t="shared" si="26"/>
        <v>Don't</v>
      </c>
      <c r="B97" s="326" t="s">
        <v>368</v>
      </c>
      <c r="D97" t="s">
        <v>665</v>
      </c>
      <c r="E97" s="373">
        <f t="shared" si="31"/>
        <v>0</v>
      </c>
      <c r="F97" s="302">
        <f>'Imp-Other-Autre'!E$58</f>
        <v>0</v>
      </c>
      <c r="G97" s="303">
        <f>'Imp-Other-Autre'!F$58</f>
        <v>0</v>
      </c>
      <c r="H97" s="303">
        <f>'Imp-Other-Autre'!G$58</f>
        <v>0</v>
      </c>
      <c r="I97" s="303">
        <f>'Imp-Other-Autre'!H$58</f>
        <v>0</v>
      </c>
      <c r="J97" s="303">
        <f>'Imp-Other-Autre'!I$58</f>
        <v>0</v>
      </c>
      <c r="K97" s="303">
        <f>'Imp-Other-Autre'!J$58</f>
        <v>0</v>
      </c>
      <c r="L97" s="303">
        <f>'Imp-Other-Autre'!K$58</f>
        <v>0</v>
      </c>
      <c r="M97" s="303">
        <f>'Imp-Other-Autre'!L$58</f>
        <v>0</v>
      </c>
      <c r="N97" s="302">
        <f>'Imp-Other-Autre'!E$59/1000</f>
        <v>0</v>
      </c>
      <c r="O97" s="303">
        <f>'Imp-Other-Autre'!F$59/1000</f>
        <v>0</v>
      </c>
      <c r="P97" s="303">
        <f>'Imp-Other-Autre'!G$59/1000</f>
        <v>0</v>
      </c>
      <c r="Q97" s="303">
        <f>'Imp-Other-Autre'!H$59/1000</f>
        <v>0</v>
      </c>
      <c r="R97" s="303">
        <f>'Imp-Other-Autre'!I$59/1000</f>
        <v>0</v>
      </c>
      <c r="S97" s="303">
        <f>'Imp-Other-Autre'!J$59/1000</f>
        <v>0</v>
      </c>
      <c r="T97" s="303">
        <f>'Imp-Other-Autre'!K$59/1000</f>
        <v>0</v>
      </c>
      <c r="U97" s="303">
        <f>'Imp-Other-Autre'!L$59/1000</f>
        <v>0</v>
      </c>
      <c r="V97" s="356">
        <f t="shared" si="35"/>
        <v>0</v>
      </c>
      <c r="W97" s="357">
        <f t="shared" si="35"/>
        <v>0</v>
      </c>
      <c r="X97" s="357">
        <f t="shared" si="35"/>
        <v>0</v>
      </c>
      <c r="Y97" s="357">
        <f t="shared" si="35"/>
        <v>0</v>
      </c>
      <c r="Z97" s="357">
        <f t="shared" si="35"/>
        <v>0</v>
      </c>
      <c r="AA97" s="357">
        <f t="shared" si="35"/>
        <v>0</v>
      </c>
      <c r="AB97" s="357">
        <f t="shared" si="35"/>
        <v>0</v>
      </c>
      <c r="AC97" s="358">
        <f t="shared" si="35"/>
        <v>0</v>
      </c>
    </row>
    <row r="98" spans="1:29" x14ac:dyDescent="0.25">
      <c r="A98" s="359" t="str">
        <f t="shared" si="26"/>
        <v>Don't</v>
      </c>
      <c r="B98" s="326" t="s">
        <v>368</v>
      </c>
      <c r="D98" t="s">
        <v>666</v>
      </c>
      <c r="E98" s="373">
        <f t="shared" si="31"/>
        <v>0</v>
      </c>
      <c r="F98" s="305">
        <f>'Imp-Other-Autre'!E$62</f>
        <v>0</v>
      </c>
      <c r="G98" s="306">
        <f>'Imp-Other-Autre'!F$62</f>
        <v>0</v>
      </c>
      <c r="H98" s="306">
        <f>'Imp-Other-Autre'!G$62</f>
        <v>0</v>
      </c>
      <c r="I98" s="306">
        <f>'Imp-Other-Autre'!H$62</f>
        <v>0</v>
      </c>
      <c r="J98" s="306">
        <f>'Imp-Other-Autre'!I$62</f>
        <v>0</v>
      </c>
      <c r="K98" s="306">
        <f>'Imp-Other-Autre'!J$62</f>
        <v>0</v>
      </c>
      <c r="L98" s="306">
        <f>'Imp-Other-Autre'!K$62</f>
        <v>0</v>
      </c>
      <c r="M98" s="306">
        <f>'Imp-Other-Autre'!L$62</f>
        <v>0</v>
      </c>
      <c r="N98" s="305">
        <f>'Imp-Other-Autre'!E$63/1000</f>
        <v>0</v>
      </c>
      <c r="O98" s="306">
        <f>'Imp-Other-Autre'!F$63/1000</f>
        <v>0</v>
      </c>
      <c r="P98" s="306">
        <f>'Imp-Other-Autre'!G$63/1000</f>
        <v>0</v>
      </c>
      <c r="Q98" s="306">
        <f>'Imp-Other-Autre'!H$63/1000</f>
        <v>0</v>
      </c>
      <c r="R98" s="306">
        <f>'Imp-Other-Autre'!I$63/1000</f>
        <v>0</v>
      </c>
      <c r="S98" s="306">
        <f>'Imp-Other-Autre'!J$63/1000</f>
        <v>0</v>
      </c>
      <c r="T98" s="306">
        <f>'Imp-Other-Autre'!K$63/1000</f>
        <v>0</v>
      </c>
      <c r="U98" s="306">
        <f>'Imp-Other-Autre'!L$63/1000</f>
        <v>0</v>
      </c>
      <c r="V98" s="356">
        <f t="shared" si="35"/>
        <v>0</v>
      </c>
      <c r="W98" s="357">
        <f t="shared" si="35"/>
        <v>0</v>
      </c>
      <c r="X98" s="357">
        <f t="shared" si="35"/>
        <v>0</v>
      </c>
      <c r="Y98" s="357">
        <f t="shared" si="35"/>
        <v>0</v>
      </c>
      <c r="Z98" s="357">
        <f t="shared" si="35"/>
        <v>0</v>
      </c>
      <c r="AA98" s="357">
        <f t="shared" si="35"/>
        <v>0</v>
      </c>
      <c r="AB98" s="357">
        <f t="shared" si="35"/>
        <v>0</v>
      </c>
      <c r="AC98" s="358">
        <f t="shared" si="35"/>
        <v>0</v>
      </c>
    </row>
    <row r="99" spans="1:29" ht="15.75" thickBot="1" x14ac:dyDescent="0.3">
      <c r="A99" s="363" t="str">
        <f t="shared" si="26"/>
        <v>Don't</v>
      </c>
      <c r="B99" s="329" t="s">
        <v>368</v>
      </c>
      <c r="C99" s="331"/>
      <c r="D99" s="331" t="s">
        <v>667</v>
      </c>
      <c r="E99" s="375">
        <f>E94</f>
        <v>0</v>
      </c>
      <c r="F99" s="302">
        <f>'Imp-Other-Autre'!E$66</f>
        <v>0</v>
      </c>
      <c r="G99" s="303">
        <f>'Imp-Other-Autre'!F$66</f>
        <v>0</v>
      </c>
      <c r="H99" s="303">
        <f>'Imp-Other-Autre'!G$66</f>
        <v>0</v>
      </c>
      <c r="I99" s="303">
        <f>'Imp-Other-Autre'!H$66</f>
        <v>0</v>
      </c>
      <c r="J99" s="303">
        <f>'Imp-Other-Autre'!I$66</f>
        <v>0</v>
      </c>
      <c r="K99" s="303">
        <f>'Imp-Other-Autre'!J$66</f>
        <v>0</v>
      </c>
      <c r="L99" s="303">
        <f>'Imp-Other-Autre'!K$66</f>
        <v>0</v>
      </c>
      <c r="M99" s="303">
        <f>'Imp-Other-Autre'!L$66</f>
        <v>0</v>
      </c>
      <c r="N99" s="302">
        <f>'Imp-Other-Autre'!E$67/1000</f>
        <v>0</v>
      </c>
      <c r="O99" s="303">
        <f>'Imp-Other-Autre'!F$67/1000</f>
        <v>0</v>
      </c>
      <c r="P99" s="303">
        <f>'Imp-Other-Autre'!G$67/1000</f>
        <v>0</v>
      </c>
      <c r="Q99" s="303">
        <f>'Imp-Other-Autre'!H$67/1000</f>
        <v>0</v>
      </c>
      <c r="R99" s="303">
        <f>'Imp-Other-Autre'!I$67/1000</f>
        <v>0</v>
      </c>
      <c r="S99" s="303">
        <f>'Imp-Other-Autre'!J$67/1000</f>
        <v>0</v>
      </c>
      <c r="T99" s="303">
        <f>'Imp-Other-Autre'!K$67/1000</f>
        <v>0</v>
      </c>
      <c r="U99" s="303">
        <f>'Imp-Other-Autre'!L$67/1000</f>
        <v>0</v>
      </c>
      <c r="V99" s="376">
        <f t="shared" si="35"/>
        <v>0</v>
      </c>
      <c r="W99" s="377">
        <f t="shared" si="35"/>
        <v>0</v>
      </c>
      <c r="X99" s="377">
        <f t="shared" si="35"/>
        <v>0</v>
      </c>
      <c r="Y99" s="377">
        <f t="shared" si="35"/>
        <v>0</v>
      </c>
      <c r="Z99" s="377">
        <f t="shared" si="35"/>
        <v>0</v>
      </c>
      <c r="AA99" s="377">
        <f t="shared" si="35"/>
        <v>0</v>
      </c>
      <c r="AB99" s="377">
        <f t="shared" si="35"/>
        <v>0</v>
      </c>
      <c r="AC99" s="378">
        <f>(IF(ISERROR(U99/M99),0,U99/M99))*1000</f>
        <v>0</v>
      </c>
    </row>
    <row r="100" spans="1:29" x14ac:dyDescent="0.25">
      <c r="E100" s="333" t="s">
        <v>646</v>
      </c>
      <c r="F100" s="334">
        <f>SUM(F65:F99)</f>
        <v>0</v>
      </c>
      <c r="G100" s="334">
        <f t="shared" ref="G100:L100" si="36">SUM(G65:G99)</f>
        <v>0</v>
      </c>
      <c r="H100" s="334">
        <f t="shared" si="36"/>
        <v>0</v>
      </c>
      <c r="I100" s="334">
        <f t="shared" si="36"/>
        <v>0</v>
      </c>
      <c r="J100" s="334">
        <f t="shared" si="36"/>
        <v>0</v>
      </c>
      <c r="K100" s="334">
        <f t="shared" si="36"/>
        <v>0</v>
      </c>
      <c r="L100" s="334">
        <f t="shared" si="36"/>
        <v>0</v>
      </c>
      <c r="M100" s="334">
        <f>SUM(M65:M99)</f>
        <v>0</v>
      </c>
      <c r="N100" s="334">
        <f>SUM(N65:N99)</f>
        <v>0</v>
      </c>
      <c r="O100" s="334">
        <f t="shared" ref="O100:T100" si="37">SUM(O65:O99)</f>
        <v>0</v>
      </c>
      <c r="P100" s="334">
        <f t="shared" si="37"/>
        <v>0</v>
      </c>
      <c r="Q100" s="334">
        <f t="shared" si="37"/>
        <v>0</v>
      </c>
      <c r="R100" s="334">
        <f t="shared" si="37"/>
        <v>0</v>
      </c>
      <c r="S100" s="334">
        <f t="shared" si="37"/>
        <v>0</v>
      </c>
      <c r="T100" s="334">
        <f t="shared" si="37"/>
        <v>0</v>
      </c>
      <c r="U100" s="335">
        <f>SUM(U65:U99)</f>
        <v>0</v>
      </c>
    </row>
    <row r="101" spans="1:29" x14ac:dyDescent="0.25">
      <c r="E101" s="326"/>
      <c r="F101" s="336">
        <f>SUM('Begin:End2'!E$50,'Begin:End2'!E$54,'Begin:End2'!E$58,'Begin:End2'!E$62,'Begin:End2'!E$66)</f>
        <v>0</v>
      </c>
      <c r="G101" s="336">
        <f>SUM('Begin:End2'!F$50,'Begin:End2'!F$54,'Begin:End2'!F$58,'Begin:End2'!F$62,'Begin:End2'!F$66)</f>
        <v>0</v>
      </c>
      <c r="H101" s="336">
        <f>SUM('Begin:End2'!G$50,'Begin:End2'!G$54,'Begin:End2'!G$58,'Begin:End2'!G$62,'Begin:End2'!G$66)</f>
        <v>0</v>
      </c>
      <c r="I101" s="336">
        <f>SUM('Begin:End2'!H$50,'Begin:End2'!H$54,'Begin:End2'!H$58,'Begin:End2'!H$62,'Begin:End2'!H$66)</f>
        <v>0</v>
      </c>
      <c r="J101" s="336">
        <f>SUM('Begin:End2'!I$50,'Begin:End2'!I$54,'Begin:End2'!I$58,'Begin:End2'!I$62,'Begin:End2'!I$66)</f>
        <v>0</v>
      </c>
      <c r="K101" s="336">
        <f>SUM('Begin:End2'!J$50,'Begin:End2'!J$54,'Begin:End2'!J$58,'Begin:End2'!J$62,'Begin:End2'!J$66)</f>
        <v>0</v>
      </c>
      <c r="L101" s="336">
        <f>SUM('Begin:End2'!K$50,'Begin:End2'!K$54,'Begin:End2'!K$58,'Begin:End2'!K$62,'Begin:End2'!K$66)</f>
        <v>0</v>
      </c>
      <c r="M101" s="336">
        <f>SUM('Begin:End2'!L$50,'Begin:End2'!L$54,'Begin:End2'!L$58,'Begin:End2'!L$62,'Begin:End2'!L$66)</f>
        <v>0</v>
      </c>
      <c r="N101" s="336">
        <f>SUM('Begin:End2'!E$51,'Begin:End2'!E$55,'Begin:End2'!E$59,'Begin:End2'!E$63,'Begin:End2'!E$67)/1000</f>
        <v>0</v>
      </c>
      <c r="O101" s="336">
        <f>SUM('Begin:End2'!F$51,'Begin:End2'!F$55,'Begin:End2'!F$59,'Begin:End2'!F$63,'Begin:End2'!F$67)/1000</f>
        <v>0</v>
      </c>
      <c r="P101" s="336">
        <f>SUM('Begin:End2'!G$51,'Begin:End2'!G$55,'Begin:End2'!G$59,'Begin:End2'!G$63,'Begin:End2'!G$67)/1000</f>
        <v>0</v>
      </c>
      <c r="Q101" s="336">
        <f>SUM('Begin:End2'!H$51,'Begin:End2'!H$55,'Begin:End2'!H$59,'Begin:End2'!H$63,'Begin:End2'!H$67)/1000</f>
        <v>0</v>
      </c>
      <c r="R101" s="336">
        <f>SUM('Begin:End2'!I$51,'Begin:End2'!I$55,'Begin:End2'!I$59,'Begin:End2'!I$63,'Begin:End2'!I$67)/1000</f>
        <v>0</v>
      </c>
      <c r="S101" s="336">
        <f>SUM('Begin:End2'!J$51,'Begin:End2'!J$55,'Begin:End2'!J$59,'Begin:End2'!J$63,'Begin:End2'!J$67)/1000</f>
        <v>0</v>
      </c>
      <c r="T101" s="336">
        <f>SUM('Begin:End2'!K$51,'Begin:End2'!K$55,'Begin:End2'!K$59,'Begin:End2'!K$63,'Begin:End2'!K$67)/1000</f>
        <v>0</v>
      </c>
      <c r="U101" s="337">
        <f>SUM('Begin:End2'!L$51,'Begin:End2'!L$55,'Begin:End2'!L$59,'Begin:End2'!L$63,'Begin:End2'!L$67)/1000</f>
        <v>0</v>
      </c>
    </row>
    <row r="102" spans="1:29" ht="15.75" thickBot="1" x14ac:dyDescent="0.3">
      <c r="E102" s="329"/>
      <c r="F102" s="317" t="b">
        <f>F100=F101</f>
        <v>1</v>
      </c>
      <c r="G102" s="317" t="b">
        <f t="shared" ref="G102:U102" si="38">G100=G101</f>
        <v>1</v>
      </c>
      <c r="H102" s="317" t="b">
        <f t="shared" si="38"/>
        <v>1</v>
      </c>
      <c r="I102" s="317" t="b">
        <f t="shared" si="38"/>
        <v>1</v>
      </c>
      <c r="J102" s="317" t="b">
        <f t="shared" si="38"/>
        <v>1</v>
      </c>
      <c r="K102" s="317" t="b">
        <f t="shared" si="38"/>
        <v>1</v>
      </c>
      <c r="L102" s="317" t="b">
        <f t="shared" si="38"/>
        <v>1</v>
      </c>
      <c r="M102" s="317" t="b">
        <f t="shared" si="38"/>
        <v>1</v>
      </c>
      <c r="N102" s="317" t="b">
        <f t="shared" si="38"/>
        <v>1</v>
      </c>
      <c r="O102" s="317" t="b">
        <f t="shared" si="38"/>
        <v>1</v>
      </c>
      <c r="P102" s="317" t="b">
        <f t="shared" si="38"/>
        <v>1</v>
      </c>
      <c r="Q102" s="317" t="b">
        <f t="shared" si="38"/>
        <v>1</v>
      </c>
      <c r="R102" s="317" t="b">
        <f t="shared" si="38"/>
        <v>1</v>
      </c>
      <c r="S102" s="317" t="b">
        <f t="shared" si="38"/>
        <v>1</v>
      </c>
      <c r="T102" s="317" t="b">
        <f t="shared" si="38"/>
        <v>1</v>
      </c>
      <c r="U102" s="318" t="b">
        <f t="shared" si="38"/>
        <v>1</v>
      </c>
    </row>
  </sheetData>
  <sheetProtection algorithmName="SHA-512" hashValue="neKVN2GIrKnXOldhFjdn3XNyOVG8tExnip94wF+Ov4VlqsHIJaL8luD0AcEGrnnqhuutHSyGjvN8eDYAI7YAOQ==" saltValue="mmbFK+eH8NQs2V7WAl+sXQ==" spinCount="100000" sheet="1" objects="1" scenarios="1" selectLockedCells="1"/>
  <mergeCells count="6">
    <mergeCell ref="B63:E63"/>
    <mergeCell ref="B11:D11"/>
    <mergeCell ref="V11:AC11"/>
    <mergeCell ref="B12:E12"/>
    <mergeCell ref="B62:D62"/>
    <mergeCell ref="V62:AC62"/>
  </mergeCells>
  <conditionalFormatting sqref="A14:A55 A65:A99">
    <cfRule type="containsText" dxfId="5" priority="5" operator="containsText" text="Don't">
      <formula>NOT(ISERROR(SEARCH("Don't",A14)))</formula>
    </cfRule>
    <cfRule type="containsText" dxfId="4" priority="6" operator="containsText" text="Copy">
      <formula>NOT(ISERROR(SEARCH("Copy",A14)))</formula>
    </cfRule>
  </conditionalFormatting>
  <conditionalFormatting sqref="F10:J10">
    <cfRule type="containsText" dxfId="3" priority="1" operator="containsText" text="FALSE">
      <formula>NOT(ISERROR(SEARCH("FALSE",F10)))</formula>
    </cfRule>
    <cfRule type="containsText" dxfId="2" priority="2" operator="containsText" text="TRUE">
      <formula>NOT(ISERROR(SEARCH("TRUE",F10)))</formula>
    </cfRule>
  </conditionalFormatting>
  <conditionalFormatting sqref="F60:U60 F102:U102">
    <cfRule type="containsText" dxfId="1" priority="3" operator="containsText" text="FALSE">
      <formula>NOT(ISERROR(SEARCH("FALSE",F60)))</formula>
    </cfRule>
    <cfRule type="containsText" dxfId="0" priority="4" operator="containsText" text="TRUE">
      <formula>NOT(ISERROR(SEARCH("TRUE",F60)))</formula>
    </cfRule>
  </conditionalFormatting>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F6C5B-9BF5-48A4-92E4-A80D08ED5DAE}">
  <sheetPr codeName="Sheet17">
    <tabColor rgb="FFFFC000"/>
  </sheetPr>
  <dimension ref="A1:D58"/>
  <sheetViews>
    <sheetView workbookViewId="0">
      <selection activeCell="D48" sqref="D48"/>
    </sheetView>
  </sheetViews>
  <sheetFormatPr defaultColWidth="9.140625" defaultRowHeight="12.75" x14ac:dyDescent="0.2"/>
  <cols>
    <col min="1" max="1" width="10.28515625" style="380" bestFit="1" customWidth="1"/>
    <col min="2" max="2" width="11.5703125" style="380" bestFit="1" customWidth="1"/>
    <col min="3" max="3" width="14.28515625" style="380" customWidth="1"/>
    <col min="4" max="4" width="208.28515625" style="380" customWidth="1"/>
    <col min="5" max="16384" width="9.140625" style="380"/>
  </cols>
  <sheetData>
    <row r="1" spans="1:4" x14ac:dyDescent="0.2">
      <c r="A1" s="379" t="s">
        <v>668</v>
      </c>
      <c r="B1" s="379" t="s">
        <v>669</v>
      </c>
      <c r="C1" s="379" t="s">
        <v>670</v>
      </c>
      <c r="D1" s="379" t="s">
        <v>671</v>
      </c>
    </row>
    <row r="2" spans="1:4" s="383" customFormat="1" x14ac:dyDescent="0.2">
      <c r="A2" s="381">
        <f>Intro!$E$71</f>
        <v>0</v>
      </c>
      <c r="B2" s="382" t="s">
        <v>672</v>
      </c>
      <c r="C2" s="382"/>
      <c r="D2" s="382"/>
    </row>
    <row r="3" spans="1:4" x14ac:dyDescent="0.2">
      <c r="A3" s="381">
        <f>A2</f>
        <v>0</v>
      </c>
      <c r="B3" s="384"/>
      <c r="C3" s="380" t="s">
        <v>673</v>
      </c>
      <c r="D3" s="385">
        <f>Public!B30</f>
        <v>0</v>
      </c>
    </row>
    <row r="4" spans="1:4" x14ac:dyDescent="0.2">
      <c r="A4" s="381">
        <f t="shared" ref="A4:A58" si="0">A3</f>
        <v>0</v>
      </c>
      <c r="B4" s="384"/>
      <c r="C4" s="380" t="s">
        <v>674</v>
      </c>
      <c r="D4" s="385">
        <f>Public!B74</f>
        <v>0</v>
      </c>
    </row>
    <row r="5" spans="1:4" x14ac:dyDescent="0.2">
      <c r="A5" s="381">
        <f t="shared" si="0"/>
        <v>0</v>
      </c>
      <c r="B5" s="384"/>
      <c r="C5" s="380" t="s">
        <v>675</v>
      </c>
      <c r="D5" s="385">
        <f>Public!B90</f>
        <v>0</v>
      </c>
    </row>
    <row r="6" spans="1:4" x14ac:dyDescent="0.2">
      <c r="A6" s="381">
        <f t="shared" si="0"/>
        <v>0</v>
      </c>
      <c r="B6" s="384"/>
      <c r="C6" s="380" t="s">
        <v>676</v>
      </c>
      <c r="D6" s="385">
        <f>Public!B104</f>
        <v>0</v>
      </c>
    </row>
    <row r="7" spans="1:4" x14ac:dyDescent="0.2">
      <c r="A7" s="381">
        <f t="shared" si="0"/>
        <v>0</v>
      </c>
      <c r="B7" s="384"/>
      <c r="C7" s="380" t="s">
        <v>677</v>
      </c>
      <c r="D7" s="385">
        <f>Public!B119</f>
        <v>0</v>
      </c>
    </row>
    <row r="8" spans="1:4" x14ac:dyDescent="0.2">
      <c r="A8" s="381">
        <f t="shared" si="0"/>
        <v>0</v>
      </c>
      <c r="B8" s="384"/>
      <c r="C8" s="380" t="s">
        <v>678</v>
      </c>
      <c r="D8" s="385">
        <f>Public!B138</f>
        <v>0</v>
      </c>
    </row>
    <row r="9" spans="1:4" x14ac:dyDescent="0.2">
      <c r="A9" s="381">
        <f t="shared" si="0"/>
        <v>0</v>
      </c>
      <c r="B9" s="384"/>
      <c r="C9" s="380" t="s">
        <v>679</v>
      </c>
      <c r="D9" s="385">
        <f>Public!H132</f>
        <v>0</v>
      </c>
    </row>
    <row r="10" spans="1:4" x14ac:dyDescent="0.2">
      <c r="A10" s="381">
        <f t="shared" si="0"/>
        <v>0</v>
      </c>
      <c r="B10" s="384"/>
      <c r="C10" s="380" t="s">
        <v>680</v>
      </c>
      <c r="D10" s="385">
        <f>Public!H133</f>
        <v>0</v>
      </c>
    </row>
    <row r="11" spans="1:4" x14ac:dyDescent="0.2">
      <c r="A11" s="381">
        <f t="shared" si="0"/>
        <v>0</v>
      </c>
      <c r="B11" s="384"/>
      <c r="C11" s="380" t="s">
        <v>681</v>
      </c>
      <c r="D11" s="385">
        <f>Public!H134</f>
        <v>0</v>
      </c>
    </row>
    <row r="12" spans="1:4" x14ac:dyDescent="0.2">
      <c r="A12" s="381">
        <f t="shared" si="0"/>
        <v>0</v>
      </c>
      <c r="B12" s="384"/>
      <c r="C12" s="380" t="s">
        <v>682</v>
      </c>
      <c r="D12" s="385">
        <f>Public!D154</f>
        <v>0</v>
      </c>
    </row>
    <row r="13" spans="1:4" x14ac:dyDescent="0.2">
      <c r="A13" s="381">
        <f t="shared" si="0"/>
        <v>0</v>
      </c>
      <c r="B13" s="384"/>
      <c r="C13" s="380" t="s">
        <v>683</v>
      </c>
      <c r="D13" s="385">
        <f>Public!D159</f>
        <v>0</v>
      </c>
    </row>
    <row r="14" spans="1:4" x14ac:dyDescent="0.2">
      <c r="A14" s="381">
        <f t="shared" si="0"/>
        <v>0</v>
      </c>
      <c r="B14" s="384"/>
      <c r="C14" s="380" t="s">
        <v>684</v>
      </c>
      <c r="D14" s="385">
        <f>Public!D164</f>
        <v>0</v>
      </c>
    </row>
    <row r="15" spans="1:4" x14ac:dyDescent="0.2">
      <c r="A15" s="381">
        <f t="shared" si="0"/>
        <v>0</v>
      </c>
      <c r="B15" s="384"/>
      <c r="C15" s="380" t="s">
        <v>685</v>
      </c>
      <c r="D15" s="385">
        <f>Public!B175</f>
        <v>0</v>
      </c>
    </row>
    <row r="16" spans="1:4" x14ac:dyDescent="0.2">
      <c r="A16" s="381">
        <f t="shared" si="0"/>
        <v>0</v>
      </c>
      <c r="B16" s="384"/>
      <c r="C16" s="380" t="s">
        <v>686</v>
      </c>
      <c r="D16" s="385">
        <f>Public!B189</f>
        <v>0</v>
      </c>
    </row>
    <row r="17" spans="1:4" x14ac:dyDescent="0.2">
      <c r="A17" s="381">
        <f t="shared" si="0"/>
        <v>0</v>
      </c>
      <c r="B17" s="384"/>
      <c r="C17" s="380" t="s">
        <v>687</v>
      </c>
      <c r="D17" s="385">
        <f>Public!B202</f>
        <v>0</v>
      </c>
    </row>
    <row r="18" spans="1:4" x14ac:dyDescent="0.2">
      <c r="A18" s="381">
        <f t="shared" si="0"/>
        <v>0</v>
      </c>
      <c r="B18" s="384"/>
      <c r="C18" s="380" t="s">
        <v>688</v>
      </c>
      <c r="D18" s="386">
        <f>Public!E215</f>
        <v>0</v>
      </c>
    </row>
    <row r="19" spans="1:4" x14ac:dyDescent="0.2">
      <c r="A19" s="381">
        <f t="shared" si="0"/>
        <v>0</v>
      </c>
      <c r="B19" s="384"/>
      <c r="C19" s="380" t="s">
        <v>689</v>
      </c>
      <c r="D19" s="385">
        <f>Public!B217</f>
        <v>0</v>
      </c>
    </row>
    <row r="20" spans="1:4" x14ac:dyDescent="0.2">
      <c r="A20" s="381">
        <f t="shared" si="0"/>
        <v>0</v>
      </c>
      <c r="B20" s="384"/>
      <c r="C20" s="380" t="s">
        <v>690</v>
      </c>
      <c r="D20" s="385">
        <f>Public!B230</f>
        <v>0</v>
      </c>
    </row>
    <row r="21" spans="1:4" x14ac:dyDescent="0.2">
      <c r="A21" s="381">
        <f t="shared" si="0"/>
        <v>0</v>
      </c>
      <c r="B21" s="384"/>
      <c r="C21" s="380" t="s">
        <v>691</v>
      </c>
      <c r="D21" s="385">
        <f>Public!B243</f>
        <v>0</v>
      </c>
    </row>
    <row r="22" spans="1:4" x14ac:dyDescent="0.2">
      <c r="A22" s="381">
        <f t="shared" si="0"/>
        <v>0</v>
      </c>
      <c r="B22" s="384"/>
      <c r="C22" s="380" t="s">
        <v>692</v>
      </c>
      <c r="D22" s="385">
        <f>Public!B257</f>
        <v>0</v>
      </c>
    </row>
    <row r="23" spans="1:4" x14ac:dyDescent="0.2">
      <c r="A23" s="381">
        <f t="shared" si="0"/>
        <v>0</v>
      </c>
      <c r="B23" s="384"/>
      <c r="C23" s="380" t="s">
        <v>693</v>
      </c>
      <c r="D23" s="385">
        <f>Public!B272</f>
        <v>0</v>
      </c>
    </row>
    <row r="24" spans="1:4" x14ac:dyDescent="0.2">
      <c r="A24" s="381">
        <f t="shared" si="0"/>
        <v>0</v>
      </c>
      <c r="B24" s="384"/>
      <c r="C24" s="380" t="s">
        <v>694</v>
      </c>
      <c r="D24" s="385">
        <f>Public!B285</f>
        <v>0</v>
      </c>
    </row>
    <row r="25" spans="1:4" x14ac:dyDescent="0.2">
      <c r="A25" s="381">
        <f t="shared" si="0"/>
        <v>0</v>
      </c>
      <c r="B25" s="384"/>
      <c r="C25" s="380" t="s">
        <v>695</v>
      </c>
      <c r="D25" s="385">
        <f>Public!B299</f>
        <v>0</v>
      </c>
    </row>
    <row r="26" spans="1:4" x14ac:dyDescent="0.2">
      <c r="A26" s="381">
        <f t="shared" si="0"/>
        <v>0</v>
      </c>
      <c r="B26" s="384"/>
      <c r="C26" s="380" t="s">
        <v>696</v>
      </c>
      <c r="D26" s="385">
        <f>Public!B313</f>
        <v>0</v>
      </c>
    </row>
    <row r="27" spans="1:4" x14ac:dyDescent="0.2">
      <c r="A27" s="381">
        <f t="shared" si="0"/>
        <v>0</v>
      </c>
      <c r="B27" s="384"/>
      <c r="C27" s="380" t="s">
        <v>697</v>
      </c>
      <c r="D27" s="385">
        <f>Public!B332</f>
        <v>0</v>
      </c>
    </row>
    <row r="28" spans="1:4" x14ac:dyDescent="0.2">
      <c r="A28" s="381">
        <f t="shared" si="0"/>
        <v>0</v>
      </c>
      <c r="B28" s="384"/>
      <c r="C28" s="380" t="s">
        <v>698</v>
      </c>
      <c r="D28" s="385">
        <f>Public!H326</f>
        <v>0</v>
      </c>
    </row>
    <row r="29" spans="1:4" x14ac:dyDescent="0.2">
      <c r="A29" s="381">
        <f t="shared" si="0"/>
        <v>0</v>
      </c>
      <c r="B29" s="384"/>
      <c r="C29" s="380" t="s">
        <v>699</v>
      </c>
      <c r="D29" s="385">
        <f>Public!H327</f>
        <v>0</v>
      </c>
    </row>
    <row r="30" spans="1:4" x14ac:dyDescent="0.2">
      <c r="A30" s="381">
        <f t="shared" si="0"/>
        <v>0</v>
      </c>
      <c r="B30" s="384"/>
      <c r="C30" s="380" t="s">
        <v>700</v>
      </c>
      <c r="D30" s="385">
        <f>Public!H328</f>
        <v>0</v>
      </c>
    </row>
    <row r="31" spans="1:4" x14ac:dyDescent="0.2">
      <c r="A31" s="381">
        <f t="shared" si="0"/>
        <v>0</v>
      </c>
      <c r="B31" s="384"/>
      <c r="C31" s="380" t="s">
        <v>701</v>
      </c>
      <c r="D31" s="385">
        <f>Public!B345</f>
        <v>0</v>
      </c>
    </row>
    <row r="32" spans="1:4" x14ac:dyDescent="0.2">
      <c r="A32" s="381">
        <f t="shared" si="0"/>
        <v>0</v>
      </c>
      <c r="B32" s="384"/>
      <c r="C32" s="380" t="s">
        <v>702</v>
      </c>
      <c r="D32" s="385">
        <f>Public!B361</f>
        <v>0</v>
      </c>
    </row>
    <row r="33" spans="1:4" x14ac:dyDescent="0.2">
      <c r="A33" s="381">
        <f t="shared" si="0"/>
        <v>0</v>
      </c>
      <c r="B33" s="384"/>
      <c r="C33" s="380" t="s">
        <v>703</v>
      </c>
      <c r="D33" s="385">
        <f>Public!B375</f>
        <v>0</v>
      </c>
    </row>
    <row r="34" spans="1:4" x14ac:dyDescent="0.2">
      <c r="A34" s="381">
        <f>A33</f>
        <v>0</v>
      </c>
      <c r="B34" s="384"/>
      <c r="C34" s="380" t="s">
        <v>704</v>
      </c>
      <c r="D34" s="385">
        <f>Public!B389</f>
        <v>0</v>
      </c>
    </row>
    <row r="35" spans="1:4" x14ac:dyDescent="0.2">
      <c r="A35" s="381">
        <f>A34</f>
        <v>0</v>
      </c>
      <c r="B35" s="382" t="s">
        <v>705</v>
      </c>
      <c r="D35" s="385"/>
    </row>
    <row r="36" spans="1:4" x14ac:dyDescent="0.2">
      <c r="A36" s="381">
        <f t="shared" si="0"/>
        <v>0</v>
      </c>
      <c r="B36" s="380" t="s">
        <v>131</v>
      </c>
      <c r="C36" s="385">
        <f>AddPub!C13</f>
        <v>0</v>
      </c>
      <c r="D36" s="385">
        <f>AddPub!D13</f>
        <v>0</v>
      </c>
    </row>
    <row r="37" spans="1:4" x14ac:dyDescent="0.2">
      <c r="A37" s="381">
        <f t="shared" si="0"/>
        <v>0</v>
      </c>
      <c r="B37" s="380" t="s">
        <v>133</v>
      </c>
      <c r="C37" s="385">
        <f>AddPub!C23</f>
        <v>0</v>
      </c>
      <c r="D37" s="385">
        <f>AddPub!D23</f>
        <v>0</v>
      </c>
    </row>
    <row r="38" spans="1:4" x14ac:dyDescent="0.2">
      <c r="A38" s="381">
        <f t="shared" si="0"/>
        <v>0</v>
      </c>
      <c r="B38" s="380" t="s">
        <v>135</v>
      </c>
      <c r="C38" s="385">
        <f>AddPub!C33</f>
        <v>0</v>
      </c>
      <c r="D38" s="385">
        <f>AddPub!D33</f>
        <v>0</v>
      </c>
    </row>
    <row r="39" spans="1:4" x14ac:dyDescent="0.2">
      <c r="A39" s="381">
        <f t="shared" si="0"/>
        <v>0</v>
      </c>
      <c r="B39" s="380" t="s">
        <v>137</v>
      </c>
      <c r="C39" s="385">
        <f>AddPub!C43</f>
        <v>0</v>
      </c>
      <c r="D39" s="385">
        <f>AddPub!D43</f>
        <v>0</v>
      </c>
    </row>
    <row r="40" spans="1:4" x14ac:dyDescent="0.2">
      <c r="A40" s="381">
        <f t="shared" si="0"/>
        <v>0</v>
      </c>
      <c r="B40" s="380" t="s">
        <v>139</v>
      </c>
      <c r="C40" s="385">
        <f>AddPub!C53</f>
        <v>0</v>
      </c>
      <c r="D40" s="385">
        <f>AddPub!D53</f>
        <v>0</v>
      </c>
    </row>
    <row r="41" spans="1:4" x14ac:dyDescent="0.2">
      <c r="A41" s="381">
        <f t="shared" si="0"/>
        <v>0</v>
      </c>
      <c r="B41" s="382" t="s">
        <v>706</v>
      </c>
    </row>
    <row r="42" spans="1:4" x14ac:dyDescent="0.2">
      <c r="A42" s="381">
        <f t="shared" si="0"/>
        <v>0</v>
      </c>
      <c r="C42" s="380" t="s">
        <v>707</v>
      </c>
      <c r="D42" s="385">
        <f>Pro!B23</f>
        <v>0</v>
      </c>
    </row>
    <row r="43" spans="1:4" x14ac:dyDescent="0.2">
      <c r="A43" s="381">
        <f t="shared" si="0"/>
        <v>0</v>
      </c>
      <c r="C43" s="380" t="s">
        <v>673</v>
      </c>
      <c r="D43" s="385">
        <f>Pro!B37</f>
        <v>0</v>
      </c>
    </row>
    <row r="44" spans="1:4" x14ac:dyDescent="0.2">
      <c r="A44" s="381">
        <f t="shared" si="0"/>
        <v>0</v>
      </c>
      <c r="C44" s="380" t="s">
        <v>708</v>
      </c>
      <c r="D44" s="385">
        <f>Pro!B53</f>
        <v>0</v>
      </c>
    </row>
    <row r="45" spans="1:4" x14ac:dyDescent="0.2">
      <c r="A45" s="381">
        <f>A44</f>
        <v>0</v>
      </c>
      <c r="C45" s="380" t="s">
        <v>674</v>
      </c>
      <c r="D45" s="385">
        <f>Pro!B73</f>
        <v>0</v>
      </c>
    </row>
    <row r="46" spans="1:4" x14ac:dyDescent="0.2">
      <c r="A46" s="381">
        <f t="shared" ref="A46" si="1">A45</f>
        <v>0</v>
      </c>
      <c r="C46" s="380" t="s">
        <v>677</v>
      </c>
      <c r="D46" s="385">
        <f>Pro!B118</f>
        <v>0</v>
      </c>
    </row>
    <row r="47" spans="1:4" x14ac:dyDescent="0.2">
      <c r="A47" s="381">
        <f>A46</f>
        <v>0</v>
      </c>
      <c r="C47" s="380" t="s">
        <v>709</v>
      </c>
      <c r="D47" s="385">
        <f>Pro!B132</f>
        <v>0</v>
      </c>
    </row>
    <row r="48" spans="1:4" x14ac:dyDescent="0.2">
      <c r="A48" s="381">
        <f>A47</f>
        <v>0</v>
      </c>
      <c r="B48" s="387" t="s">
        <v>710</v>
      </c>
      <c r="D48" s="385"/>
    </row>
    <row r="49" spans="1:4" x14ac:dyDescent="0.2">
      <c r="A49" s="381">
        <f t="shared" si="0"/>
        <v>0</v>
      </c>
      <c r="B49" s="387"/>
      <c r="C49" s="380" t="s">
        <v>711</v>
      </c>
      <c r="D49" s="385">
        <f>'Invent-Stock'!B55</f>
        <v>0</v>
      </c>
    </row>
    <row r="50" spans="1:4" x14ac:dyDescent="0.2">
      <c r="A50" s="381">
        <f t="shared" si="0"/>
        <v>0</v>
      </c>
      <c r="C50" s="380" t="s">
        <v>712</v>
      </c>
      <c r="D50" s="385">
        <f>'Invent-Stock'!B69</f>
        <v>0</v>
      </c>
    </row>
    <row r="51" spans="1:4" x14ac:dyDescent="0.2">
      <c r="A51" s="381">
        <f t="shared" si="0"/>
        <v>0</v>
      </c>
      <c r="C51" s="380" t="s">
        <v>674</v>
      </c>
      <c r="D51" s="385">
        <f>'Invent-Stock'!B83</f>
        <v>0</v>
      </c>
    </row>
    <row r="52" spans="1:4" x14ac:dyDescent="0.2">
      <c r="A52" s="381">
        <f t="shared" si="0"/>
        <v>0</v>
      </c>
      <c r="C52" s="380" t="s">
        <v>675</v>
      </c>
      <c r="D52" s="385">
        <f>'Invent-Stock'!B96</f>
        <v>0</v>
      </c>
    </row>
    <row r="53" spans="1:4" x14ac:dyDescent="0.2">
      <c r="A53" s="381">
        <f t="shared" si="0"/>
        <v>0</v>
      </c>
      <c r="B53" s="382" t="s">
        <v>713</v>
      </c>
    </row>
    <row r="54" spans="1:4" x14ac:dyDescent="0.2">
      <c r="A54" s="381">
        <f t="shared" si="0"/>
        <v>0</v>
      </c>
      <c r="B54" s="380" t="s">
        <v>131</v>
      </c>
      <c r="C54" s="385">
        <f>AddPro!C13</f>
        <v>0</v>
      </c>
      <c r="D54" s="385">
        <f>AddPro!D13</f>
        <v>0</v>
      </c>
    </row>
    <row r="55" spans="1:4" x14ac:dyDescent="0.2">
      <c r="A55" s="381">
        <f t="shared" si="0"/>
        <v>0</v>
      </c>
      <c r="B55" s="380" t="s">
        <v>133</v>
      </c>
      <c r="C55" s="385">
        <f>AddPro!C23</f>
        <v>0</v>
      </c>
      <c r="D55" s="385">
        <f>AddPro!D23</f>
        <v>0</v>
      </c>
    </row>
    <row r="56" spans="1:4" x14ac:dyDescent="0.2">
      <c r="A56" s="381">
        <f t="shared" si="0"/>
        <v>0</v>
      </c>
      <c r="B56" s="380" t="s">
        <v>135</v>
      </c>
      <c r="C56" s="385">
        <f>AddPro!C33</f>
        <v>0</v>
      </c>
      <c r="D56" s="385">
        <f>AddPro!D33</f>
        <v>0</v>
      </c>
    </row>
    <row r="57" spans="1:4" x14ac:dyDescent="0.2">
      <c r="A57" s="381">
        <f t="shared" si="0"/>
        <v>0</v>
      </c>
      <c r="B57" s="380" t="s">
        <v>137</v>
      </c>
      <c r="C57" s="385">
        <f>AddPro!C43</f>
        <v>0</v>
      </c>
      <c r="D57" s="385">
        <f>AddPro!D43</f>
        <v>0</v>
      </c>
    </row>
    <row r="58" spans="1:4" x14ac:dyDescent="0.2">
      <c r="A58" s="381">
        <f t="shared" si="0"/>
        <v>0</v>
      </c>
      <c r="B58" s="380" t="s">
        <v>139</v>
      </c>
      <c r="C58" s="385">
        <f>AddPro!C53</f>
        <v>0</v>
      </c>
      <c r="D58" s="385">
        <f>AddPro!D53</f>
        <v>0</v>
      </c>
    </row>
  </sheetData>
  <sheetProtection algorithmName="SHA-512" hashValue="MLvNeF6Yf3rFp2eo+3aG2TkVk3aNqAGexVwzroMTHB2QjLL8WQeX8wNjnfDmzcMEKGfOChQtNbxcV38oCOtVEg==" saltValue="u8veflFk/86rW6fyDQ1lVA==" spinCount="100000" sheet="1" objects="1" scenarios="1" selectLockedCells="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188D7-A6D5-4AC4-A2E0-4DA892EA5CFF}">
  <sheetPr codeName="Sheet18">
    <tabColor rgb="FFFFC000"/>
  </sheetPr>
  <dimension ref="A1:N11"/>
  <sheetViews>
    <sheetView workbookViewId="0">
      <selection activeCell="D48" sqref="D48"/>
    </sheetView>
  </sheetViews>
  <sheetFormatPr defaultRowHeight="15" x14ac:dyDescent="0.25"/>
  <cols>
    <col min="1" max="1" width="11.85546875" customWidth="1"/>
    <col min="2" max="2" width="7.28515625" bestFit="1" customWidth="1"/>
    <col min="3" max="3" width="22.140625" bestFit="1" customWidth="1"/>
    <col min="4" max="4" width="19.7109375" bestFit="1" customWidth="1"/>
    <col min="5" max="5" width="21.140625" bestFit="1" customWidth="1"/>
    <col min="6" max="6" width="10.7109375" bestFit="1" customWidth="1"/>
    <col min="7" max="7" width="21.140625" bestFit="1" customWidth="1"/>
    <col min="8" max="8" width="19.42578125" bestFit="1" customWidth="1"/>
    <col min="9" max="9" width="19" bestFit="1" customWidth="1"/>
    <col min="10" max="10" width="20.28515625" customWidth="1"/>
    <col min="11" max="11" width="29.140625" customWidth="1"/>
    <col min="12" max="12" width="38.5703125" customWidth="1"/>
    <col min="13" max="14" width="37" customWidth="1"/>
  </cols>
  <sheetData>
    <row r="1" spans="1:14" s="389" customFormat="1" ht="69" customHeight="1" x14ac:dyDescent="0.25">
      <c r="A1" s="388" t="s">
        <v>599</v>
      </c>
      <c r="B1" s="388" t="s">
        <v>564</v>
      </c>
      <c r="C1" s="388" t="s">
        <v>565</v>
      </c>
      <c r="D1" s="388" t="s">
        <v>567</v>
      </c>
      <c r="E1" s="388" t="s">
        <v>569</v>
      </c>
      <c r="F1" s="388" t="s">
        <v>571</v>
      </c>
      <c r="G1" s="388" t="s">
        <v>573</v>
      </c>
      <c r="H1" s="388" t="s">
        <v>575</v>
      </c>
      <c r="I1" s="388" t="s">
        <v>577</v>
      </c>
      <c r="J1" s="388" t="s">
        <v>579</v>
      </c>
      <c r="K1" s="388" t="s">
        <v>581</v>
      </c>
      <c r="L1" s="388" t="s">
        <v>583</v>
      </c>
      <c r="M1" s="388" t="s">
        <v>585</v>
      </c>
      <c r="N1" s="388" t="s">
        <v>598</v>
      </c>
    </row>
    <row r="2" spans="1:14" x14ac:dyDescent="0.25">
      <c r="A2">
        <f>Intro!$E$71</f>
        <v>0</v>
      </c>
      <c r="B2">
        <v>1</v>
      </c>
      <c r="C2">
        <f>'Projects - Projets'!C13</f>
        <v>0</v>
      </c>
      <c r="D2">
        <f>'Projects - Projets'!E13</f>
        <v>0</v>
      </c>
      <c r="E2">
        <f>'Projects - Projets'!G13</f>
        <v>0</v>
      </c>
      <c r="F2">
        <f>'Projects - Projets'!I13</f>
        <v>0</v>
      </c>
      <c r="G2" s="390">
        <f>'Projects - Projets'!K13</f>
        <v>0</v>
      </c>
      <c r="H2">
        <f>'Projects - Projets'!C24</f>
        <v>0</v>
      </c>
      <c r="I2">
        <f>'Projects - Projets'!E24</f>
        <v>0</v>
      </c>
      <c r="J2" s="391">
        <f>'Projects - Projets'!G24</f>
        <v>0</v>
      </c>
      <c r="K2">
        <f>'Projects - Projets'!I24/1000</f>
        <v>0</v>
      </c>
      <c r="L2" s="390">
        <f>'Projects - Projets'!K24</f>
        <v>0</v>
      </c>
      <c r="M2">
        <f>'Projects - Projets'!C35</f>
        <v>0</v>
      </c>
      <c r="N2">
        <f>'Projects - Projets'!K35</f>
        <v>0</v>
      </c>
    </row>
    <row r="3" spans="1:14" x14ac:dyDescent="0.25">
      <c r="A3">
        <f>A2</f>
        <v>0</v>
      </c>
      <c r="B3">
        <v>2</v>
      </c>
      <c r="C3">
        <f>'Projects - Projets'!C14</f>
        <v>0</v>
      </c>
      <c r="D3">
        <f>'Projects - Projets'!E14</f>
        <v>0</v>
      </c>
      <c r="E3">
        <f>'Projects - Projets'!G14</f>
        <v>0</v>
      </c>
      <c r="F3">
        <f>'Projects - Projets'!I14</f>
        <v>0</v>
      </c>
      <c r="G3" s="390">
        <f>'Projects - Projets'!K14</f>
        <v>0</v>
      </c>
      <c r="H3">
        <f>'Projects - Projets'!C25</f>
        <v>0</v>
      </c>
      <c r="I3">
        <f>'Projects - Projets'!E25</f>
        <v>0</v>
      </c>
      <c r="J3" s="391">
        <f>'Projects - Projets'!G25</f>
        <v>0</v>
      </c>
      <c r="K3">
        <f>'Projects - Projets'!I25/1000</f>
        <v>0</v>
      </c>
      <c r="L3" s="390">
        <f>'Projects - Projets'!K25</f>
        <v>0</v>
      </c>
      <c r="M3">
        <f>'Projects - Projets'!C36</f>
        <v>0</v>
      </c>
      <c r="N3">
        <f>'Projects - Projets'!K36</f>
        <v>0</v>
      </c>
    </row>
    <row r="4" spans="1:14" x14ac:dyDescent="0.25">
      <c r="A4">
        <f t="shared" ref="A4:A11" si="0">A3</f>
        <v>0</v>
      </c>
      <c r="B4">
        <v>3</v>
      </c>
      <c r="C4">
        <f>'Projects - Projets'!C15</f>
        <v>0</v>
      </c>
      <c r="D4">
        <f>'Projects - Projets'!E15</f>
        <v>0</v>
      </c>
      <c r="E4">
        <f>'Projects - Projets'!G15</f>
        <v>0</v>
      </c>
      <c r="F4">
        <f>'Projects - Projets'!I15</f>
        <v>0</v>
      </c>
      <c r="G4" s="390">
        <f>'Projects - Projets'!K15</f>
        <v>0</v>
      </c>
      <c r="H4">
        <f>'Projects - Projets'!C26</f>
        <v>0</v>
      </c>
      <c r="I4">
        <f>'Projects - Projets'!E26</f>
        <v>0</v>
      </c>
      <c r="J4" s="391">
        <f>'Projects - Projets'!G26</f>
        <v>0</v>
      </c>
      <c r="K4">
        <f>'Projects - Projets'!I26/1000</f>
        <v>0</v>
      </c>
      <c r="L4" s="390">
        <f>'Projects - Projets'!K26</f>
        <v>0</v>
      </c>
      <c r="M4">
        <f>'Projects - Projets'!C37</f>
        <v>0</v>
      </c>
      <c r="N4">
        <f>'Projects - Projets'!K37</f>
        <v>0</v>
      </c>
    </row>
    <row r="5" spans="1:14" x14ac:dyDescent="0.25">
      <c r="A5">
        <f t="shared" si="0"/>
        <v>0</v>
      </c>
      <c r="B5">
        <v>4</v>
      </c>
      <c r="C5">
        <f>'Projects - Projets'!C16</f>
        <v>0</v>
      </c>
      <c r="D5">
        <f>'Projects - Projets'!E16</f>
        <v>0</v>
      </c>
      <c r="E5">
        <f>'Projects - Projets'!G16</f>
        <v>0</v>
      </c>
      <c r="F5">
        <f>'Projects - Projets'!I16</f>
        <v>0</v>
      </c>
      <c r="G5" s="390">
        <f>'Projects - Projets'!K16</f>
        <v>0</v>
      </c>
      <c r="H5">
        <f>'Projects - Projets'!C27</f>
        <v>0</v>
      </c>
      <c r="I5">
        <f>'Projects - Projets'!E27</f>
        <v>0</v>
      </c>
      <c r="J5" s="391">
        <f>'Projects - Projets'!G27</f>
        <v>0</v>
      </c>
      <c r="K5">
        <f>'Projects - Projets'!I27/1000</f>
        <v>0</v>
      </c>
      <c r="L5" s="390">
        <f>'Projects - Projets'!K27</f>
        <v>0</v>
      </c>
      <c r="M5">
        <f>'Projects - Projets'!C38</f>
        <v>0</v>
      </c>
      <c r="N5">
        <f>'Projects - Projets'!K38</f>
        <v>0</v>
      </c>
    </row>
    <row r="6" spans="1:14" x14ac:dyDescent="0.25">
      <c r="A6">
        <f t="shared" si="0"/>
        <v>0</v>
      </c>
      <c r="B6">
        <v>5</v>
      </c>
      <c r="C6">
        <f>'Projects - Projets'!C17</f>
        <v>0</v>
      </c>
      <c r="D6">
        <f>'Projects - Projets'!E17</f>
        <v>0</v>
      </c>
      <c r="E6">
        <f>'Projects - Projets'!G17</f>
        <v>0</v>
      </c>
      <c r="F6">
        <f>'Projects - Projets'!I17</f>
        <v>0</v>
      </c>
      <c r="G6" s="390">
        <f>'Projects - Projets'!K17</f>
        <v>0</v>
      </c>
      <c r="H6">
        <f>'Projects - Projets'!C28</f>
        <v>0</v>
      </c>
      <c r="I6">
        <f>'Projects - Projets'!E28</f>
        <v>0</v>
      </c>
      <c r="J6" s="391">
        <f>'Projects - Projets'!G28</f>
        <v>0</v>
      </c>
      <c r="K6">
        <f>'Projects - Projets'!I28/1000</f>
        <v>0</v>
      </c>
      <c r="L6" s="390">
        <f>'Projects - Projets'!K28</f>
        <v>0</v>
      </c>
      <c r="M6">
        <f>'Projects - Projets'!C39</f>
        <v>0</v>
      </c>
      <c r="N6">
        <f>'Projects - Projets'!K39</f>
        <v>0</v>
      </c>
    </row>
    <row r="7" spans="1:14" x14ac:dyDescent="0.25">
      <c r="A7">
        <f t="shared" si="0"/>
        <v>0</v>
      </c>
      <c r="B7">
        <v>6</v>
      </c>
      <c r="C7">
        <f>'Projects - Projets'!C18</f>
        <v>0</v>
      </c>
      <c r="D7">
        <f>'Projects - Projets'!E18</f>
        <v>0</v>
      </c>
      <c r="E7">
        <f>'Projects - Projets'!G18</f>
        <v>0</v>
      </c>
      <c r="F7">
        <f>'Projects - Projets'!I18</f>
        <v>0</v>
      </c>
      <c r="G7" s="390">
        <f>'Projects - Projets'!K18</f>
        <v>0</v>
      </c>
      <c r="H7">
        <f>'Projects - Projets'!C29</f>
        <v>0</v>
      </c>
      <c r="I7">
        <f>'Projects - Projets'!E29</f>
        <v>0</v>
      </c>
      <c r="J7" s="391">
        <f>'Projects - Projets'!G29</f>
        <v>0</v>
      </c>
      <c r="K7">
        <f>'Projects - Projets'!I29/1000</f>
        <v>0</v>
      </c>
      <c r="L7" s="390">
        <f>'Projects - Projets'!K29</f>
        <v>0</v>
      </c>
      <c r="M7">
        <f>'Projects - Projets'!C40</f>
        <v>0</v>
      </c>
      <c r="N7">
        <f>'Projects - Projets'!K40</f>
        <v>0</v>
      </c>
    </row>
    <row r="8" spans="1:14" x14ac:dyDescent="0.25">
      <c r="A8">
        <f t="shared" si="0"/>
        <v>0</v>
      </c>
      <c r="B8">
        <v>7</v>
      </c>
      <c r="C8">
        <f>'Projects - Projets'!C19</f>
        <v>0</v>
      </c>
      <c r="D8">
        <f>'Projects - Projets'!E19</f>
        <v>0</v>
      </c>
      <c r="E8">
        <f>'Projects - Projets'!G19</f>
        <v>0</v>
      </c>
      <c r="F8">
        <f>'Projects - Projets'!I19</f>
        <v>0</v>
      </c>
      <c r="G8" s="390">
        <f>'Projects - Projets'!K19</f>
        <v>0</v>
      </c>
      <c r="H8">
        <f>'Projects - Projets'!C30</f>
        <v>0</v>
      </c>
      <c r="I8">
        <f>'Projects - Projets'!E30</f>
        <v>0</v>
      </c>
      <c r="J8" s="391">
        <f>'Projects - Projets'!G30</f>
        <v>0</v>
      </c>
      <c r="K8">
        <f>'Projects - Projets'!I30/1000</f>
        <v>0</v>
      </c>
      <c r="L8" s="390">
        <f>'Projects - Projets'!K30</f>
        <v>0</v>
      </c>
      <c r="M8">
        <f>'Projects - Projets'!C41</f>
        <v>0</v>
      </c>
      <c r="N8">
        <f>'Projects - Projets'!K41</f>
        <v>0</v>
      </c>
    </row>
    <row r="9" spans="1:14" x14ac:dyDescent="0.25">
      <c r="A9">
        <f t="shared" si="0"/>
        <v>0</v>
      </c>
      <c r="B9">
        <v>8</v>
      </c>
      <c r="C9">
        <f>'Projects - Projets'!C20</f>
        <v>0</v>
      </c>
      <c r="D9">
        <f>'Projects - Projets'!E20</f>
        <v>0</v>
      </c>
      <c r="E9">
        <f>'Projects - Projets'!G20</f>
        <v>0</v>
      </c>
      <c r="F9">
        <f>'Projects - Projets'!I20</f>
        <v>0</v>
      </c>
      <c r="G9" s="390">
        <f>'Projects - Projets'!K20</f>
        <v>0</v>
      </c>
      <c r="H9">
        <f>'Projects - Projets'!C31</f>
        <v>0</v>
      </c>
      <c r="I9">
        <f>'Projects - Projets'!E31</f>
        <v>0</v>
      </c>
      <c r="J9" s="391">
        <f>'Projects - Projets'!G31</f>
        <v>0</v>
      </c>
      <c r="K9">
        <f>'Projects - Projets'!I31/1000</f>
        <v>0</v>
      </c>
      <c r="L9" s="390">
        <f>'Projects - Projets'!K31</f>
        <v>0</v>
      </c>
      <c r="M9">
        <f>'Projects - Projets'!C42</f>
        <v>0</v>
      </c>
      <c r="N9">
        <f>'Projects - Projets'!K42</f>
        <v>0</v>
      </c>
    </row>
    <row r="10" spans="1:14" x14ac:dyDescent="0.25">
      <c r="A10">
        <f t="shared" si="0"/>
        <v>0</v>
      </c>
      <c r="B10">
        <v>9</v>
      </c>
      <c r="C10">
        <f>'Projects - Projets'!C21</f>
        <v>0</v>
      </c>
      <c r="D10">
        <f>'Projects - Projets'!E21</f>
        <v>0</v>
      </c>
      <c r="E10">
        <f>'Projects - Projets'!G21</f>
        <v>0</v>
      </c>
      <c r="F10">
        <f>'Projects - Projets'!I21</f>
        <v>0</v>
      </c>
      <c r="G10" s="390">
        <f>'Projects - Projets'!K21</f>
        <v>0</v>
      </c>
      <c r="H10">
        <f>'Projects - Projets'!C32</f>
        <v>0</v>
      </c>
      <c r="I10">
        <f>'Projects - Projets'!E32</f>
        <v>0</v>
      </c>
      <c r="J10" s="391">
        <f>'Projects - Projets'!G32</f>
        <v>0</v>
      </c>
      <c r="K10">
        <f>'Projects - Projets'!I32/1000</f>
        <v>0</v>
      </c>
      <c r="L10" s="390">
        <f>'Projects - Projets'!K32</f>
        <v>0</v>
      </c>
      <c r="M10">
        <f>'Projects - Projets'!C43</f>
        <v>0</v>
      </c>
      <c r="N10">
        <f>'Projects - Projets'!K43</f>
        <v>0</v>
      </c>
    </row>
    <row r="11" spans="1:14" x14ac:dyDescent="0.25">
      <c r="A11">
        <f t="shared" si="0"/>
        <v>0</v>
      </c>
      <c r="B11">
        <v>10</v>
      </c>
      <c r="C11">
        <f>'Projects - Projets'!C22</f>
        <v>0</v>
      </c>
      <c r="D11">
        <f>'Projects - Projets'!E22</f>
        <v>0</v>
      </c>
      <c r="E11">
        <f>'Projects - Projets'!G22</f>
        <v>0</v>
      </c>
      <c r="F11">
        <f>'Projects - Projets'!I22</f>
        <v>0</v>
      </c>
      <c r="G11" s="390">
        <f>'Projects - Projets'!K22</f>
        <v>0</v>
      </c>
      <c r="H11">
        <f>'Projects - Projets'!C33</f>
        <v>0</v>
      </c>
      <c r="I11">
        <f>'Projects - Projets'!E33</f>
        <v>0</v>
      </c>
      <c r="J11" s="391">
        <f>'Projects - Projets'!G33</f>
        <v>0</v>
      </c>
      <c r="K11">
        <f>'Projects - Projets'!I33/1000</f>
        <v>0</v>
      </c>
      <c r="L11" s="390">
        <f>'Projects - Projets'!K33</f>
        <v>0</v>
      </c>
      <c r="M11">
        <f>'Projects - Projets'!C44</f>
        <v>0</v>
      </c>
      <c r="N11">
        <f>'Projects - Projets'!K44</f>
        <v>0</v>
      </c>
    </row>
  </sheetData>
  <sheetProtection algorithmName="SHA-512" hashValue="2/apCjom7GY6Qym4yraplbsNnzKLl2r8Cs0uAqaoRT5kc2JSph7iJE/keG/1Tlmj19qhXdJnCTS+chaKCFDqgQ==" saltValue="hQufzQymssXXnjrhGoRPhA==" spinCount="100000" sheet="1" objects="1" scenarios="1"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7AF15-0317-49B6-8316-8062DFF2E0EC}">
  <sheetPr codeName="Sheet3">
    <tabColor rgb="FF00B0F0"/>
    <pageSetUpPr fitToPage="1"/>
  </sheetPr>
  <dimension ref="A1:R53"/>
  <sheetViews>
    <sheetView showGridLines="0" zoomScaleNormal="100" zoomScaleSheetLayoutView="100" workbookViewId="0">
      <selection activeCell="O1" sqref="O1:P1048576"/>
    </sheetView>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8" width="9.140625" style="9" customWidth="1"/>
    <col min="19" max="16384" width="9.140625" style="9"/>
  </cols>
  <sheetData>
    <row r="1" spans="1:16" x14ac:dyDescent="0.25">
      <c r="O1" s="9" t="s">
        <v>445</v>
      </c>
      <c r="P1" s="9" t="s">
        <v>445</v>
      </c>
    </row>
    <row r="2" spans="1:16" x14ac:dyDescent="0.25">
      <c r="B2" s="11" t="s">
        <v>66</v>
      </c>
      <c r="C2" s="11"/>
      <c r="D2" s="11"/>
      <c r="O2" s="10" t="s">
        <v>93</v>
      </c>
      <c r="P2" s="10" t="s">
        <v>109</v>
      </c>
    </row>
    <row r="3" spans="1:16" x14ac:dyDescent="0.25">
      <c r="B3" s="12"/>
      <c r="C3" s="12"/>
      <c r="D3" s="12"/>
      <c r="O3" s="2"/>
      <c r="P3" s="37"/>
    </row>
    <row r="4" spans="1:16" s="2" customFormat="1" x14ac:dyDescent="0.25">
      <c r="A4" s="4"/>
      <c r="B4" s="425" t="str">
        <f>IF(Intro!$G$21="English",O4,P4)</f>
        <v>QUESTIONNAIRE À L'INTENTION DES IMPORTATEURS</v>
      </c>
      <c r="C4" s="426"/>
      <c r="D4" s="426"/>
      <c r="E4" s="426"/>
      <c r="F4" s="426"/>
      <c r="G4" s="426"/>
      <c r="H4" s="426"/>
      <c r="I4" s="426"/>
      <c r="J4" s="426"/>
      <c r="K4" s="426"/>
      <c r="L4" s="427"/>
      <c r="M4" s="5"/>
      <c r="N4" s="5"/>
      <c r="O4" s="18" t="s">
        <v>299</v>
      </c>
      <c r="P4" s="87" t="s">
        <v>300</v>
      </c>
    </row>
    <row r="5" spans="1:16" s="2" customFormat="1" x14ac:dyDescent="0.25">
      <c r="A5" s="4"/>
      <c r="B5" s="472" t="str">
        <f>Intro!B5</f>
        <v>NQ-2026-005</v>
      </c>
      <c r="C5" s="473"/>
      <c r="D5" s="473"/>
      <c r="E5" s="473"/>
      <c r="F5" s="473"/>
      <c r="G5" s="473"/>
      <c r="H5" s="473"/>
      <c r="I5" s="473"/>
      <c r="J5" s="473"/>
      <c r="K5" s="473"/>
      <c r="L5" s="474"/>
      <c r="M5" s="5"/>
      <c r="N5" s="5"/>
      <c r="O5" s="18"/>
      <c r="P5" s="8"/>
    </row>
    <row r="6" spans="1:16" s="6" customFormat="1" x14ac:dyDescent="0.25">
      <c r="A6" s="4"/>
      <c r="B6" s="475" t="str">
        <f>UPPER(IF(Intro!$G$21="English",Variables!B3,Variables!C3))</f>
        <v>CERTAINS RAYONNAGES EN ACIER</v>
      </c>
      <c r="C6" s="476"/>
      <c r="D6" s="476"/>
      <c r="E6" s="476"/>
      <c r="F6" s="476"/>
      <c r="G6" s="476"/>
      <c r="H6" s="476"/>
      <c r="I6" s="476"/>
      <c r="J6" s="476"/>
      <c r="K6" s="476"/>
      <c r="L6" s="477"/>
      <c r="M6" s="18"/>
      <c r="N6" s="18"/>
      <c r="O6" s="14"/>
      <c r="P6" s="26"/>
    </row>
    <row r="7" spans="1:16" s="6" customFormat="1" x14ac:dyDescent="0.25">
      <c r="A7" s="4"/>
      <c r="B7" s="13"/>
      <c r="C7" s="13"/>
      <c r="D7" s="13"/>
      <c r="E7" s="3"/>
      <c r="F7" s="3"/>
      <c r="G7" s="3"/>
      <c r="H7" s="3"/>
      <c r="I7" s="3"/>
      <c r="J7" s="3"/>
      <c r="K7" s="3"/>
      <c r="L7" s="3"/>
      <c r="O7" s="14"/>
      <c r="P7" s="26"/>
    </row>
    <row r="8" spans="1:16" s="2" customFormat="1" x14ac:dyDescent="0.25">
      <c r="A8" s="4"/>
      <c r="B8" s="447" t="str">
        <f>UPPER(IF(Intro!$G$21="English",O8,P8))</f>
        <v>APERÇU DU QUESTIONNAIRE</v>
      </c>
      <c r="C8" s="448"/>
      <c r="D8" s="448" t="str">
        <f>UPPER(IF(Intro!$G$21="English",P8,Q8))</f>
        <v/>
      </c>
      <c r="E8" s="448" t="str">
        <f>UPPER(IF(Intro!$G$21="English",Q8,R8))</f>
        <v/>
      </c>
      <c r="F8" s="448" t="str">
        <f>UPPER(IF(Intro!$G$21="English",R8,S8))</f>
        <v/>
      </c>
      <c r="G8" s="448" t="str">
        <f>UPPER(IF(Intro!$G$21="English",S8,T8))</f>
        <v/>
      </c>
      <c r="H8" s="448" t="str">
        <f>UPPER(IF(Intro!$G$21="English",T8,U8))</f>
        <v/>
      </c>
      <c r="I8" s="448" t="str">
        <f>UPPER(IF(Intro!$G$21="English",U8,V8))</f>
        <v/>
      </c>
      <c r="J8" s="448" t="str">
        <f>UPPER(IF(Intro!$G$21="English",V8,W8))</f>
        <v/>
      </c>
      <c r="K8" s="448" t="str">
        <f>UPPER(IF(Intro!$G$21="English",W8,X8))</f>
        <v/>
      </c>
      <c r="L8" s="449" t="str">
        <f>UPPER(IF(Intro!$G$21="English",X8,Y8))</f>
        <v/>
      </c>
      <c r="M8" s="6"/>
      <c r="N8" s="5"/>
      <c r="O8" s="88" t="s">
        <v>301</v>
      </c>
      <c r="P8" s="88" t="s">
        <v>302</v>
      </c>
    </row>
    <row r="9" spans="1:16" x14ac:dyDescent="0.25">
      <c r="B9" s="15"/>
      <c r="C9" s="32"/>
      <c r="D9" s="32"/>
      <c r="E9" s="33"/>
      <c r="F9" s="33"/>
      <c r="G9" s="33"/>
      <c r="H9" s="33"/>
      <c r="I9" s="33"/>
      <c r="J9" s="33"/>
      <c r="K9" s="33"/>
      <c r="L9" s="16"/>
      <c r="M9" s="9"/>
    </row>
    <row r="10" spans="1:16" s="34" customFormat="1" x14ac:dyDescent="0.25">
      <c r="A10" s="43"/>
      <c r="B10" s="444" t="str">
        <f>IF(Intro!$G$21="English",O10,P10)</f>
        <v xml:space="preserve">Le présent questionnaire est divisé en deux parties :
</v>
      </c>
      <c r="C10" s="445"/>
      <c r="D10" s="445"/>
      <c r="E10" s="445"/>
      <c r="F10" s="445"/>
      <c r="G10" s="445"/>
      <c r="H10" s="445"/>
      <c r="I10" s="445"/>
      <c r="J10" s="445"/>
      <c r="K10" s="445"/>
      <c r="L10" s="446"/>
      <c r="O10" s="9" t="s">
        <v>113</v>
      </c>
      <c r="P10" s="9" t="s">
        <v>114</v>
      </c>
    </row>
    <row r="11" spans="1:16" s="34" customFormat="1" x14ac:dyDescent="0.25">
      <c r="A11" s="43"/>
      <c r="B11" s="55"/>
      <c r="C11" s="56"/>
      <c r="D11" s="56"/>
      <c r="E11" s="56"/>
      <c r="F11" s="56"/>
      <c r="G11" s="56"/>
      <c r="H11" s="56"/>
      <c r="I11" s="56"/>
      <c r="J11" s="56"/>
      <c r="K11" s="56"/>
      <c r="L11" s="57"/>
      <c r="O11" s="9"/>
      <c r="P11" s="9"/>
    </row>
    <row r="12" spans="1:16" s="34" customFormat="1" x14ac:dyDescent="0.25">
      <c r="A12" s="43"/>
      <c r="B12" s="444" t="str">
        <f>IF(Intro!$G$21="English",O12,P12)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445"/>
      <c r="D12" s="445"/>
      <c r="E12" s="445"/>
      <c r="F12" s="445"/>
      <c r="G12" s="445"/>
      <c r="H12" s="445"/>
      <c r="I12" s="445"/>
      <c r="J12" s="445"/>
      <c r="K12" s="445"/>
      <c r="L12" s="446"/>
      <c r="O12" s="9" t="s">
        <v>115</v>
      </c>
      <c r="P12" s="9" t="s">
        <v>116</v>
      </c>
    </row>
    <row r="13" spans="1:16" s="34" customFormat="1" x14ac:dyDescent="0.25">
      <c r="A13" s="43"/>
      <c r="B13" s="444"/>
      <c r="C13" s="445"/>
      <c r="D13" s="445"/>
      <c r="E13" s="445"/>
      <c r="F13" s="445"/>
      <c r="G13" s="445"/>
      <c r="H13" s="445"/>
      <c r="I13" s="445"/>
      <c r="J13" s="445"/>
      <c r="K13" s="445"/>
      <c r="L13" s="446"/>
      <c r="O13" s="9"/>
      <c r="P13" s="9"/>
    </row>
    <row r="14" spans="1:16" s="34" customFormat="1" x14ac:dyDescent="0.25">
      <c r="A14" s="43"/>
      <c r="B14" s="55"/>
      <c r="C14" s="56"/>
      <c r="D14" s="56"/>
      <c r="E14" s="56"/>
      <c r="F14" s="56"/>
      <c r="G14" s="56"/>
      <c r="H14" s="56"/>
      <c r="I14" s="56"/>
      <c r="J14" s="56"/>
      <c r="K14" s="56"/>
      <c r="L14" s="57"/>
      <c r="O14" s="9"/>
      <c r="P14" s="9"/>
    </row>
    <row r="15" spans="1:16" s="34" customFormat="1" x14ac:dyDescent="0.25">
      <c r="A15" s="43"/>
      <c r="B15" s="444" t="str">
        <f>IF(Intro!$G$21="English",O15,P15)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445"/>
      <c r="D15" s="445"/>
      <c r="E15" s="445"/>
      <c r="F15" s="445"/>
      <c r="G15" s="445"/>
      <c r="H15" s="445"/>
      <c r="I15" s="445"/>
      <c r="J15" s="445"/>
      <c r="K15" s="445"/>
      <c r="L15" s="446"/>
      <c r="O15" s="9" t="s">
        <v>117</v>
      </c>
      <c r="P15" s="9" t="s">
        <v>118</v>
      </c>
    </row>
    <row r="16" spans="1:16" s="34" customFormat="1" x14ac:dyDescent="0.25">
      <c r="A16" s="43"/>
      <c r="B16" s="444"/>
      <c r="C16" s="445"/>
      <c r="D16" s="445"/>
      <c r="E16" s="445"/>
      <c r="F16" s="445"/>
      <c r="G16" s="445"/>
      <c r="H16" s="445"/>
      <c r="I16" s="445"/>
      <c r="J16" s="445"/>
      <c r="K16" s="445"/>
      <c r="L16" s="446"/>
      <c r="O16" s="9"/>
      <c r="P16" s="9"/>
    </row>
    <row r="17" spans="1:16" s="34" customFormat="1" x14ac:dyDescent="0.25">
      <c r="A17" s="43"/>
      <c r="B17" s="44"/>
      <c r="C17" s="45"/>
      <c r="D17" s="45"/>
      <c r="E17" s="45"/>
      <c r="F17" s="45"/>
      <c r="G17" s="45"/>
      <c r="H17" s="45"/>
      <c r="I17" s="45"/>
      <c r="J17" s="45"/>
      <c r="K17" s="45"/>
      <c r="L17" s="46"/>
      <c r="O17" s="9"/>
      <c r="P17" s="9"/>
    </row>
    <row r="18" spans="1:16" s="6" customFormat="1" x14ac:dyDescent="0.25">
      <c r="A18" s="4"/>
      <c r="B18" s="13"/>
      <c r="C18" s="13"/>
      <c r="D18" s="13"/>
      <c r="E18" s="3"/>
      <c r="F18" s="3"/>
      <c r="G18" s="3"/>
      <c r="H18" s="3"/>
      <c r="I18" s="3"/>
      <c r="J18" s="3"/>
      <c r="K18" s="3"/>
      <c r="L18" s="3"/>
      <c r="O18" s="14"/>
      <c r="P18" s="26"/>
    </row>
    <row r="19" spans="1:16" s="2" customFormat="1" x14ac:dyDescent="0.25">
      <c r="A19" s="4"/>
      <c r="B19" s="447" t="str">
        <f>UPPER(IF(Intro!$G$21="English",O19,P19))</f>
        <v>RENSEIGNEMENTS ADDITIONNELS SUR LE PRODUIT</v>
      </c>
      <c r="C19" s="448"/>
      <c r="D19" s="448" t="str">
        <f>UPPER(IF(Intro!$G$21="English",P19,Q19))</f>
        <v/>
      </c>
      <c r="E19" s="448" t="str">
        <f>UPPER(IF(Intro!$G$21="English",Q19,R19))</f>
        <v/>
      </c>
      <c r="F19" s="448" t="str">
        <f>UPPER(IF(Intro!$G$21="English",R19,S19))</f>
        <v/>
      </c>
      <c r="G19" s="448" t="str">
        <f>UPPER(IF(Intro!$G$21="English",S19,T19))</f>
        <v/>
      </c>
      <c r="H19" s="448" t="str">
        <f>UPPER(IF(Intro!$G$21="English",T19,U19))</f>
        <v/>
      </c>
      <c r="I19" s="448" t="str">
        <f>UPPER(IF(Intro!$G$21="English",U19,V19))</f>
        <v/>
      </c>
      <c r="J19" s="448" t="str">
        <f>UPPER(IF(Intro!$G$21="English",V19,W19))</f>
        <v/>
      </c>
      <c r="K19" s="448" t="str">
        <f>UPPER(IF(Intro!$G$21="English",W19,X19))</f>
        <v/>
      </c>
      <c r="L19" s="449" t="str">
        <f>UPPER(IF(Intro!$G$21="English",X19,Y19))</f>
        <v/>
      </c>
      <c r="M19" s="6"/>
      <c r="N19" s="5"/>
      <c r="O19" s="89" t="s">
        <v>303</v>
      </c>
      <c r="P19" s="89" t="s">
        <v>304</v>
      </c>
    </row>
    <row r="20" spans="1:16" x14ac:dyDescent="0.25">
      <c r="B20" s="15"/>
      <c r="C20" s="32"/>
      <c r="D20" s="32"/>
      <c r="E20" s="33"/>
      <c r="F20" s="33"/>
      <c r="G20" s="33"/>
      <c r="H20" s="33"/>
      <c r="I20" s="33"/>
      <c r="J20" s="33"/>
      <c r="K20" s="33"/>
      <c r="L20" s="16"/>
      <c r="M20" s="9"/>
    </row>
    <row r="21" spans="1:16" s="34" customFormat="1" x14ac:dyDescent="0.25">
      <c r="A21" s="43"/>
      <c r="B21" s="512" t="str">
        <f>IF(Intro!$G$21="English",HYPERLINK(Variables!B17),HYPERLINK(Variables!C17))</f>
        <v>https://www.cbsa-asfc.gc.ca/sima-lmsi/i-e/rack2026/rack2026-in-fra.html#3-2</v>
      </c>
      <c r="C21" s="513"/>
      <c r="D21" s="513"/>
      <c r="E21" s="513"/>
      <c r="F21" s="513"/>
      <c r="G21" s="513"/>
      <c r="H21" s="513"/>
      <c r="I21" s="513"/>
      <c r="J21" s="513"/>
      <c r="K21" s="513"/>
      <c r="L21" s="514"/>
      <c r="O21" s="9"/>
      <c r="P21" s="36"/>
    </row>
    <row r="22" spans="1:16" s="34" customFormat="1" x14ac:dyDescent="0.25">
      <c r="A22" s="43"/>
      <c r="B22" s="44"/>
      <c r="C22" s="45"/>
      <c r="D22" s="45"/>
      <c r="E22" s="45"/>
      <c r="F22" s="45"/>
      <c r="G22" s="45"/>
      <c r="H22" s="45"/>
      <c r="I22" s="45"/>
      <c r="J22" s="45"/>
      <c r="K22" s="45"/>
      <c r="L22" s="46"/>
      <c r="O22" s="9"/>
      <c r="P22" s="9"/>
    </row>
    <row r="23" spans="1:16" s="6" customFormat="1" x14ac:dyDescent="0.25">
      <c r="A23" s="4"/>
      <c r="B23" s="13"/>
      <c r="C23" s="13"/>
      <c r="D23" s="13"/>
      <c r="E23" s="3"/>
      <c r="F23" s="3"/>
      <c r="G23" s="3"/>
      <c r="H23" s="3"/>
      <c r="I23" s="3"/>
      <c r="J23" s="3"/>
      <c r="K23" s="3"/>
      <c r="L23" s="3"/>
      <c r="O23" s="14"/>
      <c r="P23" s="26"/>
    </row>
    <row r="24" spans="1:16" s="2" customFormat="1" x14ac:dyDescent="0.25">
      <c r="A24" s="4"/>
      <c r="B24" s="447" t="str">
        <f>UPPER(IF(Intro!$G$21="English",O24,P24))</f>
        <v>TARIF DES DOUANES</v>
      </c>
      <c r="C24" s="448"/>
      <c r="D24" s="448" t="str">
        <f>UPPER(IF(Intro!$G$21="English",P24,Q24))</f>
        <v/>
      </c>
      <c r="E24" s="448" t="str">
        <f>UPPER(IF(Intro!$G$21="English",Q24,R24))</f>
        <v/>
      </c>
      <c r="F24" s="448" t="str">
        <f>UPPER(IF(Intro!$G$21="English",R24,S24))</f>
        <v/>
      </c>
      <c r="G24" s="448" t="str">
        <f>UPPER(IF(Intro!$G$21="English",S24,T24))</f>
        <v/>
      </c>
      <c r="H24" s="448" t="str">
        <f>UPPER(IF(Intro!$G$21="English",T24,U24))</f>
        <v/>
      </c>
      <c r="I24" s="448" t="str">
        <f>UPPER(IF(Intro!$G$21="English",U24,V24))</f>
        <v/>
      </c>
      <c r="J24" s="448" t="str">
        <f>UPPER(IF(Intro!$G$21="English",V24,W24))</f>
        <v/>
      </c>
      <c r="K24" s="448" t="str">
        <f>UPPER(IF(Intro!$G$21="English",W24,X24))</f>
        <v/>
      </c>
      <c r="L24" s="449" t="str">
        <f>UPPER(IF(Intro!$G$21="English",X24,Y24))</f>
        <v/>
      </c>
      <c r="M24" s="6"/>
      <c r="N24" s="5"/>
      <c r="O24" s="18" t="s">
        <v>67</v>
      </c>
      <c r="P24" s="8" t="s">
        <v>68</v>
      </c>
    </row>
    <row r="25" spans="1:16" x14ac:dyDescent="0.25">
      <c r="B25" s="15"/>
      <c r="C25" s="32"/>
      <c r="D25" s="32"/>
      <c r="E25" s="33"/>
      <c r="F25" s="33"/>
      <c r="G25" s="33"/>
      <c r="H25" s="33"/>
      <c r="I25" s="33"/>
      <c r="J25" s="33"/>
      <c r="K25" s="33"/>
      <c r="L25" s="16"/>
      <c r="M25" s="9"/>
    </row>
    <row r="26" spans="1:16" s="34" customFormat="1" x14ac:dyDescent="0.25">
      <c r="A26" s="43"/>
      <c r="B26" s="404" t="str">
        <f>IF(Intro!$G$21="English",O26,P26)</f>
        <v>Les marchandises sont généralement classées dans le Tarif des douanes sous les numéros suivants du Système harmonisé de désignation et de codification des marchandises (SH) :</v>
      </c>
      <c r="C26" s="405"/>
      <c r="D26" s="405"/>
      <c r="E26" s="405"/>
      <c r="F26" s="405"/>
      <c r="G26" s="405"/>
      <c r="H26" s="405"/>
      <c r="I26" s="405"/>
      <c r="J26" s="405"/>
      <c r="K26" s="405"/>
      <c r="L26" s="406"/>
      <c r="O26" s="9" t="s">
        <v>508</v>
      </c>
      <c r="P26" s="9" t="s">
        <v>334</v>
      </c>
    </row>
    <row r="27" spans="1:16" x14ac:dyDescent="0.25">
      <c r="B27" s="92"/>
      <c r="C27" s="56"/>
      <c r="D27" s="60"/>
      <c r="E27" s="60"/>
      <c r="F27" s="60"/>
      <c r="G27" s="60"/>
      <c r="H27" s="60"/>
      <c r="I27" s="60"/>
      <c r="J27" s="60"/>
      <c r="K27" s="60"/>
      <c r="L27" s="61"/>
      <c r="M27" s="9"/>
    </row>
    <row r="28" spans="1:16" s="34" customFormat="1" x14ac:dyDescent="0.25">
      <c r="A28" s="43"/>
      <c r="B28" s="404" t="str">
        <f>IF(Intro!$G$21="English",O28,P28)</f>
        <v>Avant le 1er janvier 2026 :</v>
      </c>
      <c r="C28" s="405"/>
      <c r="D28" s="503" t="str">
        <f>Variables!B20</f>
        <v>7326.90.90.90, 9403.20.00.70, 7308.90.00.60, 7308.90.00.99</v>
      </c>
      <c r="E28" s="504"/>
      <c r="F28" s="504"/>
      <c r="G28" s="504"/>
      <c r="H28" s="504"/>
      <c r="I28" s="504"/>
      <c r="J28" s="505"/>
      <c r="K28" s="60"/>
      <c r="L28" s="61"/>
      <c r="O28" s="9" t="str">
        <f>"Prior to "&amp;Variables!B19&amp;":"</f>
        <v>Prior to January 1, 2026:</v>
      </c>
      <c r="P28" s="9" t="str">
        <f>"Avant le "&amp;Variables!C19&amp;" :"</f>
        <v>Avant le 1er janvier 2026 :</v>
      </c>
    </row>
    <row r="29" spans="1:16" s="34" customFormat="1" x14ac:dyDescent="0.25">
      <c r="A29" s="43"/>
      <c r="B29" s="404"/>
      <c r="C29" s="405"/>
      <c r="D29" s="506"/>
      <c r="E29" s="507"/>
      <c r="F29" s="507"/>
      <c r="G29" s="507"/>
      <c r="H29" s="507"/>
      <c r="I29" s="507"/>
      <c r="J29" s="508"/>
      <c r="K29" s="60"/>
      <c r="L29" s="61"/>
      <c r="O29" s="9"/>
      <c r="P29" s="9"/>
    </row>
    <row r="30" spans="1:16" s="34" customFormat="1" x14ac:dyDescent="0.25">
      <c r="A30" s="43"/>
      <c r="B30" s="404"/>
      <c r="C30" s="405"/>
      <c r="D30" s="509"/>
      <c r="E30" s="510"/>
      <c r="F30" s="510"/>
      <c r="G30" s="510"/>
      <c r="H30" s="510"/>
      <c r="I30" s="510"/>
      <c r="J30" s="511"/>
      <c r="K30" s="60"/>
      <c r="L30" s="61"/>
      <c r="O30" s="9"/>
      <c r="P30" s="9"/>
    </row>
    <row r="31" spans="1:16" x14ac:dyDescent="0.25">
      <c r="B31" s="93"/>
      <c r="C31" s="94"/>
      <c r="D31" s="60"/>
      <c r="E31" s="60"/>
      <c r="F31" s="60"/>
      <c r="G31" s="60"/>
      <c r="H31" s="60"/>
      <c r="I31" s="60"/>
      <c r="J31" s="60"/>
      <c r="K31" s="60"/>
      <c r="L31" s="61"/>
      <c r="M31" s="9"/>
    </row>
    <row r="32" spans="1:16" s="34" customFormat="1" x14ac:dyDescent="0.25">
      <c r="A32" s="43"/>
      <c r="B32" s="404" t="str">
        <f>IF(Intro!$G$21="English",O32,P32)</f>
        <v>À partir du 1er janvier 2026 :</v>
      </c>
      <c r="C32" s="405"/>
      <c r="D32" s="503" t="str">
        <f>Variables!B21</f>
        <v xml:space="preserve">7308.90.00.60, 7308.90.00.61, 7308.90.00.62, 7308.90.00.63, 7308.90.00.64, 7308.90.00.68, 7308.90.00.69, 7308.90.00.70, 7308.90.00.99, 7326.90.90.90, 9403.20.00.70
</v>
      </c>
      <c r="E32" s="504"/>
      <c r="F32" s="504"/>
      <c r="G32" s="504"/>
      <c r="H32" s="504"/>
      <c r="I32" s="504"/>
      <c r="J32" s="505"/>
      <c r="K32" s="60"/>
      <c r="L32" s="61"/>
      <c r="O32" s="9" t="str">
        <f>"Beginning "&amp;Variables!B19&amp;":"</f>
        <v>Beginning January 1, 2026:</v>
      </c>
      <c r="P32" s="9" t="str">
        <f>"À partir du "&amp;Variables!C19&amp;" :"</f>
        <v>À partir du 1er janvier 2026 :</v>
      </c>
    </row>
    <row r="33" spans="1:18" s="34" customFormat="1" x14ac:dyDescent="0.25">
      <c r="A33" s="43"/>
      <c r="B33" s="404"/>
      <c r="C33" s="405"/>
      <c r="D33" s="506"/>
      <c r="E33" s="507"/>
      <c r="F33" s="507"/>
      <c r="G33" s="507"/>
      <c r="H33" s="507"/>
      <c r="I33" s="507"/>
      <c r="J33" s="508"/>
      <c r="K33" s="60"/>
      <c r="L33" s="61"/>
      <c r="O33" s="9"/>
      <c r="P33" s="9"/>
    </row>
    <row r="34" spans="1:18" s="34" customFormat="1" ht="28.5" customHeight="1" x14ac:dyDescent="0.25">
      <c r="A34" s="43"/>
      <c r="B34" s="404"/>
      <c r="C34" s="405"/>
      <c r="D34" s="509"/>
      <c r="E34" s="510"/>
      <c r="F34" s="510"/>
      <c r="G34" s="510"/>
      <c r="H34" s="510"/>
      <c r="I34" s="510"/>
      <c r="J34" s="511"/>
      <c r="K34" s="60"/>
      <c r="L34" s="61"/>
      <c r="O34" s="9"/>
      <c r="P34" s="9"/>
    </row>
    <row r="35" spans="1:18" s="34" customFormat="1" x14ac:dyDescent="0.25">
      <c r="A35" s="43"/>
      <c r="B35" s="141"/>
      <c r="C35" s="94"/>
      <c r="D35" s="167"/>
      <c r="E35" s="167"/>
      <c r="F35" s="167"/>
      <c r="G35" s="167"/>
      <c r="H35" s="167"/>
      <c r="I35" s="167"/>
      <c r="J35" s="167"/>
      <c r="K35" s="60"/>
      <c r="L35" s="61"/>
      <c r="O35" s="9"/>
      <c r="P35" s="9"/>
    </row>
    <row r="36" spans="1:18" s="34" customFormat="1" x14ac:dyDescent="0.25">
      <c r="A36" s="43"/>
      <c r="B36" s="404" t="str">
        <f>IF(Intro!$G$21="English",O36,P36)</f>
        <v>Ces numéros de classement tarifaire peuvent inclure des produits autres que les marchandises, et les marchandises peuvent également relever d'autres numéros de classement tarifaire.</v>
      </c>
      <c r="C36" s="405"/>
      <c r="D36" s="405"/>
      <c r="E36" s="405"/>
      <c r="F36" s="405"/>
      <c r="G36" s="405"/>
      <c r="H36" s="405"/>
      <c r="I36" s="405"/>
      <c r="J36" s="405"/>
      <c r="K36" s="405"/>
      <c r="L36" s="406"/>
      <c r="O36" s="9" t="s">
        <v>495</v>
      </c>
      <c r="P36" s="9" t="s">
        <v>496</v>
      </c>
    </row>
    <row r="37" spans="1:18" s="34" customFormat="1" x14ac:dyDescent="0.25">
      <c r="A37" s="43"/>
      <c r="B37" s="44"/>
      <c r="C37" s="45"/>
      <c r="D37" s="45"/>
      <c r="E37" s="45"/>
      <c r="F37" s="45"/>
      <c r="G37" s="45"/>
      <c r="H37" s="45"/>
      <c r="I37" s="45"/>
      <c r="J37" s="45"/>
      <c r="K37" s="45"/>
      <c r="L37" s="46"/>
      <c r="O37" s="9"/>
      <c r="P37" s="9"/>
    </row>
    <row r="38" spans="1:18" s="6" customFormat="1" x14ac:dyDescent="0.25">
      <c r="A38" s="4"/>
      <c r="B38" s="13"/>
      <c r="C38" s="13"/>
      <c r="D38" s="13"/>
      <c r="E38" s="3"/>
      <c r="F38" s="3"/>
      <c r="G38" s="3"/>
      <c r="H38" s="3"/>
      <c r="I38" s="3"/>
      <c r="J38" s="3"/>
      <c r="K38" s="3"/>
      <c r="L38" s="3"/>
      <c r="O38" s="14"/>
      <c r="P38" s="26"/>
    </row>
    <row r="39" spans="1:18" s="2" customFormat="1" x14ac:dyDescent="0.25">
      <c r="A39" s="4"/>
      <c r="B39" s="530" t="str">
        <f>UPPER(IF(Intro!$G$21="English",O39,P39))</f>
        <v>GLOSSAIRE</v>
      </c>
      <c r="C39" s="530"/>
      <c r="D39" s="530" t="s">
        <v>194</v>
      </c>
      <c r="E39" s="530" t="s">
        <v>195</v>
      </c>
      <c r="F39" s="530" t="s">
        <v>195</v>
      </c>
      <c r="G39" s="530" t="s">
        <v>195</v>
      </c>
      <c r="H39" s="530" t="s">
        <v>195</v>
      </c>
      <c r="I39" s="530" t="s">
        <v>195</v>
      </c>
      <c r="J39" s="530" t="s">
        <v>195</v>
      </c>
      <c r="K39" s="530" t="s">
        <v>195</v>
      </c>
      <c r="L39" s="530" t="s">
        <v>195</v>
      </c>
      <c r="M39" s="6"/>
      <c r="N39" s="5"/>
      <c r="O39" s="18" t="s">
        <v>305</v>
      </c>
      <c r="P39" s="18" t="s">
        <v>194</v>
      </c>
    </row>
    <row r="40" spans="1:18" s="2" customFormat="1" x14ac:dyDescent="0.25">
      <c r="A40" s="4"/>
      <c r="B40" s="524" t="str">
        <f>IF(Intro!$G$21="English",O40,P40)</f>
        <v>Coûts de livraison</v>
      </c>
      <c r="C40" s="525"/>
      <c r="D40" s="526" t="str">
        <f>IF(Intro!$G$21="English",O41,P41)</f>
        <v xml:space="preserve">Les coûts de fret, manutention et assurance à votre entrepôt canadien et, le cas échéant, tous les frais d’importation, comme les droits de douane et autres (y compris les droits antidumping et compensateurs), les frais de courtage et les suppléments. </v>
      </c>
      <c r="E40" s="526"/>
      <c r="F40" s="526"/>
      <c r="G40" s="526"/>
      <c r="H40" s="526"/>
      <c r="I40" s="526"/>
      <c r="J40" s="526"/>
      <c r="K40" s="526"/>
      <c r="L40" s="527"/>
      <c r="M40" s="6"/>
      <c r="N40" s="5"/>
      <c r="O40" s="9" t="s">
        <v>446</v>
      </c>
      <c r="P40" s="9" t="s">
        <v>447</v>
      </c>
    </row>
    <row r="41" spans="1:18" s="2" customFormat="1" x14ac:dyDescent="0.25">
      <c r="A41" s="4"/>
      <c r="B41" s="518"/>
      <c r="C41" s="519"/>
      <c r="D41" s="528"/>
      <c r="E41" s="528"/>
      <c r="F41" s="528"/>
      <c r="G41" s="528"/>
      <c r="H41" s="528"/>
      <c r="I41" s="528"/>
      <c r="J41" s="528"/>
      <c r="K41" s="528"/>
      <c r="L41" s="529"/>
      <c r="M41" s="6"/>
      <c r="N41" s="5"/>
      <c r="O41" s="9" t="s">
        <v>448</v>
      </c>
      <c r="P41" s="8" t="s">
        <v>449</v>
      </c>
    </row>
    <row r="42" spans="1:18" s="2" customFormat="1" x14ac:dyDescent="0.25">
      <c r="A42" s="4"/>
      <c r="B42" s="518"/>
      <c r="C42" s="519"/>
      <c r="D42" s="528"/>
      <c r="E42" s="528"/>
      <c r="F42" s="528"/>
      <c r="G42" s="528"/>
      <c r="H42" s="528"/>
      <c r="I42" s="528"/>
      <c r="J42" s="528"/>
      <c r="K42" s="528"/>
      <c r="L42" s="529"/>
      <c r="M42" s="6"/>
      <c r="N42" s="5"/>
      <c r="O42" s="89"/>
      <c r="P42" s="89"/>
    </row>
    <row r="43" spans="1:18" s="34" customFormat="1" x14ac:dyDescent="0.25">
      <c r="A43" s="43"/>
      <c r="B43" s="522" t="str">
        <f>IF(Intro!$G$21="English",O43,P43)</f>
        <v>Valeur d’achat nette rendue (coût de revient)</v>
      </c>
      <c r="C43" s="523"/>
      <c r="D43" s="535" t="str">
        <f>IF(Intro!$G$21="English",O44,P44)</f>
        <v xml:space="preserve">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 </v>
      </c>
      <c r="E43" s="535"/>
      <c r="F43" s="535"/>
      <c r="G43" s="535"/>
      <c r="H43" s="535"/>
      <c r="I43" s="535"/>
      <c r="J43" s="535"/>
      <c r="K43" s="535"/>
      <c r="L43" s="536"/>
      <c r="O43" s="9" t="s">
        <v>182</v>
      </c>
      <c r="P43" s="9" t="s">
        <v>408</v>
      </c>
    </row>
    <row r="44" spans="1:18" s="34" customFormat="1" x14ac:dyDescent="0.25">
      <c r="A44" s="43"/>
      <c r="B44" s="518"/>
      <c r="C44" s="519"/>
      <c r="D44" s="528"/>
      <c r="E44" s="528"/>
      <c r="F44" s="528"/>
      <c r="G44" s="528"/>
      <c r="H44" s="528"/>
      <c r="I44" s="528"/>
      <c r="J44" s="528"/>
      <c r="K44" s="528"/>
      <c r="L44" s="529"/>
      <c r="O44" s="14" t="s">
        <v>267</v>
      </c>
      <c r="P44" s="14" t="s">
        <v>268</v>
      </c>
      <c r="Q44" s="14"/>
      <c r="R44" s="14"/>
    </row>
    <row r="45" spans="1:18" s="34" customFormat="1" x14ac:dyDescent="0.25">
      <c r="A45" s="43"/>
      <c r="B45" s="518"/>
      <c r="C45" s="519"/>
      <c r="D45" s="528"/>
      <c r="E45" s="528"/>
      <c r="F45" s="528"/>
      <c r="G45" s="528"/>
      <c r="H45" s="528"/>
      <c r="I45" s="528"/>
      <c r="J45" s="528"/>
      <c r="K45" s="528"/>
      <c r="L45" s="529"/>
      <c r="O45" s="14"/>
      <c r="P45" s="14"/>
      <c r="Q45" s="14"/>
      <c r="R45" s="14"/>
    </row>
    <row r="46" spans="1:18" s="34" customFormat="1" x14ac:dyDescent="0.25">
      <c r="A46" s="43"/>
      <c r="B46" s="518"/>
      <c r="C46" s="519"/>
      <c r="D46" s="528"/>
      <c r="E46" s="528"/>
      <c r="F46" s="528"/>
      <c r="G46" s="528"/>
      <c r="H46" s="528"/>
      <c r="I46" s="528"/>
      <c r="J46" s="528"/>
      <c r="K46" s="528"/>
      <c r="L46" s="529"/>
      <c r="O46" s="9"/>
      <c r="P46" s="9"/>
      <c r="Q46" s="14"/>
      <c r="R46" s="14"/>
    </row>
    <row r="47" spans="1:18" s="34" customFormat="1" x14ac:dyDescent="0.25">
      <c r="A47" s="43"/>
      <c r="B47" s="518" t="str">
        <f>IF(Intro!$G$21="English",O47,P47)</f>
        <v>Valeur de vente nette rendue</v>
      </c>
      <c r="C47" s="519"/>
      <c r="D47" s="528" t="str">
        <f>IF(Intro!$G$21="English",O48,P48)</f>
        <v>La valeur de vos ventes après déduction des escomptes au comptant, des remises sur quantité et des escomptes reportés, des rabais, des taxes, des ristournes et des primes, qu’ils soient indiqués ou non sur la facture. Incluez le coût de livraison.</v>
      </c>
      <c r="E47" s="528"/>
      <c r="F47" s="528"/>
      <c r="G47" s="528"/>
      <c r="H47" s="528"/>
      <c r="I47" s="528"/>
      <c r="J47" s="528"/>
      <c r="K47" s="528"/>
      <c r="L47" s="529"/>
      <c r="O47" s="9" t="s">
        <v>180</v>
      </c>
      <c r="P47" s="9" t="s">
        <v>181</v>
      </c>
    </row>
    <row r="48" spans="1:18" x14ac:dyDescent="0.25">
      <c r="B48" s="518"/>
      <c r="C48" s="519"/>
      <c r="D48" s="528"/>
      <c r="E48" s="528"/>
      <c r="F48" s="528"/>
      <c r="G48" s="528"/>
      <c r="H48" s="528"/>
      <c r="I48" s="528"/>
      <c r="J48" s="528"/>
      <c r="K48" s="528"/>
      <c r="L48" s="529"/>
      <c r="O48" s="9" t="s">
        <v>450</v>
      </c>
      <c r="P48" s="8" t="s">
        <v>306</v>
      </c>
    </row>
    <row r="49" spans="1:18" x14ac:dyDescent="0.25">
      <c r="B49" s="533"/>
      <c r="C49" s="534"/>
      <c r="D49" s="531"/>
      <c r="E49" s="531"/>
      <c r="F49" s="531"/>
      <c r="G49" s="531"/>
      <c r="H49" s="531"/>
      <c r="I49" s="531"/>
      <c r="J49" s="531"/>
      <c r="K49" s="531"/>
      <c r="L49" s="532"/>
    </row>
    <row r="50" spans="1:18" s="34" customFormat="1" x14ac:dyDescent="0.25">
      <c r="A50" s="43"/>
      <c r="B50" s="518" t="str">
        <f>IF(Intro!$G$21="English",O50,P50)</f>
        <v>Entreprises affiliées</v>
      </c>
      <c r="C50" s="519"/>
      <c r="D50" s="468" t="str">
        <f>IF(Intro!$G$21="English",O51,P51)</f>
        <v>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v>
      </c>
      <c r="E50" s="468"/>
      <c r="F50" s="468"/>
      <c r="G50" s="468"/>
      <c r="H50" s="468"/>
      <c r="I50" s="468"/>
      <c r="J50" s="468"/>
      <c r="K50" s="468"/>
      <c r="L50" s="515"/>
      <c r="O50" s="9" t="s">
        <v>275</v>
      </c>
      <c r="P50" s="9" t="s">
        <v>276</v>
      </c>
    </row>
    <row r="51" spans="1:18" s="34" customFormat="1" x14ac:dyDescent="0.25">
      <c r="A51" s="43"/>
      <c r="B51" s="518"/>
      <c r="C51" s="519"/>
      <c r="D51" s="468"/>
      <c r="E51" s="468"/>
      <c r="F51" s="468"/>
      <c r="G51" s="468"/>
      <c r="H51" s="468"/>
      <c r="I51" s="468"/>
      <c r="J51" s="468"/>
      <c r="K51" s="468"/>
      <c r="L51" s="515"/>
      <c r="O51" s="9" t="s">
        <v>271</v>
      </c>
      <c r="P51" s="9" t="s">
        <v>272</v>
      </c>
      <c r="Q51" s="9"/>
      <c r="R51" s="9"/>
    </row>
    <row r="52" spans="1:18" s="34" customFormat="1" x14ac:dyDescent="0.25">
      <c r="A52" s="43"/>
      <c r="B52" s="518"/>
      <c r="C52" s="519"/>
      <c r="D52" s="468"/>
      <c r="E52" s="468"/>
      <c r="F52" s="468"/>
      <c r="G52" s="468"/>
      <c r="H52" s="468"/>
      <c r="I52" s="468"/>
      <c r="J52" s="468"/>
      <c r="K52" s="468"/>
      <c r="L52" s="515"/>
      <c r="O52" s="9"/>
      <c r="P52" s="9"/>
      <c r="Q52" s="9"/>
      <c r="R52" s="9"/>
    </row>
    <row r="53" spans="1:18" s="34" customFormat="1" x14ac:dyDescent="0.25">
      <c r="A53" s="43"/>
      <c r="B53" s="520"/>
      <c r="C53" s="521"/>
      <c r="D53" s="516"/>
      <c r="E53" s="516"/>
      <c r="F53" s="516"/>
      <c r="G53" s="516"/>
      <c r="H53" s="516"/>
      <c r="I53" s="516"/>
      <c r="J53" s="516"/>
      <c r="K53" s="516"/>
      <c r="L53" s="517"/>
      <c r="O53" s="9"/>
      <c r="P53" s="9"/>
      <c r="Q53" s="9"/>
      <c r="R53" s="9"/>
    </row>
  </sheetData>
  <sheetProtection algorithmName="SHA-512" hashValue="CfgYuacm6kN+F+UX55NBySFh2zm+oKGEBSYZH07vqoO9RHgHFeoneIEbvDeM+dj+gV5i7PACDqVFRVrBWeQXYw==" saltValue="pSIgmtu/PI7TeGBBQkMivg==" spinCount="100000" sheet="1" objects="1" scenarios="1" selectLockedCells="1"/>
  <mergeCells count="25">
    <mergeCell ref="B36:L36"/>
    <mergeCell ref="B39:L39"/>
    <mergeCell ref="D47:L49"/>
    <mergeCell ref="B47:C49"/>
    <mergeCell ref="D43:L46"/>
    <mergeCell ref="D50:L53"/>
    <mergeCell ref="B50:C53"/>
    <mergeCell ref="B43:C46"/>
    <mergeCell ref="B40:C42"/>
    <mergeCell ref="D40:L42"/>
    <mergeCell ref="D32:J34"/>
    <mergeCell ref="B32:C34"/>
    <mergeCell ref="B5:L5"/>
    <mergeCell ref="B4:L4"/>
    <mergeCell ref="B6:L6"/>
    <mergeCell ref="B8:L8"/>
    <mergeCell ref="B10:L10"/>
    <mergeCell ref="B28:C30"/>
    <mergeCell ref="B19:L19"/>
    <mergeCell ref="B21:L21"/>
    <mergeCell ref="B24:L24"/>
    <mergeCell ref="B12:L13"/>
    <mergeCell ref="B15:L16"/>
    <mergeCell ref="B26:L26"/>
    <mergeCell ref="D28:J30"/>
  </mergeCells>
  <printOptions horizontalCentered="1"/>
  <pageMargins left="0.25" right="0.25" top="0.75" bottom="0.75" header="0.3" footer="0.3"/>
  <pageSetup scale="63" fitToHeight="0" orientation="portrait" r:id="rId1"/>
  <headerFooter>
    <oddFooter>&amp;L&amp;A</oddFooter>
  </headerFooter>
  <rowBreaks count="1" manualBreakCount="1">
    <brk id="38" min="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7042-8826-4465-B516-7E367375E1BF}">
  <sheetPr codeName="Sheet4">
    <tabColor rgb="FF00B0F0"/>
    <pageSetUpPr fitToPage="1"/>
  </sheetPr>
  <dimension ref="A1:U397"/>
  <sheetViews>
    <sheetView showGridLines="0" topLeftCell="B4" zoomScaleNormal="100" zoomScaleSheetLayoutView="100" workbookViewId="0">
      <selection activeCell="O4" sqref="O1:P1048576"/>
    </sheetView>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9" width="8.42578125" style="9" customWidth="1"/>
    <col min="20" max="16384" width="9.140625" style="9"/>
  </cols>
  <sheetData>
    <row r="1" spans="1:21" x14ac:dyDescent="0.25">
      <c r="O1" s="9" t="s">
        <v>445</v>
      </c>
      <c r="P1" s="9" t="s">
        <v>445</v>
      </c>
    </row>
    <row r="2" spans="1:21" x14ac:dyDescent="0.25">
      <c r="B2" s="11" t="s">
        <v>66</v>
      </c>
      <c r="C2" s="11"/>
      <c r="O2" s="10" t="s">
        <v>93</v>
      </c>
      <c r="P2" s="10" t="s">
        <v>109</v>
      </c>
    </row>
    <row r="3" spans="1:21" x14ac:dyDescent="0.25">
      <c r="B3" s="12"/>
      <c r="C3" s="12"/>
      <c r="O3" s="2"/>
      <c r="P3" s="2"/>
    </row>
    <row r="4" spans="1:21" s="2" customFormat="1" x14ac:dyDescent="0.25">
      <c r="A4" s="4"/>
      <c r="B4" s="419" t="str">
        <f>Info!B4</f>
        <v>QUESTIONNAIRE À L'INTENTION DES IMPORTATEURS</v>
      </c>
      <c r="C4" s="420"/>
      <c r="D4" s="420"/>
      <c r="E4" s="420"/>
      <c r="F4" s="420"/>
      <c r="G4" s="420"/>
      <c r="H4" s="420"/>
      <c r="I4" s="420"/>
      <c r="J4" s="420"/>
      <c r="K4" s="420"/>
      <c r="L4" s="421"/>
      <c r="M4" s="5"/>
      <c r="N4" s="5"/>
      <c r="O4" s="18"/>
      <c r="P4" s="18"/>
    </row>
    <row r="5" spans="1:21" s="2" customFormat="1" x14ac:dyDescent="0.25">
      <c r="A5" s="4"/>
      <c r="B5" s="575" t="str">
        <f>Info!B5</f>
        <v>NQ-2026-005</v>
      </c>
      <c r="C5" s="576"/>
      <c r="D5" s="576"/>
      <c r="E5" s="576"/>
      <c r="F5" s="576"/>
      <c r="G5" s="576"/>
      <c r="H5" s="576"/>
      <c r="I5" s="576"/>
      <c r="J5" s="576"/>
      <c r="K5" s="576"/>
      <c r="L5" s="577"/>
      <c r="M5" s="5"/>
      <c r="N5" s="5"/>
      <c r="O5" s="18"/>
      <c r="P5" s="18"/>
    </row>
    <row r="6" spans="1:21" s="6" customFormat="1" x14ac:dyDescent="0.25">
      <c r="A6" s="4"/>
      <c r="B6" s="575" t="str">
        <f>Info!B6</f>
        <v>CERTAINS RAYONNAGES EN ACIER</v>
      </c>
      <c r="C6" s="576"/>
      <c r="D6" s="576"/>
      <c r="E6" s="576"/>
      <c r="F6" s="576"/>
      <c r="G6" s="576"/>
      <c r="H6" s="576"/>
      <c r="I6" s="576"/>
      <c r="J6" s="576"/>
      <c r="K6" s="576"/>
      <c r="L6" s="577"/>
      <c r="M6" s="18"/>
      <c r="N6" s="18"/>
      <c r="O6" s="14"/>
      <c r="P6" s="14"/>
    </row>
    <row r="7" spans="1:21" s="6" customFormat="1" x14ac:dyDescent="0.25">
      <c r="A7" s="4"/>
      <c r="B7" s="127"/>
      <c r="C7" s="128"/>
      <c r="D7" s="128"/>
      <c r="E7" s="128"/>
      <c r="F7" s="128"/>
      <c r="G7" s="128"/>
      <c r="H7" s="128"/>
      <c r="I7" s="128"/>
      <c r="J7" s="128"/>
      <c r="K7" s="128"/>
      <c r="L7" s="129"/>
      <c r="M7" s="18"/>
      <c r="N7" s="18"/>
      <c r="O7" s="19"/>
    </row>
    <row r="8" spans="1:21" s="6" customFormat="1" x14ac:dyDescent="0.25">
      <c r="A8" s="4"/>
      <c r="B8" s="578" t="str">
        <f>IF(Intro!$G$21="English",O8,P8)</f>
        <v>Les marchandises dans les questions suivantes font référence aux marchandises comme définies dans la description du produit de l'onglet Intro.</v>
      </c>
      <c r="C8" s="579"/>
      <c r="D8" s="579"/>
      <c r="E8" s="579"/>
      <c r="F8" s="579"/>
      <c r="G8" s="579"/>
      <c r="H8" s="579"/>
      <c r="I8" s="579"/>
      <c r="J8" s="579"/>
      <c r="K8" s="579"/>
      <c r="L8" s="580"/>
      <c r="M8" s="18"/>
      <c r="N8" s="18"/>
      <c r="O8" s="14" t="str">
        <f>"The following questions refer to the goods as defined in the product description on the Intro tab."</f>
        <v>The following questions refer to the goods as defined in the product description on the Intro tab.</v>
      </c>
      <c r="P8" s="14" t="str">
        <f>"Les marchandises dans les questions suivantes font référence aux marchandises comme définies dans la description du produit de l'onglet Intro."</f>
        <v>Les marchandises dans les questions suivantes font référence aux marchandises comme définies dans la description du produit de l'onglet Intro.</v>
      </c>
    </row>
    <row r="9" spans="1:21" s="6" customFormat="1" x14ac:dyDescent="0.25">
      <c r="A9" s="4"/>
      <c r="B9" s="578" t="str">
        <f>IF(Intro!$G$21="English",O9,P9)</f>
        <v>Des informations sur le produit et un glossaire de termes sont disponibles dans l'onglet Info.</v>
      </c>
      <c r="C9" s="579"/>
      <c r="D9" s="579"/>
      <c r="E9" s="579"/>
      <c r="F9" s="579"/>
      <c r="G9" s="579"/>
      <c r="H9" s="579"/>
      <c r="I9" s="579"/>
      <c r="J9" s="579"/>
      <c r="K9" s="579"/>
      <c r="L9" s="580"/>
      <c r="M9" s="18"/>
      <c r="N9" s="18"/>
      <c r="O9" s="14" t="s">
        <v>119</v>
      </c>
      <c r="P9" s="6" t="s">
        <v>120</v>
      </c>
    </row>
    <row r="10" spans="1:21" s="6" customFormat="1" x14ac:dyDescent="0.25">
      <c r="A10" s="4"/>
      <c r="B10" s="581" t="str">
        <f>IF(Intro!$G$21="English",O10,P10)</f>
        <v>Utilisez l'onglet AddPub si vous avez besoin de plus d'espace.</v>
      </c>
      <c r="C10" s="582"/>
      <c r="D10" s="582"/>
      <c r="E10" s="582"/>
      <c r="F10" s="582"/>
      <c r="G10" s="582"/>
      <c r="H10" s="582"/>
      <c r="I10" s="582"/>
      <c r="J10" s="582"/>
      <c r="K10" s="582"/>
      <c r="L10" s="583"/>
      <c r="M10" s="18"/>
      <c r="N10" s="18"/>
      <c r="O10" s="14" t="s">
        <v>121</v>
      </c>
      <c r="P10" s="14" t="s">
        <v>122</v>
      </c>
    </row>
    <row r="11" spans="1:21" s="6" customFormat="1" x14ac:dyDescent="0.25">
      <c r="A11" s="4"/>
      <c r="B11" s="13"/>
      <c r="C11" s="13"/>
      <c r="D11" s="3"/>
      <c r="E11" s="3"/>
      <c r="F11" s="3"/>
      <c r="G11" s="3"/>
      <c r="H11" s="3"/>
      <c r="I11" s="3"/>
      <c r="J11" s="3"/>
      <c r="K11" s="3"/>
      <c r="L11" s="3"/>
      <c r="O11" s="14"/>
      <c r="P11" s="14"/>
    </row>
    <row r="12" spans="1:21" x14ac:dyDescent="0.25">
      <c r="B12" s="416" t="str">
        <f>IF(Intro!$G$21="English",O12,P12)</f>
        <v>INFORMATIONS GÉNÉRALES SUR L'ENTREPRISE</v>
      </c>
      <c r="C12" s="417"/>
      <c r="D12" s="417"/>
      <c r="E12" s="417"/>
      <c r="F12" s="417"/>
      <c r="G12" s="417"/>
      <c r="H12" s="417"/>
      <c r="I12" s="417"/>
      <c r="J12" s="417"/>
      <c r="K12" s="417"/>
      <c r="L12" s="418"/>
      <c r="M12" s="34"/>
      <c r="O12" s="89" t="s">
        <v>307</v>
      </c>
      <c r="P12" s="89" t="s">
        <v>308</v>
      </c>
    </row>
    <row r="13" spans="1:21" x14ac:dyDescent="0.25">
      <c r="B13" s="545" t="s">
        <v>12</v>
      </c>
      <c r="C13" s="546"/>
      <c r="D13" s="546"/>
      <c r="E13" s="546"/>
      <c r="F13" s="546"/>
      <c r="G13" s="546"/>
      <c r="H13" s="546"/>
      <c r="I13" s="546"/>
      <c r="J13" s="546"/>
      <c r="K13" s="546"/>
      <c r="L13" s="547"/>
      <c r="M13" s="9"/>
    </row>
    <row r="14" spans="1:21" s="34" customFormat="1" x14ac:dyDescent="0.25">
      <c r="A14" s="43"/>
      <c r="B14" s="47"/>
      <c r="C14" s="78"/>
      <c r="D14" s="78"/>
      <c r="E14" s="78"/>
      <c r="F14" s="78"/>
      <c r="G14" s="78"/>
      <c r="H14" s="78"/>
      <c r="I14" s="78"/>
      <c r="J14" s="78"/>
      <c r="K14" s="78"/>
      <c r="L14" s="48"/>
      <c r="Q14" s="9"/>
      <c r="R14" s="9"/>
      <c r="S14" s="9"/>
      <c r="T14" s="9"/>
      <c r="U14" s="9"/>
    </row>
    <row r="15" spans="1:21" s="34" customFormat="1" x14ac:dyDescent="0.25">
      <c r="A15" s="43"/>
      <c r="B15" s="569" t="str">
        <f>IF(Intro!$G$21="English",O15,P15)</f>
        <v>Sélectionnez l'activité principale de votre entreprise concernant les marchandises entre le 1er janvier 2023 et le 31 mars 2026 (sélectionnez une seule réponse) :</v>
      </c>
      <c r="C15" s="478"/>
      <c r="D15" s="478"/>
      <c r="E15" s="478"/>
      <c r="F15" s="478"/>
      <c r="G15" s="478"/>
      <c r="H15" s="478"/>
      <c r="I15" s="478"/>
      <c r="J15" s="478"/>
      <c r="K15" s="478"/>
      <c r="L15" s="479"/>
      <c r="O15" s="34" t="str">
        <f>"Select your firm's primary activity with respect to the goods between January 1, "&amp;Variables!B6&amp;" and "&amp;Variables!B7&amp;", "&amp;Variables!B8&amp;" (select only one response):"</f>
        <v>Select your firm's primary activity with respect to the goods between January 1, 2023 and March 31, 2026 (select only one response):</v>
      </c>
      <c r="P15" s="34" t="str">
        <f>"Sélectionnez l'activité principale de votre entreprise concernant les marchandises entre le 1er janvier "&amp;Variables!C6&amp;" et le "&amp;Variables!C7&amp;" "&amp;Variables!C8&amp;" (sélectionnez une seule réponse) :"</f>
        <v>Sélectionnez l'activité principale de votre entreprise concernant les marchandises entre le 1er janvier 2023 et le 31 mars 2026 (sélectionnez une seule réponse) :</v>
      </c>
      <c r="Q15" s="9"/>
      <c r="R15" s="9"/>
      <c r="S15" s="9"/>
      <c r="T15" s="9"/>
      <c r="U15" s="9"/>
    </row>
    <row r="16" spans="1:21" s="34" customFormat="1" ht="14.1" customHeight="1" x14ac:dyDescent="0.25">
      <c r="A16" s="43"/>
      <c r="B16" s="67"/>
      <c r="C16" s="36"/>
      <c r="D16" s="36"/>
      <c r="E16" s="36"/>
      <c r="F16" s="36"/>
      <c r="G16" s="36"/>
      <c r="H16" s="36"/>
      <c r="I16" s="36"/>
      <c r="J16" s="36"/>
      <c r="K16" s="36"/>
      <c r="L16" s="52"/>
      <c r="P16" s="166"/>
      <c r="R16" s="9"/>
      <c r="S16" s="9"/>
      <c r="T16" s="9"/>
      <c r="U16" s="9"/>
    </row>
    <row r="17" spans="1:21" s="34" customFormat="1" ht="14.1" customHeight="1" x14ac:dyDescent="0.25">
      <c r="A17" s="43"/>
      <c r="B17" s="553" t="str">
        <f>IF(Intro!$G$21="English",O17,P17)</f>
        <v>Votre entreprise a vendu les marchandises (en tant que système ou en tant que composants, assemblés ou non) directement à des particuliers (c'est-à-dire votre entreprise est un détaillant).</v>
      </c>
      <c r="C17" s="554"/>
      <c r="D17" s="554"/>
      <c r="E17" s="554"/>
      <c r="F17" s="554"/>
      <c r="G17" s="554"/>
      <c r="H17" s="554"/>
      <c r="I17" s="554"/>
      <c r="J17" s="555"/>
      <c r="K17" s="481"/>
      <c r="L17" s="52"/>
      <c r="O17" s="166" t="s">
        <v>592</v>
      </c>
      <c r="P17" s="166" t="s">
        <v>594</v>
      </c>
      <c r="R17" s="9"/>
      <c r="S17" s="9"/>
      <c r="T17" s="9"/>
      <c r="U17" s="9"/>
    </row>
    <row r="18" spans="1:21" s="34" customFormat="1" x14ac:dyDescent="0.25">
      <c r="A18" s="43"/>
      <c r="B18" s="556"/>
      <c r="C18" s="557"/>
      <c r="D18" s="557"/>
      <c r="E18" s="557"/>
      <c r="F18" s="557"/>
      <c r="G18" s="557"/>
      <c r="H18" s="557"/>
      <c r="I18" s="557"/>
      <c r="J18" s="558"/>
      <c r="K18" s="482"/>
      <c r="L18" s="52"/>
      <c r="O18" s="166"/>
      <c r="P18" s="166"/>
      <c r="R18" s="9"/>
      <c r="S18" s="9"/>
      <c r="T18" s="9"/>
      <c r="U18" s="9"/>
    </row>
    <row r="19" spans="1:21" s="34" customFormat="1" ht="14.1" customHeight="1" x14ac:dyDescent="0.25">
      <c r="A19" s="43"/>
      <c r="B19" s="553" t="str">
        <f>IF(Intro!$G$21="English",O19,P19)</f>
        <v>Votre entreprise a vendu les marchandises, (en tant que système ou en tant que composants, assemblés ou non)  à d'autres entreprises (c'est-à-dire votre entreprise est un distributeur des marchandises).</v>
      </c>
      <c r="C19" s="554"/>
      <c r="D19" s="554"/>
      <c r="E19" s="554"/>
      <c r="F19" s="554"/>
      <c r="G19" s="554"/>
      <c r="H19" s="554"/>
      <c r="I19" s="554"/>
      <c r="J19" s="555"/>
      <c r="K19" s="481"/>
      <c r="L19" s="52"/>
      <c r="O19" s="166" t="s">
        <v>593</v>
      </c>
      <c r="P19" s="166" t="s">
        <v>595</v>
      </c>
      <c r="R19" s="9"/>
      <c r="S19" s="9"/>
      <c r="T19" s="9"/>
      <c r="U19" s="9"/>
    </row>
    <row r="20" spans="1:21" s="34" customFormat="1" x14ac:dyDescent="0.25">
      <c r="A20" s="43"/>
      <c r="B20" s="556"/>
      <c r="C20" s="557"/>
      <c r="D20" s="557"/>
      <c r="E20" s="557"/>
      <c r="F20" s="557"/>
      <c r="G20" s="557"/>
      <c r="H20" s="557"/>
      <c r="I20" s="557"/>
      <c r="J20" s="558"/>
      <c r="K20" s="482"/>
      <c r="L20" s="52"/>
      <c r="O20" s="166"/>
      <c r="P20" s="166"/>
      <c r="R20" s="9"/>
      <c r="S20" s="9"/>
      <c r="T20" s="9"/>
      <c r="U20" s="9"/>
    </row>
    <row r="21" spans="1:21" ht="14.1" customHeight="1" x14ac:dyDescent="0.25">
      <c r="B21" s="553" t="str">
        <f>IF(Intro!$G$21="English",O21,P21)</f>
        <v>Votre entreprise a utilisé les marchandises dans la production d'un produit différent que votre entreprise a ensuite vendu (c'est-à-dire votre entreprise est un utilisateur final des marchandises).</v>
      </c>
      <c r="C21" s="554"/>
      <c r="D21" s="554"/>
      <c r="E21" s="554"/>
      <c r="F21" s="554"/>
      <c r="G21" s="554"/>
      <c r="H21" s="554"/>
      <c r="I21" s="554"/>
      <c r="J21" s="555"/>
      <c r="K21" s="481"/>
      <c r="L21" s="52"/>
      <c r="M21" s="9"/>
      <c r="O21" s="166" t="s">
        <v>509</v>
      </c>
      <c r="P21" s="166" t="s">
        <v>510</v>
      </c>
    </row>
    <row r="22" spans="1:21" ht="14.1" customHeight="1" x14ac:dyDescent="0.25">
      <c r="B22" s="556"/>
      <c r="C22" s="557"/>
      <c r="D22" s="557"/>
      <c r="E22" s="557"/>
      <c r="F22" s="557"/>
      <c r="G22" s="557"/>
      <c r="H22" s="557"/>
      <c r="I22" s="557"/>
      <c r="J22" s="558"/>
      <c r="K22" s="482"/>
      <c r="L22" s="52"/>
      <c r="M22" s="9"/>
      <c r="O22" s="166"/>
      <c r="P22" s="166"/>
    </row>
    <row r="23" spans="1:21" ht="14.1" customHeight="1" x14ac:dyDescent="0.25">
      <c r="B23" s="570" t="str">
        <f>IF(Intro!$G$21="English",O23,P23)</f>
        <v>Votre entreprise a utilisé les marchandises à ses propres fins et les marchandises n'ont été vendues sous aucune forme (c'est-à-dire un votre entreprise est un utilisateur final des marchandises).</v>
      </c>
      <c r="C23" s="571"/>
      <c r="D23" s="571"/>
      <c r="E23" s="571"/>
      <c r="F23" s="571"/>
      <c r="G23" s="571"/>
      <c r="H23" s="571"/>
      <c r="I23" s="571"/>
      <c r="J23" s="571"/>
      <c r="K23" s="481"/>
      <c r="L23" s="52"/>
      <c r="M23" s="9"/>
      <c r="O23" s="166" t="s">
        <v>511</v>
      </c>
      <c r="P23" s="166" t="s">
        <v>512</v>
      </c>
    </row>
    <row r="24" spans="1:21" ht="14.1" customHeight="1" x14ac:dyDescent="0.25">
      <c r="B24" s="570"/>
      <c r="C24" s="571"/>
      <c r="D24" s="571"/>
      <c r="E24" s="571"/>
      <c r="F24" s="571"/>
      <c r="G24" s="571"/>
      <c r="H24" s="571"/>
      <c r="I24" s="571"/>
      <c r="J24" s="571"/>
      <c r="K24" s="482"/>
      <c r="L24" s="52"/>
      <c r="M24" s="9"/>
      <c r="O24" s="166"/>
      <c r="P24" s="166"/>
    </row>
    <row r="25" spans="1:21" s="34" customFormat="1" x14ac:dyDescent="0.25">
      <c r="A25" s="43"/>
      <c r="B25" s="44"/>
      <c r="C25" s="45"/>
      <c r="D25" s="45"/>
      <c r="E25" s="45"/>
      <c r="F25" s="45"/>
      <c r="G25" s="45"/>
      <c r="H25" s="45"/>
      <c r="I25" s="45"/>
      <c r="J25" s="45"/>
      <c r="K25" s="45"/>
      <c r="L25" s="46"/>
      <c r="N25" s="9"/>
      <c r="O25" s="9"/>
      <c r="P25" s="9"/>
      <c r="T25" s="9"/>
      <c r="U25" s="9"/>
    </row>
    <row r="26" spans="1:21" x14ac:dyDescent="0.25">
      <c r="B26" s="537" t="s">
        <v>15</v>
      </c>
      <c r="C26" s="538"/>
      <c r="D26" s="538"/>
      <c r="E26" s="538"/>
      <c r="F26" s="538"/>
      <c r="G26" s="538"/>
      <c r="H26" s="538"/>
      <c r="I26" s="538"/>
      <c r="J26" s="538"/>
      <c r="K26" s="538"/>
      <c r="L26" s="539"/>
      <c r="M26" s="9"/>
      <c r="P26" s="34"/>
    </row>
    <row r="27" spans="1:21" x14ac:dyDescent="0.25">
      <c r="B27" s="15"/>
      <c r="C27" s="32"/>
      <c r="D27" s="33"/>
      <c r="E27" s="33"/>
      <c r="F27" s="33"/>
      <c r="G27" s="33"/>
      <c r="H27" s="33"/>
      <c r="I27" s="33"/>
      <c r="J27" s="33"/>
      <c r="K27" s="33"/>
      <c r="L27" s="16"/>
      <c r="M27" s="9"/>
    </row>
    <row r="28" spans="1:21" x14ac:dyDescent="0.25">
      <c r="B28" s="444" t="str">
        <f>IF(Intro!$G$21="English",O28,P28)</f>
        <v>Donnez un bref historique de votre entreprise, en insistant plus particulièrement sur les activités entourant les marchandises.</v>
      </c>
      <c r="C28" s="445"/>
      <c r="D28" s="445"/>
      <c r="E28" s="445"/>
      <c r="F28" s="445"/>
      <c r="G28" s="445"/>
      <c r="H28" s="445"/>
      <c r="I28" s="445"/>
      <c r="J28" s="445"/>
      <c r="K28" s="445"/>
      <c r="L28" s="446"/>
      <c r="M28" s="9"/>
      <c r="O28" s="17" t="s">
        <v>74</v>
      </c>
      <c r="P28" s="9" t="s">
        <v>75</v>
      </c>
    </row>
    <row r="29" spans="1:21" s="34" customFormat="1" x14ac:dyDescent="0.25">
      <c r="A29" s="43"/>
      <c r="B29" s="47"/>
      <c r="C29" s="78"/>
      <c r="D29" s="78"/>
      <c r="E29" s="78"/>
      <c r="F29" s="78"/>
      <c r="G29" s="78"/>
      <c r="H29" s="78"/>
      <c r="I29" s="78"/>
      <c r="J29" s="78"/>
      <c r="K29" s="78"/>
      <c r="L29" s="48"/>
      <c r="O29" s="9"/>
      <c r="P29" s="9"/>
      <c r="Q29" s="9"/>
      <c r="R29" s="9"/>
      <c r="S29" s="9"/>
      <c r="T29" s="9"/>
      <c r="U29" s="9"/>
    </row>
    <row r="30" spans="1:21" s="10" customFormat="1" x14ac:dyDescent="0.25">
      <c r="A30" s="7"/>
      <c r="B30" s="550"/>
      <c r="C30" s="551"/>
      <c r="D30" s="551"/>
      <c r="E30" s="551"/>
      <c r="F30" s="551"/>
      <c r="G30" s="551"/>
      <c r="H30" s="551"/>
      <c r="I30" s="551"/>
      <c r="J30" s="551"/>
      <c r="K30" s="551"/>
      <c r="L30" s="552"/>
      <c r="M30" s="34"/>
      <c r="Q30" s="9"/>
    </row>
    <row r="31" spans="1:21" s="10" customFormat="1" x14ac:dyDescent="0.25">
      <c r="A31" s="7"/>
      <c r="B31" s="550"/>
      <c r="C31" s="551"/>
      <c r="D31" s="551"/>
      <c r="E31" s="551"/>
      <c r="F31" s="551"/>
      <c r="G31" s="551"/>
      <c r="H31" s="551"/>
      <c r="I31" s="551"/>
      <c r="J31" s="551"/>
      <c r="K31" s="551"/>
      <c r="L31" s="552"/>
      <c r="M31" s="34"/>
      <c r="Q31" s="9"/>
    </row>
    <row r="32" spans="1:21" s="10" customFormat="1" x14ac:dyDescent="0.25">
      <c r="A32" s="7"/>
      <c r="B32" s="550"/>
      <c r="C32" s="551"/>
      <c r="D32" s="551"/>
      <c r="E32" s="551"/>
      <c r="F32" s="551"/>
      <c r="G32" s="551"/>
      <c r="H32" s="551"/>
      <c r="I32" s="551"/>
      <c r="J32" s="551"/>
      <c r="K32" s="551"/>
      <c r="L32" s="552"/>
      <c r="M32" s="34"/>
      <c r="Q32" s="9"/>
    </row>
    <row r="33" spans="1:21" s="10" customFormat="1" x14ac:dyDescent="0.25">
      <c r="A33" s="7"/>
      <c r="B33" s="550"/>
      <c r="C33" s="551"/>
      <c r="D33" s="551"/>
      <c r="E33" s="551"/>
      <c r="F33" s="551"/>
      <c r="G33" s="551"/>
      <c r="H33" s="551"/>
      <c r="I33" s="551"/>
      <c r="J33" s="551"/>
      <c r="K33" s="551"/>
      <c r="L33" s="552"/>
      <c r="M33" s="34"/>
      <c r="Q33" s="9"/>
    </row>
    <row r="34" spans="1:21" s="10" customFormat="1" x14ac:dyDescent="0.25">
      <c r="A34" s="7"/>
      <c r="B34" s="550"/>
      <c r="C34" s="551"/>
      <c r="D34" s="551"/>
      <c r="E34" s="551"/>
      <c r="F34" s="551"/>
      <c r="G34" s="551"/>
      <c r="H34" s="551"/>
      <c r="I34" s="551"/>
      <c r="J34" s="551"/>
      <c r="K34" s="551"/>
      <c r="L34" s="552"/>
      <c r="M34" s="34"/>
      <c r="Q34" s="9"/>
    </row>
    <row r="35" spans="1:21" s="10" customFormat="1" x14ac:dyDescent="0.25">
      <c r="A35" s="7"/>
      <c r="B35" s="550"/>
      <c r="C35" s="551"/>
      <c r="D35" s="551"/>
      <c r="E35" s="551"/>
      <c r="F35" s="551"/>
      <c r="G35" s="551"/>
      <c r="H35" s="551"/>
      <c r="I35" s="551"/>
      <c r="J35" s="551"/>
      <c r="K35" s="551"/>
      <c r="L35" s="552"/>
      <c r="M35" s="34"/>
      <c r="Q35" s="9"/>
    </row>
    <row r="36" spans="1:21" s="10" customFormat="1" x14ac:dyDescent="0.25">
      <c r="A36" s="7"/>
      <c r="B36" s="550"/>
      <c r="C36" s="551"/>
      <c r="D36" s="551"/>
      <c r="E36" s="551"/>
      <c r="F36" s="551"/>
      <c r="G36" s="551"/>
      <c r="H36" s="551"/>
      <c r="I36" s="551"/>
      <c r="J36" s="551"/>
      <c r="K36" s="551"/>
      <c r="L36" s="552"/>
      <c r="M36" s="34"/>
      <c r="Q36" s="9"/>
    </row>
    <row r="37" spans="1:21" s="10" customFormat="1" x14ac:dyDescent="0.25">
      <c r="A37" s="7"/>
      <c r="B37" s="550"/>
      <c r="C37" s="551"/>
      <c r="D37" s="551"/>
      <c r="E37" s="551"/>
      <c r="F37" s="551"/>
      <c r="G37" s="551"/>
      <c r="H37" s="551"/>
      <c r="I37" s="551"/>
      <c r="J37" s="551"/>
      <c r="K37" s="551"/>
      <c r="L37" s="552"/>
      <c r="M37" s="34"/>
      <c r="Q37" s="9"/>
    </row>
    <row r="38" spans="1:21" s="34" customFormat="1" x14ac:dyDescent="0.25">
      <c r="A38" s="43"/>
      <c r="B38" s="44"/>
      <c r="C38" s="45"/>
      <c r="D38" s="45"/>
      <c r="E38" s="45"/>
      <c r="F38" s="45"/>
      <c r="G38" s="45"/>
      <c r="H38" s="45"/>
      <c r="I38" s="45"/>
      <c r="J38" s="45"/>
      <c r="K38" s="45"/>
      <c r="L38" s="46"/>
      <c r="O38" s="9"/>
      <c r="P38" s="9"/>
      <c r="Q38" s="9"/>
      <c r="R38" s="9"/>
      <c r="S38" s="9"/>
      <c r="T38" s="9"/>
      <c r="U38" s="9"/>
    </row>
    <row r="39" spans="1:21" s="10" customFormat="1" x14ac:dyDescent="0.25">
      <c r="A39" s="7"/>
      <c r="B39" s="537" t="s">
        <v>16</v>
      </c>
      <c r="C39" s="538"/>
      <c r="D39" s="538"/>
      <c r="E39" s="538"/>
      <c r="F39" s="538"/>
      <c r="G39" s="538"/>
      <c r="H39" s="538"/>
      <c r="I39" s="538"/>
      <c r="J39" s="538"/>
      <c r="K39" s="538"/>
      <c r="L39" s="539"/>
      <c r="M39" s="66"/>
    </row>
    <row r="40" spans="1:21" s="34" customFormat="1" x14ac:dyDescent="0.25">
      <c r="A40" s="43"/>
      <c r="B40" s="47"/>
      <c r="C40" s="78"/>
      <c r="D40" s="78"/>
      <c r="E40" s="78"/>
      <c r="F40" s="78"/>
      <c r="G40" s="78"/>
      <c r="H40" s="78"/>
      <c r="I40" s="78"/>
      <c r="J40" s="78"/>
      <c r="K40" s="78"/>
      <c r="L40" s="48"/>
      <c r="O40" s="9"/>
      <c r="P40" s="9"/>
      <c r="Q40" s="9"/>
      <c r="R40" s="9"/>
      <c r="S40" s="9"/>
      <c r="T40" s="9"/>
      <c r="U40" s="9"/>
    </row>
    <row r="41" spans="1:21" s="34" customFormat="1" x14ac:dyDescent="0.25">
      <c r="A41" s="43"/>
      <c r="B41" s="404" t="str">
        <f>IF(Intro!$G$21="English",O41,P41)</f>
        <v>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v>
      </c>
      <c r="C41" s="405"/>
      <c r="D41" s="405"/>
      <c r="E41" s="405"/>
      <c r="F41" s="405"/>
      <c r="G41" s="405"/>
      <c r="H41" s="405"/>
      <c r="I41" s="405"/>
      <c r="J41" s="405"/>
      <c r="K41" s="405"/>
      <c r="L41" s="406"/>
      <c r="O41" s="9" t="s">
        <v>504</v>
      </c>
      <c r="P41" s="9" t="s">
        <v>505</v>
      </c>
      <c r="Q41" s="9"/>
      <c r="R41" s="9"/>
      <c r="S41" s="9"/>
      <c r="T41" s="9"/>
      <c r="U41" s="9"/>
    </row>
    <row r="42" spans="1:21" s="34" customFormat="1" x14ac:dyDescent="0.25">
      <c r="A42" s="43"/>
      <c r="B42" s="404"/>
      <c r="C42" s="405"/>
      <c r="D42" s="405"/>
      <c r="E42" s="405"/>
      <c r="F42" s="405"/>
      <c r="G42" s="405"/>
      <c r="H42" s="405"/>
      <c r="I42" s="405"/>
      <c r="J42" s="405"/>
      <c r="K42" s="405"/>
      <c r="L42" s="406"/>
      <c r="O42" s="9"/>
      <c r="P42" s="9"/>
      <c r="Q42" s="9"/>
      <c r="R42" s="9"/>
      <c r="S42" s="9"/>
      <c r="T42" s="9"/>
      <c r="U42" s="9"/>
    </row>
    <row r="43" spans="1:21" s="34" customFormat="1" x14ac:dyDescent="0.25">
      <c r="A43" s="43"/>
      <c r="B43" s="404"/>
      <c r="C43" s="405"/>
      <c r="D43" s="405"/>
      <c r="E43" s="405"/>
      <c r="F43" s="405"/>
      <c r="G43" s="405"/>
      <c r="H43" s="405"/>
      <c r="I43" s="405"/>
      <c r="J43" s="405"/>
      <c r="K43" s="405"/>
      <c r="L43" s="406"/>
      <c r="O43" s="9"/>
      <c r="P43" s="9"/>
      <c r="Q43" s="9"/>
      <c r="R43" s="9"/>
      <c r="S43" s="9"/>
      <c r="T43" s="9"/>
      <c r="U43" s="9"/>
    </row>
    <row r="44" spans="1:21" s="34" customFormat="1" x14ac:dyDescent="0.25">
      <c r="A44" s="43"/>
      <c r="B44" s="404"/>
      <c r="C44" s="405"/>
      <c r="D44" s="405"/>
      <c r="E44" s="405"/>
      <c r="F44" s="405"/>
      <c r="G44" s="405"/>
      <c r="H44" s="405"/>
      <c r="I44" s="405"/>
      <c r="J44" s="405"/>
      <c r="K44" s="405"/>
      <c r="L44" s="406"/>
      <c r="O44" s="9"/>
      <c r="P44" s="9"/>
      <c r="Q44" s="9"/>
      <c r="R44" s="9"/>
      <c r="S44" s="9"/>
      <c r="T44" s="9"/>
      <c r="U44" s="9"/>
    </row>
    <row r="45" spans="1:21" s="34" customFormat="1" x14ac:dyDescent="0.25">
      <c r="A45" s="43"/>
      <c r="B45" s="404"/>
      <c r="C45" s="405"/>
      <c r="D45" s="405"/>
      <c r="E45" s="405"/>
      <c r="F45" s="405"/>
      <c r="G45" s="405"/>
      <c r="H45" s="405"/>
      <c r="I45" s="405"/>
      <c r="J45" s="405"/>
      <c r="K45" s="405"/>
      <c r="L45" s="406"/>
      <c r="O45" s="9"/>
      <c r="P45" s="9"/>
      <c r="Q45" s="9"/>
      <c r="R45" s="9"/>
      <c r="S45" s="9"/>
      <c r="T45" s="9"/>
      <c r="U45" s="9"/>
    </row>
    <row r="46" spans="1:21" s="34" customFormat="1" x14ac:dyDescent="0.25">
      <c r="A46" s="43"/>
      <c r="B46" s="47"/>
      <c r="C46" s="78"/>
      <c r="D46" s="78"/>
      <c r="E46" s="78"/>
      <c r="F46" s="78"/>
      <c r="G46" s="78"/>
      <c r="H46" s="78"/>
      <c r="I46" s="78"/>
      <c r="J46" s="78"/>
      <c r="K46" s="78"/>
      <c r="L46" s="48"/>
      <c r="O46" s="9"/>
      <c r="P46" s="9"/>
      <c r="Q46" s="9"/>
      <c r="R46" s="9"/>
      <c r="S46" s="9"/>
      <c r="T46" s="9"/>
      <c r="U46" s="9"/>
    </row>
    <row r="47" spans="1:21" x14ac:dyDescent="0.25">
      <c r="B47" s="584"/>
      <c r="C47" s="548" t="str">
        <f>IF(Intro!$G$21="English",O47,P47)</f>
        <v xml:space="preserve">Dénomination sociale de l'entreprise </v>
      </c>
      <c r="D47" s="548"/>
      <c r="E47" s="548" t="str">
        <f>IF(Intro!$G$21="English",O48,P48)</f>
        <v>Adresse de l'entreprise</v>
      </c>
      <c r="F47" s="548"/>
      <c r="G47" s="548" t="str">
        <f>IF(Intro!$G$21="English",O49,P49)</f>
        <v>Type d'affiliation</v>
      </c>
      <c r="H47" s="548"/>
      <c r="I47" s="548"/>
      <c r="J47" s="548" t="str">
        <f>IF(Intro!$G$21="English",O50,P50)</f>
        <v>Rôle dans l'industrie</v>
      </c>
      <c r="K47" s="548"/>
      <c r="L47" s="549"/>
      <c r="M47" s="9"/>
      <c r="O47" s="9" t="s">
        <v>1</v>
      </c>
      <c r="P47" s="9" t="s">
        <v>13</v>
      </c>
    </row>
    <row r="48" spans="1:21" x14ac:dyDescent="0.25">
      <c r="B48" s="584"/>
      <c r="C48" s="548"/>
      <c r="D48" s="548"/>
      <c r="E48" s="548"/>
      <c r="F48" s="548"/>
      <c r="G48" s="548"/>
      <c r="H48" s="548"/>
      <c r="I48" s="548"/>
      <c r="J48" s="548"/>
      <c r="K48" s="548"/>
      <c r="L48" s="549"/>
      <c r="M48" s="9"/>
      <c r="O48" s="9" t="s">
        <v>2</v>
      </c>
      <c r="P48" s="9" t="s">
        <v>3</v>
      </c>
    </row>
    <row r="49" spans="2:16" x14ac:dyDescent="0.25">
      <c r="B49" s="544">
        <v>1</v>
      </c>
      <c r="C49" s="543"/>
      <c r="D49" s="400"/>
      <c r="E49" s="400"/>
      <c r="F49" s="400"/>
      <c r="G49" s="400"/>
      <c r="H49" s="400"/>
      <c r="I49" s="400"/>
      <c r="J49" s="400"/>
      <c r="K49" s="400"/>
      <c r="L49" s="401"/>
      <c r="M49" s="9"/>
      <c r="O49" s="9" t="s">
        <v>203</v>
      </c>
      <c r="P49" s="9" t="s">
        <v>245</v>
      </c>
    </row>
    <row r="50" spans="2:16" x14ac:dyDescent="0.25">
      <c r="B50" s="544"/>
      <c r="C50" s="543"/>
      <c r="D50" s="400"/>
      <c r="E50" s="402"/>
      <c r="F50" s="402"/>
      <c r="G50" s="402"/>
      <c r="H50" s="402"/>
      <c r="I50" s="402"/>
      <c r="J50" s="402"/>
      <c r="K50" s="402"/>
      <c r="L50" s="403"/>
      <c r="M50" s="9"/>
      <c r="O50" s="9" t="s">
        <v>14</v>
      </c>
      <c r="P50" s="9" t="s">
        <v>64</v>
      </c>
    </row>
    <row r="51" spans="2:16" x14ac:dyDescent="0.25">
      <c r="B51" s="544">
        <v>2</v>
      </c>
      <c r="C51" s="543"/>
      <c r="D51" s="400"/>
      <c r="E51" s="400"/>
      <c r="F51" s="400"/>
      <c r="G51" s="400"/>
      <c r="H51" s="400"/>
      <c r="I51" s="400"/>
      <c r="J51" s="400"/>
      <c r="K51" s="400"/>
      <c r="L51" s="401"/>
      <c r="M51" s="9"/>
    </row>
    <row r="52" spans="2:16" x14ac:dyDescent="0.25">
      <c r="B52" s="544"/>
      <c r="C52" s="543"/>
      <c r="D52" s="400"/>
      <c r="E52" s="402"/>
      <c r="F52" s="402"/>
      <c r="G52" s="402"/>
      <c r="H52" s="402"/>
      <c r="I52" s="402"/>
      <c r="J52" s="402"/>
      <c r="K52" s="402"/>
      <c r="L52" s="403"/>
      <c r="M52" s="9"/>
    </row>
    <row r="53" spans="2:16" x14ac:dyDescent="0.25">
      <c r="B53" s="544">
        <v>3</v>
      </c>
      <c r="C53" s="543"/>
      <c r="D53" s="400"/>
      <c r="E53" s="400"/>
      <c r="F53" s="400"/>
      <c r="G53" s="400"/>
      <c r="H53" s="400"/>
      <c r="I53" s="400"/>
      <c r="J53" s="400"/>
      <c r="K53" s="400"/>
      <c r="L53" s="401"/>
      <c r="M53" s="9"/>
    </row>
    <row r="54" spans="2:16" x14ac:dyDescent="0.25">
      <c r="B54" s="544"/>
      <c r="C54" s="543"/>
      <c r="D54" s="400"/>
      <c r="E54" s="402"/>
      <c r="F54" s="402"/>
      <c r="G54" s="402"/>
      <c r="H54" s="402"/>
      <c r="I54" s="402"/>
      <c r="J54" s="402"/>
      <c r="K54" s="402"/>
      <c r="L54" s="403"/>
      <c r="M54" s="9"/>
    </row>
    <row r="55" spans="2:16" x14ac:dyDescent="0.25">
      <c r="B55" s="544">
        <v>4</v>
      </c>
      <c r="C55" s="543"/>
      <c r="D55" s="400"/>
      <c r="E55" s="400"/>
      <c r="F55" s="400"/>
      <c r="G55" s="400"/>
      <c r="H55" s="400"/>
      <c r="I55" s="400"/>
      <c r="J55" s="400"/>
      <c r="K55" s="400"/>
      <c r="L55" s="401"/>
      <c r="M55" s="9"/>
    </row>
    <row r="56" spans="2:16" x14ac:dyDescent="0.25">
      <c r="B56" s="544"/>
      <c r="C56" s="543"/>
      <c r="D56" s="400"/>
      <c r="E56" s="402"/>
      <c r="F56" s="402"/>
      <c r="G56" s="402"/>
      <c r="H56" s="402"/>
      <c r="I56" s="402"/>
      <c r="J56" s="402"/>
      <c r="K56" s="402"/>
      <c r="L56" s="403"/>
      <c r="M56" s="9"/>
    </row>
    <row r="57" spans="2:16" x14ac:dyDescent="0.25">
      <c r="B57" s="544">
        <v>5</v>
      </c>
      <c r="C57" s="543"/>
      <c r="D57" s="400"/>
      <c r="E57" s="400"/>
      <c r="F57" s="400"/>
      <c r="G57" s="400"/>
      <c r="H57" s="400"/>
      <c r="I57" s="400"/>
      <c r="J57" s="400"/>
      <c r="K57" s="400"/>
      <c r="L57" s="401"/>
      <c r="M57" s="9"/>
    </row>
    <row r="58" spans="2:16" x14ac:dyDescent="0.25">
      <c r="B58" s="544"/>
      <c r="C58" s="543"/>
      <c r="D58" s="400"/>
      <c r="E58" s="402"/>
      <c r="F58" s="402"/>
      <c r="G58" s="402"/>
      <c r="H58" s="402"/>
      <c r="I58" s="402"/>
      <c r="J58" s="402"/>
      <c r="K58" s="402"/>
      <c r="L58" s="403"/>
      <c r="M58" s="9"/>
    </row>
    <row r="59" spans="2:16" x14ac:dyDescent="0.25">
      <c r="B59" s="544">
        <v>6</v>
      </c>
      <c r="C59" s="543"/>
      <c r="D59" s="400"/>
      <c r="E59" s="400"/>
      <c r="F59" s="400"/>
      <c r="G59" s="400"/>
      <c r="H59" s="400"/>
      <c r="I59" s="400"/>
      <c r="J59" s="400"/>
      <c r="K59" s="400"/>
      <c r="L59" s="401"/>
      <c r="M59" s="9"/>
    </row>
    <row r="60" spans="2:16" x14ac:dyDescent="0.25">
      <c r="B60" s="544"/>
      <c r="C60" s="543"/>
      <c r="D60" s="400"/>
      <c r="E60" s="402"/>
      <c r="F60" s="402"/>
      <c r="G60" s="402"/>
      <c r="H60" s="402"/>
      <c r="I60" s="402"/>
      <c r="J60" s="402"/>
      <c r="K60" s="402"/>
      <c r="L60" s="403"/>
      <c r="M60" s="9"/>
    </row>
    <row r="61" spans="2:16" x14ac:dyDescent="0.25">
      <c r="B61" s="544">
        <v>7</v>
      </c>
      <c r="C61" s="543"/>
      <c r="D61" s="400"/>
      <c r="E61" s="400"/>
      <c r="F61" s="400"/>
      <c r="G61" s="400"/>
      <c r="H61" s="400"/>
      <c r="I61" s="400"/>
      <c r="J61" s="400"/>
      <c r="K61" s="400"/>
      <c r="L61" s="401"/>
      <c r="M61" s="9"/>
    </row>
    <row r="62" spans="2:16" x14ac:dyDescent="0.25">
      <c r="B62" s="544"/>
      <c r="C62" s="543"/>
      <c r="D62" s="400"/>
      <c r="E62" s="402"/>
      <c r="F62" s="402"/>
      <c r="G62" s="402"/>
      <c r="H62" s="402"/>
      <c r="I62" s="402"/>
      <c r="J62" s="402"/>
      <c r="K62" s="402"/>
      <c r="L62" s="403"/>
      <c r="M62" s="9"/>
    </row>
    <row r="63" spans="2:16" x14ac:dyDescent="0.25">
      <c r="B63" s="544">
        <v>8</v>
      </c>
      <c r="C63" s="543"/>
      <c r="D63" s="400"/>
      <c r="E63" s="400"/>
      <c r="F63" s="400"/>
      <c r="G63" s="400"/>
      <c r="H63" s="400"/>
      <c r="I63" s="400"/>
      <c r="J63" s="400"/>
      <c r="K63" s="400"/>
      <c r="L63" s="401"/>
      <c r="M63" s="9"/>
    </row>
    <row r="64" spans="2:16" x14ac:dyDescent="0.25">
      <c r="B64" s="544"/>
      <c r="C64" s="543"/>
      <c r="D64" s="400"/>
      <c r="E64" s="402"/>
      <c r="F64" s="402"/>
      <c r="G64" s="402"/>
      <c r="H64" s="402"/>
      <c r="I64" s="402"/>
      <c r="J64" s="402"/>
      <c r="K64" s="402"/>
      <c r="L64" s="403"/>
      <c r="M64" s="9"/>
    </row>
    <row r="65" spans="1:21" x14ac:dyDescent="0.25">
      <c r="B65" s="544">
        <v>9</v>
      </c>
      <c r="C65" s="543"/>
      <c r="D65" s="400"/>
      <c r="E65" s="400"/>
      <c r="F65" s="400"/>
      <c r="G65" s="400"/>
      <c r="H65" s="400"/>
      <c r="I65" s="400"/>
      <c r="J65" s="400"/>
      <c r="K65" s="400"/>
      <c r="L65" s="401"/>
      <c r="M65" s="9"/>
    </row>
    <row r="66" spans="1:21" x14ac:dyDescent="0.25">
      <c r="B66" s="544"/>
      <c r="C66" s="543"/>
      <c r="D66" s="400"/>
      <c r="E66" s="402"/>
      <c r="F66" s="402"/>
      <c r="G66" s="402"/>
      <c r="H66" s="402"/>
      <c r="I66" s="402"/>
      <c r="J66" s="402"/>
      <c r="K66" s="402"/>
      <c r="L66" s="403"/>
      <c r="M66" s="9"/>
    </row>
    <row r="67" spans="1:21" x14ac:dyDescent="0.25">
      <c r="B67" s="544">
        <v>10</v>
      </c>
      <c r="C67" s="543"/>
      <c r="D67" s="400"/>
      <c r="E67" s="400"/>
      <c r="F67" s="400"/>
      <c r="G67" s="400"/>
      <c r="H67" s="400"/>
      <c r="I67" s="400"/>
      <c r="J67" s="400"/>
      <c r="K67" s="400"/>
      <c r="L67" s="401"/>
      <c r="M67" s="9"/>
    </row>
    <row r="68" spans="1:21" x14ac:dyDescent="0.25">
      <c r="B68" s="544"/>
      <c r="C68" s="543"/>
      <c r="D68" s="400"/>
      <c r="E68" s="402"/>
      <c r="F68" s="402"/>
      <c r="G68" s="402"/>
      <c r="H68" s="402"/>
      <c r="I68" s="402"/>
      <c r="J68" s="402"/>
      <c r="K68" s="402"/>
      <c r="L68" s="403"/>
      <c r="M68" s="9"/>
    </row>
    <row r="69" spans="1:21" s="34" customFormat="1" x14ac:dyDescent="0.25">
      <c r="A69" s="43"/>
      <c r="B69" s="44"/>
      <c r="C69" s="45"/>
      <c r="D69" s="45"/>
      <c r="E69" s="45"/>
      <c r="F69" s="45"/>
      <c r="G69" s="45"/>
      <c r="H69" s="45"/>
      <c r="I69" s="45"/>
      <c r="J69" s="45"/>
      <c r="K69" s="45"/>
      <c r="L69" s="46"/>
      <c r="O69" s="9"/>
      <c r="P69" s="9"/>
      <c r="Q69" s="9"/>
      <c r="R69" s="9"/>
      <c r="S69" s="9"/>
      <c r="T69" s="9"/>
      <c r="U69" s="9"/>
    </row>
    <row r="70" spans="1:21" s="10" customFormat="1" x14ac:dyDescent="0.25">
      <c r="A70" s="7"/>
      <c r="B70" s="537" t="s">
        <v>17</v>
      </c>
      <c r="C70" s="538"/>
      <c r="D70" s="538"/>
      <c r="E70" s="538"/>
      <c r="F70" s="538"/>
      <c r="G70" s="538"/>
      <c r="H70" s="538"/>
      <c r="I70" s="538"/>
      <c r="J70" s="538"/>
      <c r="K70" s="538"/>
      <c r="L70" s="539"/>
      <c r="M70" s="66"/>
    </row>
    <row r="71" spans="1:21" s="34" customFormat="1" x14ac:dyDescent="0.25">
      <c r="A71" s="43"/>
      <c r="B71" s="47"/>
      <c r="C71" s="78"/>
      <c r="D71" s="78"/>
      <c r="E71" s="78"/>
      <c r="F71" s="78"/>
      <c r="G71" s="78"/>
      <c r="H71" s="78"/>
      <c r="I71" s="78"/>
      <c r="J71" s="78"/>
      <c r="K71" s="78"/>
      <c r="L71" s="48"/>
      <c r="O71" s="9"/>
      <c r="P71" s="9"/>
      <c r="Q71" s="9"/>
      <c r="R71" s="9"/>
      <c r="S71" s="9"/>
      <c r="T71" s="9"/>
      <c r="U71" s="9"/>
    </row>
    <row r="72" spans="1:21" s="34" customFormat="1" x14ac:dyDescent="0.25">
      <c r="A72" s="43"/>
      <c r="B72" s="444" t="str">
        <f>IF(Intro!$G$21="English",O72,P72)</f>
        <v>Fournissez des détails sur tout changement dans la propriété majoritaire de votre entreprise depuis le 1er janvier 2023.</v>
      </c>
      <c r="C72" s="445"/>
      <c r="D72" s="445"/>
      <c r="E72" s="445"/>
      <c r="F72" s="445"/>
      <c r="G72" s="445"/>
      <c r="H72" s="445"/>
      <c r="I72" s="445"/>
      <c r="J72" s="445"/>
      <c r="K72" s="445"/>
      <c r="L72" s="446"/>
      <c r="O72" s="9" t="str">
        <f>"Provide details of any change of majority ownership of your firm since January 1, "&amp;Variables!B6&amp;"."</f>
        <v>Provide details of any change of majority ownership of your firm since January 1, 2023.</v>
      </c>
      <c r="P72" s="9" t="str">
        <f>"Fournissez des détails sur tout changement dans la propriété majoritaire de votre entreprise depuis le 1er janvier "&amp;Variables!B6&amp;"."</f>
        <v>Fournissez des détails sur tout changement dans la propriété majoritaire de votre entreprise depuis le 1er janvier 2023.</v>
      </c>
      <c r="Q72" s="9"/>
      <c r="R72" s="9"/>
      <c r="S72" s="9"/>
      <c r="T72" s="9"/>
      <c r="U72" s="9"/>
    </row>
    <row r="73" spans="1:21" s="34" customFormat="1" x14ac:dyDescent="0.25">
      <c r="A73" s="43"/>
      <c r="B73" s="47"/>
      <c r="C73" s="78"/>
      <c r="D73" s="78"/>
      <c r="E73" s="78"/>
      <c r="F73" s="78"/>
      <c r="G73" s="78"/>
      <c r="H73" s="78"/>
      <c r="I73" s="78"/>
      <c r="J73" s="78"/>
      <c r="K73" s="78"/>
      <c r="L73" s="48"/>
      <c r="O73" s="9"/>
      <c r="P73" s="9"/>
      <c r="Q73" s="9"/>
      <c r="R73" s="9"/>
      <c r="S73" s="9"/>
      <c r="T73" s="9"/>
      <c r="U73" s="9"/>
    </row>
    <row r="74" spans="1:21" s="10" customFormat="1" x14ac:dyDescent="0.25">
      <c r="A74" s="7"/>
      <c r="B74" s="550"/>
      <c r="C74" s="551"/>
      <c r="D74" s="551"/>
      <c r="E74" s="551"/>
      <c r="F74" s="551"/>
      <c r="G74" s="551"/>
      <c r="H74" s="551"/>
      <c r="I74" s="551"/>
      <c r="J74" s="551"/>
      <c r="K74" s="551"/>
      <c r="L74" s="552"/>
      <c r="M74" s="34"/>
      <c r="Q74" s="9"/>
    </row>
    <row r="75" spans="1:21" s="10" customFormat="1" x14ac:dyDescent="0.25">
      <c r="A75" s="7"/>
      <c r="B75" s="550"/>
      <c r="C75" s="551"/>
      <c r="D75" s="551"/>
      <c r="E75" s="551"/>
      <c r="F75" s="551"/>
      <c r="G75" s="551"/>
      <c r="H75" s="551"/>
      <c r="I75" s="551"/>
      <c r="J75" s="551"/>
      <c r="K75" s="551"/>
      <c r="L75" s="552"/>
      <c r="M75" s="34"/>
      <c r="Q75" s="9"/>
    </row>
    <row r="76" spans="1:21" s="10" customFormat="1" x14ac:dyDescent="0.25">
      <c r="A76" s="7"/>
      <c r="B76" s="550"/>
      <c r="C76" s="551"/>
      <c r="D76" s="551"/>
      <c r="E76" s="551"/>
      <c r="F76" s="551"/>
      <c r="G76" s="551"/>
      <c r="H76" s="551"/>
      <c r="I76" s="551"/>
      <c r="J76" s="551"/>
      <c r="K76" s="551"/>
      <c r="L76" s="552"/>
      <c r="M76" s="34"/>
      <c r="Q76" s="9"/>
    </row>
    <row r="77" spans="1:21" s="10" customFormat="1" x14ac:dyDescent="0.25">
      <c r="A77" s="7"/>
      <c r="B77" s="550"/>
      <c r="C77" s="551"/>
      <c r="D77" s="551"/>
      <c r="E77" s="551"/>
      <c r="F77" s="551"/>
      <c r="G77" s="551"/>
      <c r="H77" s="551"/>
      <c r="I77" s="551"/>
      <c r="J77" s="551"/>
      <c r="K77" s="551"/>
      <c r="L77" s="552"/>
      <c r="M77" s="34"/>
      <c r="Q77" s="9"/>
    </row>
    <row r="78" spans="1:21" s="10" customFormat="1" x14ac:dyDescent="0.25">
      <c r="A78" s="7"/>
      <c r="B78" s="550"/>
      <c r="C78" s="551"/>
      <c r="D78" s="551"/>
      <c r="E78" s="551"/>
      <c r="F78" s="551"/>
      <c r="G78" s="551"/>
      <c r="H78" s="551"/>
      <c r="I78" s="551"/>
      <c r="J78" s="551"/>
      <c r="K78" s="551"/>
      <c r="L78" s="552"/>
      <c r="M78" s="34"/>
      <c r="Q78" s="9"/>
    </row>
    <row r="79" spans="1:21" s="10" customFormat="1" x14ac:dyDescent="0.25">
      <c r="A79" s="7"/>
      <c r="B79" s="550"/>
      <c r="C79" s="551"/>
      <c r="D79" s="551"/>
      <c r="E79" s="551"/>
      <c r="F79" s="551"/>
      <c r="G79" s="551"/>
      <c r="H79" s="551"/>
      <c r="I79" s="551"/>
      <c r="J79" s="551"/>
      <c r="K79" s="551"/>
      <c r="L79" s="552"/>
      <c r="M79" s="34"/>
      <c r="Q79" s="9"/>
    </row>
    <row r="80" spans="1:21" s="10" customFormat="1" x14ac:dyDescent="0.25">
      <c r="A80" s="7"/>
      <c r="B80" s="550"/>
      <c r="C80" s="551"/>
      <c r="D80" s="551"/>
      <c r="E80" s="551"/>
      <c r="F80" s="551"/>
      <c r="G80" s="551"/>
      <c r="H80" s="551"/>
      <c r="I80" s="551"/>
      <c r="J80" s="551"/>
      <c r="K80" s="551"/>
      <c r="L80" s="552"/>
      <c r="M80" s="34"/>
      <c r="Q80" s="9"/>
    </row>
    <row r="81" spans="1:21" s="10" customFormat="1" x14ac:dyDescent="0.25">
      <c r="A81" s="7"/>
      <c r="B81" s="550"/>
      <c r="C81" s="551"/>
      <c r="D81" s="551"/>
      <c r="E81" s="551"/>
      <c r="F81" s="551"/>
      <c r="G81" s="551"/>
      <c r="H81" s="551"/>
      <c r="I81" s="551"/>
      <c r="J81" s="551"/>
      <c r="K81" s="551"/>
      <c r="L81" s="552"/>
      <c r="M81" s="34"/>
      <c r="Q81" s="9"/>
    </row>
    <row r="82" spans="1:21" s="34" customFormat="1" x14ac:dyDescent="0.25">
      <c r="A82" s="43"/>
      <c r="B82" s="44"/>
      <c r="C82" s="45"/>
      <c r="D82" s="45"/>
      <c r="E82" s="45"/>
      <c r="F82" s="45"/>
      <c r="G82" s="45"/>
      <c r="H82" s="45"/>
      <c r="I82" s="45"/>
      <c r="J82" s="45"/>
      <c r="K82" s="45"/>
      <c r="L82" s="46"/>
      <c r="O82" s="9"/>
      <c r="P82" s="9"/>
      <c r="Q82" s="9"/>
      <c r="R82" s="9"/>
      <c r="S82" s="9"/>
      <c r="T82" s="9"/>
      <c r="U82" s="9"/>
    </row>
    <row r="83" spans="1:21" s="6" customFormat="1" x14ac:dyDescent="0.25">
      <c r="A83" s="4"/>
      <c r="B83" s="13"/>
      <c r="C83" s="13"/>
      <c r="D83" s="3"/>
      <c r="E83" s="3"/>
      <c r="F83" s="3"/>
      <c r="G83" s="3"/>
      <c r="H83" s="3"/>
      <c r="I83" s="3"/>
      <c r="J83" s="3"/>
      <c r="K83" s="3"/>
      <c r="L83" s="3"/>
      <c r="O83" s="14"/>
      <c r="P83" s="14"/>
    </row>
    <row r="84" spans="1:21" x14ac:dyDescent="0.25">
      <c r="B84" s="416" t="str">
        <f>IF(Intro!$G$21="English",O84,P84)</f>
        <v>INTERACTIONS AVEC LES PRODUCTEURS</v>
      </c>
      <c r="C84" s="417"/>
      <c r="D84" s="417"/>
      <c r="E84" s="417"/>
      <c r="F84" s="417"/>
      <c r="G84" s="417"/>
      <c r="H84" s="417"/>
      <c r="I84" s="417"/>
      <c r="J84" s="417"/>
      <c r="K84" s="417"/>
      <c r="L84" s="418"/>
      <c r="M84" s="34"/>
      <c r="O84" s="87" t="s">
        <v>309</v>
      </c>
      <c r="P84" s="87" t="s">
        <v>310</v>
      </c>
    </row>
    <row r="85" spans="1:21" s="10" customFormat="1" x14ac:dyDescent="0.25">
      <c r="A85" s="7"/>
      <c r="B85" s="545" t="s">
        <v>18</v>
      </c>
      <c r="C85" s="546"/>
      <c r="D85" s="546"/>
      <c r="E85" s="546"/>
      <c r="F85" s="546"/>
      <c r="G85" s="546"/>
      <c r="H85" s="546"/>
      <c r="I85" s="546"/>
      <c r="J85" s="546"/>
      <c r="K85" s="546"/>
      <c r="L85" s="547"/>
      <c r="M85" s="66"/>
    </row>
    <row r="86" spans="1:21" s="34" customFormat="1" x14ac:dyDescent="0.25">
      <c r="A86" s="43"/>
      <c r="B86" s="47"/>
      <c r="C86" s="78"/>
      <c r="D86" s="78"/>
      <c r="E86" s="78"/>
      <c r="F86" s="78"/>
      <c r="G86" s="78"/>
      <c r="H86" s="78"/>
      <c r="I86" s="78"/>
      <c r="J86" s="78"/>
      <c r="K86" s="78"/>
      <c r="L86" s="48"/>
      <c r="O86" s="9"/>
      <c r="P86" s="9"/>
      <c r="Q86" s="9"/>
      <c r="R86" s="9"/>
      <c r="S86" s="9"/>
      <c r="T86" s="9"/>
      <c r="U86" s="9"/>
    </row>
    <row r="87" spans="1:21" s="34" customFormat="1" x14ac:dyDescent="0.25">
      <c r="A87" s="43"/>
      <c r="B87" s="444" t="str">
        <f>IF(Intro!$G$21="English",O87,P87)</f>
        <v>Si votre entreprise a acheté des marchandises fabriquées par des producteurs canadiens depuis le 1er janvier 2023, fournissez les noms des producteurs canadiens, ainsi que les spécifications des marchandises achetées auprès des producteurs canadiens. Si ce n'est pas le cas, expliquez pourquoi.</v>
      </c>
      <c r="C87" s="445"/>
      <c r="D87" s="445"/>
      <c r="E87" s="445"/>
      <c r="F87" s="445"/>
      <c r="G87" s="445"/>
      <c r="H87" s="445"/>
      <c r="I87" s="445"/>
      <c r="J87" s="445"/>
      <c r="K87" s="445"/>
      <c r="L87" s="446"/>
      <c r="O87" s="9" t="str">
        <f>"If your firm has purchased the goods manufactured by Canadian producers since January 1, "&amp;Variables!B6&amp;", provide the names of the Canadian producers, as well as the specifications of the goods purchased from the Canadian producers. If not, explain why."</f>
        <v>If your firm has purchased the goods manufactured by Canadian producers since January 1, 2023, provide the names of the Canadian producers, as well as the specifications of the goods purchased from the Canadian producers. If not, explain why.</v>
      </c>
      <c r="P87" s="9" t="str">
        <f>"Si votre entreprise a acheté des marchandises fabriquées par des producteurs canadiens depuis le 1er janvier "&amp;Variables!B6&amp;", fournissez les noms des producteurs canadiens, ainsi que les spécifications des marchandises achetées auprès des producteurs canadiens. Si ce n'est pas le cas, expliquez pourquoi."</f>
        <v>Si votre entreprise a acheté des marchandises fabriquées par des producteurs canadiens depuis le 1er janvier 2023, fournissez les noms des producteurs canadiens, ainsi que les spécifications des marchandises achetées auprès des producteurs canadiens. Si ce n'est pas le cas, expliquez pourquoi.</v>
      </c>
      <c r="Q87" s="9"/>
      <c r="R87" s="9"/>
      <c r="S87" s="9"/>
      <c r="T87" s="9"/>
      <c r="U87" s="9"/>
    </row>
    <row r="88" spans="1:21" s="34" customFormat="1" x14ac:dyDescent="0.25">
      <c r="A88" s="43"/>
      <c r="B88" s="444"/>
      <c r="C88" s="445"/>
      <c r="D88" s="445"/>
      <c r="E88" s="445"/>
      <c r="F88" s="445"/>
      <c r="G88" s="445"/>
      <c r="H88" s="445"/>
      <c r="I88" s="445"/>
      <c r="J88" s="445"/>
      <c r="K88" s="445"/>
      <c r="L88" s="446"/>
      <c r="O88" s="9"/>
      <c r="P88" s="9"/>
      <c r="Q88" s="9"/>
      <c r="R88" s="9"/>
      <c r="S88" s="9"/>
      <c r="T88" s="9"/>
      <c r="U88" s="9"/>
    </row>
    <row r="89" spans="1:21" s="34" customFormat="1" x14ac:dyDescent="0.25">
      <c r="A89" s="43"/>
      <c r="B89" s="47"/>
      <c r="C89" s="78"/>
      <c r="D89" s="78"/>
      <c r="E89" s="78"/>
      <c r="F89" s="78"/>
      <c r="G89" s="78"/>
      <c r="H89" s="78"/>
      <c r="I89" s="78"/>
      <c r="J89" s="78"/>
      <c r="K89" s="78"/>
      <c r="L89" s="48"/>
      <c r="O89" s="9"/>
      <c r="P89" s="9"/>
      <c r="Q89" s="9"/>
      <c r="R89" s="9"/>
      <c r="S89" s="9"/>
      <c r="T89" s="9"/>
      <c r="U89" s="9"/>
    </row>
    <row r="90" spans="1:21" s="10" customFormat="1" x14ac:dyDescent="0.25">
      <c r="A90" s="7"/>
      <c r="B90" s="550"/>
      <c r="C90" s="551"/>
      <c r="D90" s="551"/>
      <c r="E90" s="551"/>
      <c r="F90" s="551"/>
      <c r="G90" s="551"/>
      <c r="H90" s="551"/>
      <c r="I90" s="551"/>
      <c r="J90" s="551"/>
      <c r="K90" s="551"/>
      <c r="L90" s="552"/>
      <c r="M90" s="34"/>
      <c r="Q90" s="9"/>
    </row>
    <row r="91" spans="1:21" s="10" customFormat="1" x14ac:dyDescent="0.25">
      <c r="A91" s="7"/>
      <c r="B91" s="550"/>
      <c r="C91" s="551"/>
      <c r="D91" s="551"/>
      <c r="E91" s="551"/>
      <c r="F91" s="551"/>
      <c r="G91" s="551"/>
      <c r="H91" s="551"/>
      <c r="I91" s="551"/>
      <c r="J91" s="551"/>
      <c r="K91" s="551"/>
      <c r="L91" s="552"/>
      <c r="M91" s="34"/>
      <c r="Q91" s="9"/>
    </row>
    <row r="92" spans="1:21" s="10" customFormat="1" x14ac:dyDescent="0.25">
      <c r="A92" s="7"/>
      <c r="B92" s="550"/>
      <c r="C92" s="551"/>
      <c r="D92" s="551"/>
      <c r="E92" s="551"/>
      <c r="F92" s="551"/>
      <c r="G92" s="551"/>
      <c r="H92" s="551"/>
      <c r="I92" s="551"/>
      <c r="J92" s="551"/>
      <c r="K92" s="551"/>
      <c r="L92" s="552"/>
      <c r="M92" s="34"/>
      <c r="Q92" s="9"/>
    </row>
    <row r="93" spans="1:21" s="10" customFormat="1" x14ac:dyDescent="0.25">
      <c r="A93" s="7"/>
      <c r="B93" s="550"/>
      <c r="C93" s="551"/>
      <c r="D93" s="551"/>
      <c r="E93" s="551"/>
      <c r="F93" s="551"/>
      <c r="G93" s="551"/>
      <c r="H93" s="551"/>
      <c r="I93" s="551"/>
      <c r="J93" s="551"/>
      <c r="K93" s="551"/>
      <c r="L93" s="552"/>
      <c r="M93" s="34"/>
      <c r="Q93" s="9"/>
    </row>
    <row r="94" spans="1:21" s="10" customFormat="1" x14ac:dyDescent="0.25">
      <c r="A94" s="7"/>
      <c r="B94" s="550"/>
      <c r="C94" s="551"/>
      <c r="D94" s="551"/>
      <c r="E94" s="551"/>
      <c r="F94" s="551"/>
      <c r="G94" s="551"/>
      <c r="H94" s="551"/>
      <c r="I94" s="551"/>
      <c r="J94" s="551"/>
      <c r="K94" s="551"/>
      <c r="L94" s="552"/>
      <c r="M94" s="34"/>
      <c r="Q94" s="9"/>
    </row>
    <row r="95" spans="1:21" s="10" customFormat="1" x14ac:dyDescent="0.25">
      <c r="A95" s="7"/>
      <c r="B95" s="550"/>
      <c r="C95" s="551"/>
      <c r="D95" s="551"/>
      <c r="E95" s="551"/>
      <c r="F95" s="551"/>
      <c r="G95" s="551"/>
      <c r="H95" s="551"/>
      <c r="I95" s="551"/>
      <c r="J95" s="551"/>
      <c r="K95" s="551"/>
      <c r="L95" s="552"/>
      <c r="M95" s="34"/>
      <c r="Q95" s="9"/>
    </row>
    <row r="96" spans="1:21" s="10" customFormat="1" x14ac:dyDescent="0.25">
      <c r="A96" s="7"/>
      <c r="B96" s="550"/>
      <c r="C96" s="551"/>
      <c r="D96" s="551"/>
      <c r="E96" s="551"/>
      <c r="F96" s="551"/>
      <c r="G96" s="551"/>
      <c r="H96" s="551"/>
      <c r="I96" s="551"/>
      <c r="J96" s="551"/>
      <c r="K96" s="551"/>
      <c r="L96" s="552"/>
      <c r="M96" s="34"/>
      <c r="Q96" s="9"/>
    </row>
    <row r="97" spans="1:21" s="10" customFormat="1" x14ac:dyDescent="0.25">
      <c r="A97" s="7"/>
      <c r="B97" s="550"/>
      <c r="C97" s="551"/>
      <c r="D97" s="551"/>
      <c r="E97" s="551"/>
      <c r="F97" s="551"/>
      <c r="G97" s="551"/>
      <c r="H97" s="551"/>
      <c r="I97" s="551"/>
      <c r="J97" s="551"/>
      <c r="K97" s="551"/>
      <c r="L97" s="552"/>
      <c r="M97" s="34"/>
      <c r="Q97" s="9"/>
    </row>
    <row r="98" spans="1:21" s="34" customFormat="1" x14ac:dyDescent="0.25">
      <c r="A98" s="43"/>
      <c r="B98" s="44"/>
      <c r="C98" s="45"/>
      <c r="D98" s="45"/>
      <c r="E98" s="45"/>
      <c r="F98" s="45"/>
      <c r="G98" s="45"/>
      <c r="H98" s="45"/>
      <c r="I98" s="45"/>
      <c r="J98" s="45"/>
      <c r="K98" s="45"/>
      <c r="L98" s="46"/>
      <c r="O98" s="9"/>
      <c r="P98" s="9"/>
      <c r="Q98" s="9"/>
      <c r="R98" s="9"/>
      <c r="S98" s="9"/>
      <c r="T98" s="9"/>
      <c r="U98" s="9"/>
    </row>
    <row r="99" spans="1:21" s="10" customFormat="1" x14ac:dyDescent="0.25">
      <c r="A99" s="7"/>
      <c r="B99" s="537" t="s">
        <v>19</v>
      </c>
      <c r="C99" s="538"/>
      <c r="D99" s="538"/>
      <c r="E99" s="538"/>
      <c r="F99" s="538"/>
      <c r="G99" s="538"/>
      <c r="H99" s="538"/>
      <c r="I99" s="538"/>
      <c r="J99" s="538"/>
      <c r="K99" s="538"/>
      <c r="L99" s="539"/>
      <c r="M99" s="66"/>
    </row>
    <row r="100" spans="1:21" s="34" customFormat="1" x14ac:dyDescent="0.25">
      <c r="A100" s="43"/>
      <c r="B100" s="47"/>
      <c r="C100" s="78"/>
      <c r="D100" s="78"/>
      <c r="E100" s="78"/>
      <c r="F100" s="78"/>
      <c r="G100" s="78"/>
      <c r="H100" s="78"/>
      <c r="I100" s="78"/>
      <c r="J100" s="78"/>
      <c r="K100" s="78"/>
      <c r="L100" s="48"/>
      <c r="O100" s="9"/>
      <c r="P100" s="9"/>
      <c r="Q100" s="9"/>
      <c r="R100" s="9"/>
      <c r="S100" s="9"/>
      <c r="T100" s="9"/>
      <c r="U100" s="9"/>
    </row>
    <row r="101" spans="1:21" s="34" customFormat="1" x14ac:dyDescent="0.25">
      <c r="A101" s="43"/>
      <c r="B101" s="444" t="str">
        <f>IF(Intro!$G$21="English",O101,P101)</f>
        <v>Si votre entreprise, en tant qu'importateur officiel, a vendu des importations de marchandises à des producteurs canadiens depuis le 1er janvier 2023, fournissez des détails concernant les spécifications des marchandises et les pays d'origine.</v>
      </c>
      <c r="C101" s="445"/>
      <c r="D101" s="445"/>
      <c r="E101" s="445"/>
      <c r="F101" s="445"/>
      <c r="G101" s="445"/>
      <c r="H101" s="445"/>
      <c r="I101" s="445"/>
      <c r="J101" s="445"/>
      <c r="K101" s="445"/>
      <c r="L101" s="446"/>
      <c r="O101" s="9" t="str">
        <f>"If your firm, as the importer of record, has sold imports of the goods to Canadian producers since January 1, "&amp;Variables!B6&amp;", provide details regarding the specifications of the goods and the countries of origin."</f>
        <v>If your firm, as the importer of record, has sold imports of the goods to Canadian producers since January 1, 2023, provide details regarding the specifications of the goods and the countries of origin.</v>
      </c>
      <c r="P101" s="9" t="str">
        <f>"Si votre entreprise, en tant qu'importateur officiel, a vendu des importations de marchandises à des producteurs canadiens depuis le 1er janvier "&amp;Variables!B6&amp;", fournissez des détails concernant les spécifications des marchandises et les pays d'origine."</f>
        <v>Si votre entreprise, en tant qu'importateur officiel, a vendu des importations de marchandises à des producteurs canadiens depuis le 1er janvier 2023, fournissez des détails concernant les spécifications des marchandises et les pays d'origine.</v>
      </c>
      <c r="Q101" s="9"/>
      <c r="R101" s="9"/>
      <c r="S101" s="9"/>
      <c r="T101" s="9"/>
      <c r="U101" s="9"/>
    </row>
    <row r="102" spans="1:21" s="34" customFormat="1" x14ac:dyDescent="0.25">
      <c r="A102" s="43"/>
      <c r="B102" s="444"/>
      <c r="C102" s="445"/>
      <c r="D102" s="445"/>
      <c r="E102" s="445"/>
      <c r="F102" s="445"/>
      <c r="G102" s="445"/>
      <c r="H102" s="445"/>
      <c r="I102" s="445"/>
      <c r="J102" s="445"/>
      <c r="K102" s="445"/>
      <c r="L102" s="446"/>
      <c r="O102" s="9"/>
      <c r="P102" s="9"/>
      <c r="Q102" s="9"/>
      <c r="R102" s="9"/>
      <c r="S102" s="9"/>
      <c r="T102" s="9"/>
      <c r="U102" s="9"/>
    </row>
    <row r="103" spans="1:21" s="34" customFormat="1" x14ac:dyDescent="0.25">
      <c r="A103" s="43"/>
      <c r="B103" s="47"/>
      <c r="C103" s="78"/>
      <c r="D103" s="78"/>
      <c r="E103" s="78"/>
      <c r="F103" s="78"/>
      <c r="G103" s="78"/>
      <c r="H103" s="78"/>
      <c r="I103" s="78"/>
      <c r="J103" s="78"/>
      <c r="K103" s="78"/>
      <c r="L103" s="48"/>
      <c r="O103" s="9"/>
      <c r="P103" s="9"/>
      <c r="Q103" s="9"/>
      <c r="R103" s="9"/>
      <c r="S103" s="9"/>
      <c r="T103" s="9"/>
      <c r="U103" s="9"/>
    </row>
    <row r="104" spans="1:21" s="10" customFormat="1" x14ac:dyDescent="0.25">
      <c r="A104" s="7"/>
      <c r="B104" s="550"/>
      <c r="C104" s="551"/>
      <c r="D104" s="551"/>
      <c r="E104" s="551"/>
      <c r="F104" s="551"/>
      <c r="G104" s="551"/>
      <c r="H104" s="551"/>
      <c r="I104" s="551"/>
      <c r="J104" s="551"/>
      <c r="K104" s="551"/>
      <c r="L104" s="552"/>
      <c r="M104" s="34"/>
      <c r="Q104" s="9"/>
    </row>
    <row r="105" spans="1:21" s="10" customFormat="1" x14ac:dyDescent="0.25">
      <c r="A105" s="7"/>
      <c r="B105" s="550"/>
      <c r="C105" s="551"/>
      <c r="D105" s="551"/>
      <c r="E105" s="551"/>
      <c r="F105" s="551"/>
      <c r="G105" s="551"/>
      <c r="H105" s="551"/>
      <c r="I105" s="551"/>
      <c r="J105" s="551"/>
      <c r="K105" s="551"/>
      <c r="L105" s="552"/>
      <c r="M105" s="34"/>
      <c r="Q105" s="9"/>
    </row>
    <row r="106" spans="1:21" s="10" customFormat="1" x14ac:dyDescent="0.25">
      <c r="A106" s="7"/>
      <c r="B106" s="550"/>
      <c r="C106" s="551"/>
      <c r="D106" s="551"/>
      <c r="E106" s="551"/>
      <c r="F106" s="551"/>
      <c r="G106" s="551"/>
      <c r="H106" s="551"/>
      <c r="I106" s="551"/>
      <c r="J106" s="551"/>
      <c r="K106" s="551"/>
      <c r="L106" s="552"/>
      <c r="M106" s="34"/>
      <c r="Q106" s="9"/>
    </row>
    <row r="107" spans="1:21" s="10" customFormat="1" x14ac:dyDescent="0.25">
      <c r="A107" s="7"/>
      <c r="B107" s="550"/>
      <c r="C107" s="551"/>
      <c r="D107" s="551"/>
      <c r="E107" s="551"/>
      <c r="F107" s="551"/>
      <c r="G107" s="551"/>
      <c r="H107" s="551"/>
      <c r="I107" s="551"/>
      <c r="J107" s="551"/>
      <c r="K107" s="551"/>
      <c r="L107" s="552"/>
      <c r="M107" s="34"/>
      <c r="Q107" s="9"/>
    </row>
    <row r="108" spans="1:21" s="10" customFormat="1" x14ac:dyDescent="0.25">
      <c r="A108" s="7"/>
      <c r="B108" s="550"/>
      <c r="C108" s="551"/>
      <c r="D108" s="551"/>
      <c r="E108" s="551"/>
      <c r="F108" s="551"/>
      <c r="G108" s="551"/>
      <c r="H108" s="551"/>
      <c r="I108" s="551"/>
      <c r="J108" s="551"/>
      <c r="K108" s="551"/>
      <c r="L108" s="552"/>
      <c r="M108" s="34"/>
      <c r="Q108" s="9"/>
    </row>
    <row r="109" spans="1:21" s="10" customFormat="1" x14ac:dyDescent="0.25">
      <c r="A109" s="7"/>
      <c r="B109" s="550"/>
      <c r="C109" s="551"/>
      <c r="D109" s="551"/>
      <c r="E109" s="551"/>
      <c r="F109" s="551"/>
      <c r="G109" s="551"/>
      <c r="H109" s="551"/>
      <c r="I109" s="551"/>
      <c r="J109" s="551"/>
      <c r="K109" s="551"/>
      <c r="L109" s="552"/>
      <c r="M109" s="34"/>
      <c r="Q109" s="9"/>
    </row>
    <row r="110" spans="1:21" s="10" customFormat="1" x14ac:dyDescent="0.25">
      <c r="A110" s="7"/>
      <c r="B110" s="550"/>
      <c r="C110" s="551"/>
      <c r="D110" s="551"/>
      <c r="E110" s="551"/>
      <c r="F110" s="551"/>
      <c r="G110" s="551"/>
      <c r="H110" s="551"/>
      <c r="I110" s="551"/>
      <c r="J110" s="551"/>
      <c r="K110" s="551"/>
      <c r="L110" s="552"/>
      <c r="M110" s="34"/>
      <c r="Q110" s="9"/>
    </row>
    <row r="111" spans="1:21" s="10" customFormat="1" x14ac:dyDescent="0.25">
      <c r="A111" s="7"/>
      <c r="B111" s="550"/>
      <c r="C111" s="551"/>
      <c r="D111" s="551"/>
      <c r="E111" s="551"/>
      <c r="F111" s="551"/>
      <c r="G111" s="551"/>
      <c r="H111" s="551"/>
      <c r="I111" s="551"/>
      <c r="J111" s="551"/>
      <c r="K111" s="551"/>
      <c r="L111" s="552"/>
      <c r="M111" s="34"/>
      <c r="Q111" s="9"/>
    </row>
    <row r="112" spans="1:21" s="34" customFormat="1" x14ac:dyDescent="0.25">
      <c r="A112" s="43"/>
      <c r="B112" s="44"/>
      <c r="C112" s="45"/>
      <c r="D112" s="45"/>
      <c r="E112" s="45"/>
      <c r="F112" s="45"/>
      <c r="G112" s="45"/>
      <c r="H112" s="45"/>
      <c r="I112" s="45"/>
      <c r="J112" s="45"/>
      <c r="K112" s="45"/>
      <c r="L112" s="46"/>
      <c r="O112" s="9"/>
      <c r="P112" s="9"/>
      <c r="Q112" s="9"/>
      <c r="R112" s="9"/>
      <c r="S112" s="9"/>
      <c r="T112" s="9"/>
      <c r="U112" s="9"/>
    </row>
    <row r="114" spans="1:21" x14ac:dyDescent="0.25">
      <c r="B114" s="416" t="s">
        <v>311</v>
      </c>
      <c r="C114" s="417"/>
      <c r="D114" s="417"/>
      <c r="E114" s="417"/>
      <c r="F114" s="417"/>
      <c r="G114" s="417"/>
      <c r="H114" s="417"/>
      <c r="I114" s="417"/>
      <c r="J114" s="417"/>
      <c r="K114" s="417"/>
      <c r="L114" s="418"/>
      <c r="M114" s="34"/>
    </row>
    <row r="115" spans="1:21" s="10" customFormat="1" x14ac:dyDescent="0.25">
      <c r="A115" s="7"/>
      <c r="B115" s="537" t="s">
        <v>20</v>
      </c>
      <c r="C115" s="538"/>
      <c r="D115" s="538"/>
      <c r="E115" s="538"/>
      <c r="F115" s="538"/>
      <c r="G115" s="538"/>
      <c r="H115" s="538"/>
      <c r="I115" s="538"/>
      <c r="J115" s="538"/>
      <c r="K115" s="538"/>
      <c r="L115" s="539"/>
      <c r="M115" s="66"/>
    </row>
    <row r="116" spans="1:21" s="34" customFormat="1" x14ac:dyDescent="0.25">
      <c r="A116" s="43"/>
      <c r="B116" s="47"/>
      <c r="C116" s="78"/>
      <c r="D116" s="78"/>
      <c r="E116" s="78"/>
      <c r="F116" s="78"/>
      <c r="G116" s="78"/>
      <c r="H116" s="78"/>
      <c r="I116" s="78"/>
      <c r="J116" s="78"/>
      <c r="K116" s="78"/>
      <c r="L116" s="48"/>
      <c r="O116" s="9"/>
      <c r="P116" s="9"/>
      <c r="Q116" s="9"/>
      <c r="R116" s="9"/>
      <c r="S116" s="9"/>
      <c r="T116" s="9"/>
      <c r="U116" s="9"/>
    </row>
    <row r="117" spans="1:21" s="34" customFormat="1" x14ac:dyDescent="0.25">
      <c r="A117" s="43"/>
      <c r="B117" s="540" t="str">
        <f>IF(Intro!$G$21="English",O117,P117)</f>
        <v>Fournissez des détails si votre entreprise a modifié la gamme de marchandises qu'elle a importé depuis le 1er janvier 2023.</v>
      </c>
      <c r="C117" s="541"/>
      <c r="D117" s="541"/>
      <c r="E117" s="541"/>
      <c r="F117" s="541"/>
      <c r="G117" s="541"/>
      <c r="H117" s="541"/>
      <c r="I117" s="541"/>
      <c r="J117" s="541"/>
      <c r="K117" s="541"/>
      <c r="L117" s="542"/>
      <c r="O117" s="9" t="str">
        <f>"Provide details if your firm changed the product mix of the goods it has imported since January 1, "&amp;Variables!B6&amp;"."</f>
        <v>Provide details if your firm changed the product mix of the goods it has imported since January 1, 2023.</v>
      </c>
      <c r="P117" s="9" t="str">
        <f>"Fournissez des détails si votre entreprise a modifié la gamme de marchandises qu'elle a importé depuis le 1er janvier "&amp;Variables!B6&amp;"."</f>
        <v>Fournissez des détails si votre entreprise a modifié la gamme de marchandises qu'elle a importé depuis le 1er janvier 2023.</v>
      </c>
      <c r="Q117" s="9"/>
      <c r="R117" s="9"/>
      <c r="S117" s="9"/>
      <c r="T117" s="9"/>
      <c r="U117" s="9"/>
    </row>
    <row r="118" spans="1:21" s="34" customFormat="1" x14ac:dyDescent="0.25">
      <c r="A118" s="43"/>
      <c r="B118" s="47"/>
      <c r="C118" s="78"/>
      <c r="D118" s="78"/>
      <c r="E118" s="78"/>
      <c r="F118" s="78"/>
      <c r="G118" s="78"/>
      <c r="H118" s="78"/>
      <c r="I118" s="78"/>
      <c r="J118" s="78"/>
      <c r="K118" s="78"/>
      <c r="L118" s="48"/>
      <c r="O118" s="9"/>
      <c r="P118" s="9"/>
      <c r="Q118" s="9"/>
      <c r="R118" s="9"/>
      <c r="S118" s="9"/>
      <c r="T118" s="9"/>
      <c r="U118" s="9"/>
    </row>
    <row r="119" spans="1:21" s="10" customFormat="1" x14ac:dyDescent="0.25">
      <c r="A119" s="7"/>
      <c r="B119" s="550"/>
      <c r="C119" s="551"/>
      <c r="D119" s="551"/>
      <c r="E119" s="551"/>
      <c r="F119" s="551"/>
      <c r="G119" s="551"/>
      <c r="H119" s="551"/>
      <c r="I119" s="551"/>
      <c r="J119" s="551"/>
      <c r="K119" s="551"/>
      <c r="L119" s="552"/>
      <c r="M119" s="34"/>
      <c r="Q119" s="9"/>
    </row>
    <row r="120" spans="1:21" s="10" customFormat="1" x14ac:dyDescent="0.25">
      <c r="A120" s="7"/>
      <c r="B120" s="550"/>
      <c r="C120" s="551"/>
      <c r="D120" s="551"/>
      <c r="E120" s="551"/>
      <c r="F120" s="551"/>
      <c r="G120" s="551"/>
      <c r="H120" s="551"/>
      <c r="I120" s="551"/>
      <c r="J120" s="551"/>
      <c r="K120" s="551"/>
      <c r="L120" s="552"/>
      <c r="M120" s="34"/>
      <c r="Q120" s="9"/>
    </row>
    <row r="121" spans="1:21" s="10" customFormat="1" x14ac:dyDescent="0.25">
      <c r="A121" s="7"/>
      <c r="B121" s="550"/>
      <c r="C121" s="551"/>
      <c r="D121" s="551"/>
      <c r="E121" s="551"/>
      <c r="F121" s="551"/>
      <c r="G121" s="551"/>
      <c r="H121" s="551"/>
      <c r="I121" s="551"/>
      <c r="J121" s="551"/>
      <c r="K121" s="551"/>
      <c r="L121" s="552"/>
      <c r="M121" s="34"/>
      <c r="Q121" s="9"/>
    </row>
    <row r="122" spans="1:21" s="10" customFormat="1" x14ac:dyDescent="0.25">
      <c r="A122" s="7"/>
      <c r="B122" s="550"/>
      <c r="C122" s="551"/>
      <c r="D122" s="551"/>
      <c r="E122" s="551"/>
      <c r="F122" s="551"/>
      <c r="G122" s="551"/>
      <c r="H122" s="551"/>
      <c r="I122" s="551"/>
      <c r="J122" s="551"/>
      <c r="K122" s="551"/>
      <c r="L122" s="552"/>
      <c r="M122" s="34"/>
      <c r="Q122" s="9"/>
    </row>
    <row r="123" spans="1:21" s="10" customFormat="1" x14ac:dyDescent="0.25">
      <c r="A123" s="7"/>
      <c r="B123" s="550"/>
      <c r="C123" s="551"/>
      <c r="D123" s="551"/>
      <c r="E123" s="551"/>
      <c r="F123" s="551"/>
      <c r="G123" s="551"/>
      <c r="H123" s="551"/>
      <c r="I123" s="551"/>
      <c r="J123" s="551"/>
      <c r="K123" s="551"/>
      <c r="L123" s="552"/>
      <c r="M123" s="34"/>
      <c r="Q123" s="9"/>
    </row>
    <row r="124" spans="1:21" s="10" customFormat="1" x14ac:dyDescent="0.25">
      <c r="A124" s="7"/>
      <c r="B124" s="550"/>
      <c r="C124" s="551"/>
      <c r="D124" s="551"/>
      <c r="E124" s="551"/>
      <c r="F124" s="551"/>
      <c r="G124" s="551"/>
      <c r="H124" s="551"/>
      <c r="I124" s="551"/>
      <c r="J124" s="551"/>
      <c r="K124" s="551"/>
      <c r="L124" s="552"/>
      <c r="M124" s="34"/>
      <c r="Q124" s="9"/>
    </row>
    <row r="125" spans="1:21" s="10" customFormat="1" x14ac:dyDescent="0.25">
      <c r="A125" s="7"/>
      <c r="B125" s="550"/>
      <c r="C125" s="551"/>
      <c r="D125" s="551"/>
      <c r="E125" s="551"/>
      <c r="F125" s="551"/>
      <c r="G125" s="551"/>
      <c r="H125" s="551"/>
      <c r="I125" s="551"/>
      <c r="J125" s="551"/>
      <c r="K125" s="551"/>
      <c r="L125" s="552"/>
      <c r="M125" s="34"/>
      <c r="Q125" s="9"/>
    </row>
    <row r="126" spans="1:21" s="10" customFormat="1" x14ac:dyDescent="0.25">
      <c r="A126" s="7"/>
      <c r="B126" s="550"/>
      <c r="C126" s="551"/>
      <c r="D126" s="551"/>
      <c r="E126" s="551"/>
      <c r="F126" s="551"/>
      <c r="G126" s="551"/>
      <c r="H126" s="551"/>
      <c r="I126" s="551"/>
      <c r="J126" s="551"/>
      <c r="K126" s="551"/>
      <c r="L126" s="552"/>
      <c r="M126" s="34"/>
      <c r="Q126" s="9"/>
    </row>
    <row r="127" spans="1:21" s="34" customFormat="1" x14ac:dyDescent="0.25">
      <c r="A127" s="43"/>
      <c r="B127" s="44"/>
      <c r="C127" s="45"/>
      <c r="D127" s="45"/>
      <c r="E127" s="45"/>
      <c r="F127" s="45"/>
      <c r="G127" s="45"/>
      <c r="H127" s="45"/>
      <c r="I127" s="45"/>
      <c r="J127" s="45"/>
      <c r="K127" s="45"/>
      <c r="L127" s="46"/>
      <c r="O127" s="9"/>
      <c r="P127" s="9"/>
      <c r="Q127" s="9"/>
      <c r="R127" s="9"/>
      <c r="S127" s="9"/>
      <c r="T127" s="9"/>
      <c r="U127" s="9"/>
    </row>
    <row r="128" spans="1:21" s="10" customFormat="1" x14ac:dyDescent="0.25">
      <c r="A128" s="7"/>
      <c r="B128" s="537" t="s">
        <v>21</v>
      </c>
      <c r="C128" s="538"/>
      <c r="D128" s="538"/>
      <c r="E128" s="538"/>
      <c r="F128" s="538"/>
      <c r="G128" s="538"/>
      <c r="H128" s="538"/>
      <c r="I128" s="538"/>
      <c r="J128" s="538"/>
      <c r="K128" s="538"/>
      <c r="L128" s="539"/>
      <c r="M128" s="66"/>
    </row>
    <row r="129" spans="1:21" s="34" customFormat="1" x14ac:dyDescent="0.25">
      <c r="A129" s="43"/>
      <c r="B129" s="47"/>
      <c r="C129" s="78"/>
      <c r="D129" s="78"/>
      <c r="E129" s="78"/>
      <c r="F129" s="78"/>
      <c r="G129" s="78"/>
      <c r="H129" s="78"/>
      <c r="I129" s="78"/>
      <c r="J129" s="78"/>
      <c r="K129" s="78"/>
      <c r="L129" s="48"/>
      <c r="O129" s="9"/>
      <c r="P129" s="9"/>
      <c r="Q129" s="9"/>
      <c r="R129" s="9"/>
      <c r="S129" s="9"/>
      <c r="T129" s="9"/>
      <c r="U129" s="9"/>
    </row>
    <row r="130" spans="1:21" s="34" customFormat="1" x14ac:dyDescent="0.25">
      <c r="A130" s="43"/>
      <c r="B130" s="540" t="str">
        <f>IF(Intro!$G$21="English",O130,P130)</f>
        <v>Décrivez comment les coûts de livraison des marchandises achetées par votre entreprise sont payés.</v>
      </c>
      <c r="C130" s="541"/>
      <c r="D130" s="541"/>
      <c r="E130" s="541"/>
      <c r="F130" s="541"/>
      <c r="G130" s="541"/>
      <c r="H130" s="541"/>
      <c r="I130" s="541"/>
      <c r="J130" s="541"/>
      <c r="K130" s="541"/>
      <c r="L130" s="542"/>
      <c r="O130" s="9" t="s">
        <v>155</v>
      </c>
      <c r="P130" s="9" t="s">
        <v>204</v>
      </c>
      <c r="Q130" s="9"/>
      <c r="R130" s="9"/>
      <c r="S130" s="9"/>
      <c r="T130" s="9"/>
      <c r="U130" s="9"/>
    </row>
    <row r="131" spans="1:21" s="34" customFormat="1" x14ac:dyDescent="0.25">
      <c r="A131" s="43"/>
      <c r="B131" s="47"/>
      <c r="C131" s="78"/>
      <c r="D131" s="78"/>
      <c r="E131" s="78"/>
      <c r="F131" s="78"/>
      <c r="G131" s="78"/>
      <c r="H131" s="163" t="str">
        <f>IF(Intro!$G$21="English",O131,P131)</f>
        <v>Sélectionnez toutes les réponses qui s'appliquent</v>
      </c>
      <c r="I131" s="78"/>
      <c r="J131" s="78"/>
      <c r="K131" s="78"/>
      <c r="L131" s="48"/>
      <c r="O131" s="9" t="s">
        <v>483</v>
      </c>
      <c r="P131" s="9" t="s">
        <v>484</v>
      </c>
      <c r="Q131" s="9"/>
      <c r="R131" s="9"/>
      <c r="S131" s="9"/>
      <c r="T131" s="9"/>
      <c r="U131" s="9"/>
    </row>
    <row r="132" spans="1:21" x14ac:dyDescent="0.25">
      <c r="B132" s="572" t="str">
        <f>IF(Intro!$G$21="English",O132,P132)</f>
        <v>L'exportateur s'occupe de la livraison et les frais de livraison sont inclus dans le prix de vente.</v>
      </c>
      <c r="C132" s="573"/>
      <c r="D132" s="573"/>
      <c r="E132" s="573"/>
      <c r="F132" s="573"/>
      <c r="G132" s="574"/>
      <c r="H132" s="99"/>
      <c r="I132" s="78"/>
      <c r="J132" s="78"/>
      <c r="K132" s="78"/>
      <c r="L132" s="48"/>
      <c r="M132" s="9"/>
      <c r="O132" s="9" t="s">
        <v>410</v>
      </c>
      <c r="P132" s="9" t="s">
        <v>412</v>
      </c>
    </row>
    <row r="133" spans="1:21" x14ac:dyDescent="0.25">
      <c r="B133" s="572" t="str">
        <f>IF(Intro!$G$21="English",O133,P133)</f>
        <v>L'exportateur s'occupe de la livraison mais les frais de livraison sont facturés séparément à votre entreprise.</v>
      </c>
      <c r="C133" s="573"/>
      <c r="D133" s="573"/>
      <c r="E133" s="573"/>
      <c r="F133" s="573"/>
      <c r="G133" s="574"/>
      <c r="H133" s="99"/>
      <c r="I133" s="78"/>
      <c r="J133" s="78"/>
      <c r="K133" s="78"/>
      <c r="L133" s="48"/>
      <c r="M133" s="9"/>
      <c r="O133" s="9" t="s">
        <v>411</v>
      </c>
      <c r="P133" s="9" t="s">
        <v>414</v>
      </c>
    </row>
    <row r="134" spans="1:21" x14ac:dyDescent="0.25">
      <c r="B134" s="572" t="str">
        <f>IF(Intro!$G$21="English",O134,P134)</f>
        <v>La livraison et ses frais sont pris en charge par votre entreprise.</v>
      </c>
      <c r="C134" s="573"/>
      <c r="D134" s="573"/>
      <c r="E134" s="573"/>
      <c r="F134" s="573"/>
      <c r="G134" s="574"/>
      <c r="H134" s="99"/>
      <c r="I134" s="78"/>
      <c r="J134" s="78"/>
      <c r="K134" s="78"/>
      <c r="L134" s="48"/>
      <c r="M134" s="9"/>
      <c r="O134" s="9" t="s">
        <v>444</v>
      </c>
      <c r="P134" s="9" t="s">
        <v>413</v>
      </c>
    </row>
    <row r="135" spans="1:21" s="34" customFormat="1" x14ac:dyDescent="0.25">
      <c r="A135" s="43"/>
      <c r="B135" s="47"/>
      <c r="C135" s="78"/>
      <c r="D135" s="78"/>
      <c r="E135" s="78"/>
      <c r="F135" s="78"/>
      <c r="G135" s="78"/>
      <c r="H135" s="78"/>
      <c r="I135" s="78"/>
      <c r="J135" s="78"/>
      <c r="K135" s="78"/>
      <c r="L135" s="48"/>
      <c r="O135" s="9"/>
      <c r="P135" s="9"/>
      <c r="Q135" s="9"/>
      <c r="R135" s="9"/>
      <c r="S135" s="9"/>
      <c r="T135" s="9"/>
      <c r="U135" s="9"/>
    </row>
    <row r="136" spans="1:21" s="34" customFormat="1" x14ac:dyDescent="0.25">
      <c r="A136" s="43"/>
      <c r="B136" s="540" t="str">
        <f>IF(Intro!$G$21="English",O136,P136)</f>
        <v>Fournissez des détails si les frais de livraison payés par votre entreprise ont changé depuis le 1er janvier 2023.</v>
      </c>
      <c r="C136" s="541"/>
      <c r="D136" s="541"/>
      <c r="E136" s="541"/>
      <c r="F136" s="541"/>
      <c r="G136" s="541"/>
      <c r="H136" s="541"/>
      <c r="I136" s="541"/>
      <c r="J136" s="541"/>
      <c r="K136" s="541"/>
      <c r="L136" s="542"/>
      <c r="O136" s="9" t="str">
        <f>"Provide details if delivery charges paid by your firm have changed since January 1, "&amp;Variables!B6&amp;"."</f>
        <v>Provide details if delivery charges paid by your firm have changed since January 1, 2023.</v>
      </c>
      <c r="P136" s="9" t="str">
        <f>"Fournissez des détails si les frais de livraison payés par votre entreprise ont changé depuis le 1er janvier "&amp;Variables!B6&amp;"."</f>
        <v>Fournissez des détails si les frais de livraison payés par votre entreprise ont changé depuis le 1er janvier 2023.</v>
      </c>
      <c r="Q136" s="9"/>
      <c r="R136" s="9"/>
      <c r="S136" s="9"/>
      <c r="T136" s="9"/>
      <c r="U136" s="9"/>
    </row>
    <row r="137" spans="1:21" s="34" customFormat="1" x14ac:dyDescent="0.25">
      <c r="A137" s="43"/>
      <c r="B137" s="47"/>
      <c r="C137" s="78"/>
      <c r="D137" s="78"/>
      <c r="E137" s="78"/>
      <c r="F137" s="78"/>
      <c r="G137" s="78"/>
      <c r="H137" s="78"/>
      <c r="I137" s="78"/>
      <c r="J137" s="78"/>
      <c r="K137" s="78"/>
      <c r="L137" s="48"/>
      <c r="O137" s="9"/>
      <c r="P137" s="9"/>
      <c r="Q137" s="9"/>
      <c r="R137" s="9"/>
      <c r="S137" s="9"/>
      <c r="T137" s="9"/>
      <c r="U137" s="9"/>
    </row>
    <row r="138" spans="1:21" s="10" customFormat="1" x14ac:dyDescent="0.25">
      <c r="A138" s="7"/>
      <c r="B138" s="550"/>
      <c r="C138" s="551"/>
      <c r="D138" s="551"/>
      <c r="E138" s="551"/>
      <c r="F138" s="551"/>
      <c r="G138" s="551"/>
      <c r="H138" s="551"/>
      <c r="I138" s="551"/>
      <c r="J138" s="551"/>
      <c r="K138" s="551"/>
      <c r="L138" s="552"/>
      <c r="M138" s="34"/>
      <c r="Q138" s="9"/>
    </row>
    <row r="139" spans="1:21" s="10" customFormat="1" x14ac:dyDescent="0.25">
      <c r="A139" s="7"/>
      <c r="B139" s="550"/>
      <c r="C139" s="551"/>
      <c r="D139" s="551"/>
      <c r="E139" s="551"/>
      <c r="F139" s="551"/>
      <c r="G139" s="551"/>
      <c r="H139" s="551"/>
      <c r="I139" s="551"/>
      <c r="J139" s="551"/>
      <c r="K139" s="551"/>
      <c r="L139" s="552"/>
      <c r="M139" s="34"/>
      <c r="Q139" s="9"/>
    </row>
    <row r="140" spans="1:21" s="10" customFormat="1" x14ac:dyDescent="0.25">
      <c r="A140" s="7"/>
      <c r="B140" s="550"/>
      <c r="C140" s="551"/>
      <c r="D140" s="551"/>
      <c r="E140" s="551"/>
      <c r="F140" s="551"/>
      <c r="G140" s="551"/>
      <c r="H140" s="551"/>
      <c r="I140" s="551"/>
      <c r="J140" s="551"/>
      <c r="K140" s="551"/>
      <c r="L140" s="552"/>
      <c r="M140" s="34"/>
      <c r="Q140" s="9"/>
    </row>
    <row r="141" spans="1:21" s="10" customFormat="1" x14ac:dyDescent="0.25">
      <c r="A141" s="7"/>
      <c r="B141" s="550"/>
      <c r="C141" s="551"/>
      <c r="D141" s="551"/>
      <c r="E141" s="551"/>
      <c r="F141" s="551"/>
      <c r="G141" s="551"/>
      <c r="H141" s="551"/>
      <c r="I141" s="551"/>
      <c r="J141" s="551"/>
      <c r="K141" s="551"/>
      <c r="L141" s="552"/>
      <c r="M141" s="34"/>
      <c r="Q141" s="9"/>
    </row>
    <row r="142" spans="1:21" s="10" customFormat="1" x14ac:dyDescent="0.25">
      <c r="A142" s="7"/>
      <c r="B142" s="550"/>
      <c r="C142" s="551"/>
      <c r="D142" s="551"/>
      <c r="E142" s="551"/>
      <c r="F142" s="551"/>
      <c r="G142" s="551"/>
      <c r="H142" s="551"/>
      <c r="I142" s="551"/>
      <c r="J142" s="551"/>
      <c r="K142" s="551"/>
      <c r="L142" s="552"/>
      <c r="M142" s="34"/>
      <c r="Q142" s="9"/>
    </row>
    <row r="143" spans="1:21" s="10" customFormat="1" x14ac:dyDescent="0.25">
      <c r="A143" s="7"/>
      <c r="B143" s="550"/>
      <c r="C143" s="551"/>
      <c r="D143" s="551"/>
      <c r="E143" s="551"/>
      <c r="F143" s="551"/>
      <c r="G143" s="551"/>
      <c r="H143" s="551"/>
      <c r="I143" s="551"/>
      <c r="J143" s="551"/>
      <c r="K143" s="551"/>
      <c r="L143" s="552"/>
      <c r="M143" s="34"/>
      <c r="Q143" s="9"/>
    </row>
    <row r="144" spans="1:21" s="10" customFormat="1" x14ac:dyDescent="0.25">
      <c r="A144" s="7"/>
      <c r="B144" s="550"/>
      <c r="C144" s="551"/>
      <c r="D144" s="551"/>
      <c r="E144" s="551"/>
      <c r="F144" s="551"/>
      <c r="G144" s="551"/>
      <c r="H144" s="551"/>
      <c r="I144" s="551"/>
      <c r="J144" s="551"/>
      <c r="K144" s="551"/>
      <c r="L144" s="552"/>
      <c r="M144" s="34"/>
      <c r="Q144" s="9"/>
    </row>
    <row r="145" spans="1:21" s="10" customFormat="1" x14ac:dyDescent="0.25">
      <c r="A145" s="7"/>
      <c r="B145" s="550"/>
      <c r="C145" s="551"/>
      <c r="D145" s="551"/>
      <c r="E145" s="551"/>
      <c r="F145" s="551"/>
      <c r="G145" s="551"/>
      <c r="H145" s="551"/>
      <c r="I145" s="551"/>
      <c r="J145" s="551"/>
      <c r="K145" s="551"/>
      <c r="L145" s="552"/>
      <c r="M145" s="34"/>
      <c r="Q145" s="9"/>
    </row>
    <row r="146" spans="1:21" s="34" customFormat="1" x14ac:dyDescent="0.25">
      <c r="A146" s="43"/>
      <c r="B146" s="44"/>
      <c r="C146" s="45"/>
      <c r="D146" s="45"/>
      <c r="E146" s="45"/>
      <c r="F146" s="45"/>
      <c r="G146" s="45"/>
      <c r="H146" s="45"/>
      <c r="I146" s="45"/>
      <c r="J146" s="45"/>
      <c r="K146" s="45"/>
      <c r="L146" s="46"/>
      <c r="O146" s="9"/>
      <c r="P146" s="9"/>
      <c r="Q146" s="9"/>
      <c r="R146" s="9"/>
      <c r="S146" s="9"/>
      <c r="T146" s="9"/>
      <c r="U146" s="9"/>
    </row>
    <row r="148" spans="1:21" x14ac:dyDescent="0.25">
      <c r="B148" s="416" t="str">
        <f>IF(Intro!$G$21="English",O148,P148)</f>
        <v>CARACTÉRISTIQUES DU MARCHÉ DES MARCHANDISES</v>
      </c>
      <c r="C148" s="417"/>
      <c r="D148" s="417"/>
      <c r="E148" s="417"/>
      <c r="F148" s="417"/>
      <c r="G148" s="417"/>
      <c r="H148" s="417"/>
      <c r="I148" s="417"/>
      <c r="J148" s="417"/>
      <c r="K148" s="417"/>
      <c r="L148" s="418"/>
      <c r="M148" s="34"/>
      <c r="O148" s="87" t="s">
        <v>312</v>
      </c>
      <c r="P148" s="87" t="s">
        <v>313</v>
      </c>
    </row>
    <row r="149" spans="1:21" s="10" customFormat="1" x14ac:dyDescent="0.25">
      <c r="A149" s="7"/>
      <c r="B149" s="545" t="s">
        <v>22</v>
      </c>
      <c r="C149" s="546"/>
      <c r="D149" s="546"/>
      <c r="E149" s="546"/>
      <c r="F149" s="546"/>
      <c r="G149" s="546"/>
      <c r="H149" s="546"/>
      <c r="I149" s="546"/>
      <c r="J149" s="546"/>
      <c r="K149" s="546"/>
      <c r="L149" s="547"/>
      <c r="M149" s="66"/>
    </row>
    <row r="150" spans="1:21" s="34" customFormat="1" x14ac:dyDescent="0.25">
      <c r="A150" s="43"/>
      <c r="B150" s="47"/>
      <c r="C150" s="78"/>
      <c r="D150" s="78"/>
      <c r="E150" s="78"/>
      <c r="F150" s="78"/>
      <c r="G150" s="78"/>
      <c r="H150" s="78"/>
      <c r="I150" s="78"/>
      <c r="J150" s="78"/>
      <c r="K150" s="78"/>
      <c r="L150" s="48"/>
      <c r="O150" s="9"/>
      <c r="P150" s="9"/>
      <c r="Q150" s="9"/>
      <c r="R150" s="9"/>
      <c r="S150" s="9"/>
      <c r="T150" s="9"/>
      <c r="U150" s="9"/>
    </row>
    <row r="151" spans="1:21" s="34" customFormat="1" x14ac:dyDescent="0.25">
      <c r="A151" s="43"/>
      <c r="B151" s="540" t="str">
        <f>IF(Intro!$G$21="English",O151,P151)</f>
        <v>Si votre entreprise est un distributeur, indiquez dans quels segments de marché ces marchandises sont vendues.</v>
      </c>
      <c r="C151" s="541"/>
      <c r="D151" s="541"/>
      <c r="E151" s="541"/>
      <c r="F151" s="541"/>
      <c r="G151" s="541"/>
      <c r="H151" s="541"/>
      <c r="I151" s="541"/>
      <c r="J151" s="541"/>
      <c r="K151" s="541"/>
      <c r="L151" s="542"/>
      <c r="O151" s="9" t="s">
        <v>491</v>
      </c>
      <c r="P151" s="9" t="s">
        <v>492</v>
      </c>
      <c r="Q151" s="9"/>
      <c r="R151" s="9"/>
      <c r="S151" s="9"/>
      <c r="T151" s="9"/>
      <c r="U151" s="9"/>
    </row>
    <row r="152" spans="1:21" s="34" customFormat="1" x14ac:dyDescent="0.25">
      <c r="A152" s="43"/>
      <c r="B152" s="540" t="str">
        <f>IF(Intro!$G$21="English",O152,P152)</f>
        <v>Si votre entreprise est un utilisateur final, indiquez vos segments de marché.</v>
      </c>
      <c r="C152" s="541"/>
      <c r="D152" s="541"/>
      <c r="E152" s="541"/>
      <c r="F152" s="541"/>
      <c r="G152" s="541"/>
      <c r="H152" s="541"/>
      <c r="I152" s="541"/>
      <c r="J152" s="541"/>
      <c r="K152" s="541"/>
      <c r="L152" s="542"/>
      <c r="O152" s="9" t="s">
        <v>494</v>
      </c>
      <c r="P152" s="9" t="s">
        <v>493</v>
      </c>
      <c r="Q152" s="9"/>
      <c r="R152" s="9"/>
      <c r="S152" s="9"/>
      <c r="T152" s="9"/>
      <c r="U152" s="9"/>
    </row>
    <row r="153" spans="1:21" s="34" customFormat="1" x14ac:dyDescent="0.25">
      <c r="A153" s="43"/>
      <c r="B153" s="47"/>
      <c r="C153" s="78"/>
      <c r="D153" s="78"/>
      <c r="E153" s="78"/>
      <c r="F153" s="78"/>
      <c r="G153" s="78"/>
      <c r="H153" s="78"/>
      <c r="I153" s="78"/>
      <c r="J153" s="78"/>
      <c r="K153" s="78"/>
      <c r="L153" s="48"/>
      <c r="O153" s="9"/>
      <c r="P153" s="9"/>
      <c r="Q153" s="9"/>
      <c r="R153" s="9"/>
      <c r="S153" s="9"/>
      <c r="T153" s="9"/>
      <c r="U153" s="9"/>
    </row>
    <row r="154" spans="1:21" x14ac:dyDescent="0.25">
      <c r="B154" s="396" t="str">
        <f>IF(Intro!$G$21="English",O154,P154)</f>
        <v>Segment de marché 1</v>
      </c>
      <c r="C154" s="468"/>
      <c r="D154" s="400"/>
      <c r="E154" s="400"/>
      <c r="F154" s="400"/>
      <c r="G154" s="400"/>
      <c r="H154" s="400"/>
      <c r="I154" s="400"/>
      <c r="J154" s="400"/>
      <c r="K154" s="400"/>
      <c r="L154" s="401"/>
      <c r="M154" s="9"/>
      <c r="O154" s="9" t="s">
        <v>157</v>
      </c>
      <c r="P154" s="9" t="s">
        <v>158</v>
      </c>
    </row>
    <row r="155" spans="1:21" x14ac:dyDescent="0.25">
      <c r="B155" s="396"/>
      <c r="C155" s="468"/>
      <c r="D155" s="400"/>
      <c r="E155" s="400"/>
      <c r="F155" s="400"/>
      <c r="G155" s="400"/>
      <c r="H155" s="400"/>
      <c r="I155" s="400"/>
      <c r="J155" s="400"/>
      <c r="K155" s="400"/>
      <c r="L155" s="401"/>
      <c r="M155" s="9"/>
    </row>
    <row r="156" spans="1:21" x14ac:dyDescent="0.25">
      <c r="B156" s="396"/>
      <c r="C156" s="468"/>
      <c r="D156" s="400"/>
      <c r="E156" s="400"/>
      <c r="F156" s="400"/>
      <c r="G156" s="400"/>
      <c r="H156" s="400"/>
      <c r="I156" s="400"/>
      <c r="J156" s="400"/>
      <c r="K156" s="400"/>
      <c r="L156" s="401"/>
      <c r="M156" s="9"/>
    </row>
    <row r="157" spans="1:21" x14ac:dyDescent="0.25">
      <c r="B157" s="396"/>
      <c r="C157" s="468"/>
      <c r="D157" s="400"/>
      <c r="E157" s="400"/>
      <c r="F157" s="400"/>
      <c r="G157" s="400"/>
      <c r="H157" s="400"/>
      <c r="I157" s="400"/>
      <c r="J157" s="400"/>
      <c r="K157" s="400"/>
      <c r="L157" s="401"/>
      <c r="M157" s="9"/>
    </row>
    <row r="158" spans="1:21" x14ac:dyDescent="0.25">
      <c r="B158" s="396"/>
      <c r="C158" s="468"/>
      <c r="D158" s="400"/>
      <c r="E158" s="400"/>
      <c r="F158" s="400"/>
      <c r="G158" s="400"/>
      <c r="H158" s="400"/>
      <c r="I158" s="400"/>
      <c r="J158" s="400"/>
      <c r="K158" s="400"/>
      <c r="L158" s="401"/>
      <c r="M158" s="9"/>
    </row>
    <row r="159" spans="1:21" x14ac:dyDescent="0.25">
      <c r="B159" s="396" t="str">
        <f>IF(Intro!$G$21="English",O159,P159)</f>
        <v>Segment de marché 2</v>
      </c>
      <c r="C159" s="468"/>
      <c r="D159" s="400"/>
      <c r="E159" s="400"/>
      <c r="F159" s="400"/>
      <c r="G159" s="400"/>
      <c r="H159" s="400"/>
      <c r="I159" s="400"/>
      <c r="J159" s="400"/>
      <c r="K159" s="400"/>
      <c r="L159" s="401"/>
      <c r="M159" s="9"/>
      <c r="O159" s="9" t="s">
        <v>159</v>
      </c>
      <c r="P159" s="9" t="s">
        <v>160</v>
      </c>
    </row>
    <row r="160" spans="1:21" x14ac:dyDescent="0.25">
      <c r="B160" s="396"/>
      <c r="C160" s="468"/>
      <c r="D160" s="400"/>
      <c r="E160" s="400"/>
      <c r="F160" s="400"/>
      <c r="G160" s="400"/>
      <c r="H160" s="400"/>
      <c r="I160" s="400"/>
      <c r="J160" s="400"/>
      <c r="K160" s="400"/>
      <c r="L160" s="401"/>
      <c r="M160" s="9"/>
    </row>
    <row r="161" spans="1:21" x14ac:dyDescent="0.25">
      <c r="B161" s="396"/>
      <c r="C161" s="468"/>
      <c r="D161" s="400"/>
      <c r="E161" s="400"/>
      <c r="F161" s="400"/>
      <c r="G161" s="400"/>
      <c r="H161" s="400"/>
      <c r="I161" s="400"/>
      <c r="J161" s="400"/>
      <c r="K161" s="400"/>
      <c r="L161" s="401"/>
      <c r="M161" s="9"/>
    </row>
    <row r="162" spans="1:21" x14ac:dyDescent="0.25">
      <c r="B162" s="396"/>
      <c r="C162" s="468"/>
      <c r="D162" s="400"/>
      <c r="E162" s="400"/>
      <c r="F162" s="400"/>
      <c r="G162" s="400"/>
      <c r="H162" s="400"/>
      <c r="I162" s="400"/>
      <c r="J162" s="400"/>
      <c r="K162" s="400"/>
      <c r="L162" s="401"/>
      <c r="M162" s="9"/>
    </row>
    <row r="163" spans="1:21" x14ac:dyDescent="0.25">
      <c r="B163" s="396"/>
      <c r="C163" s="468"/>
      <c r="D163" s="400"/>
      <c r="E163" s="400"/>
      <c r="F163" s="400"/>
      <c r="G163" s="400"/>
      <c r="H163" s="400"/>
      <c r="I163" s="400"/>
      <c r="J163" s="400"/>
      <c r="K163" s="400"/>
      <c r="L163" s="401"/>
      <c r="M163" s="9"/>
    </row>
    <row r="164" spans="1:21" x14ac:dyDescent="0.25">
      <c r="B164" s="396" t="str">
        <f>IF(Intro!$G$21="English",O164,P164)</f>
        <v>Segment de marché 3</v>
      </c>
      <c r="C164" s="468"/>
      <c r="D164" s="400"/>
      <c r="E164" s="400"/>
      <c r="F164" s="400"/>
      <c r="G164" s="400"/>
      <c r="H164" s="400"/>
      <c r="I164" s="400"/>
      <c r="J164" s="400"/>
      <c r="K164" s="400"/>
      <c r="L164" s="401"/>
      <c r="M164" s="9"/>
      <c r="O164" s="9" t="s">
        <v>161</v>
      </c>
      <c r="P164" s="9" t="s">
        <v>162</v>
      </c>
    </row>
    <row r="165" spans="1:21" x14ac:dyDescent="0.25">
      <c r="B165" s="396"/>
      <c r="C165" s="468"/>
      <c r="D165" s="400"/>
      <c r="E165" s="400"/>
      <c r="F165" s="400"/>
      <c r="G165" s="400"/>
      <c r="H165" s="400"/>
      <c r="I165" s="400"/>
      <c r="J165" s="400"/>
      <c r="K165" s="400"/>
      <c r="L165" s="401"/>
      <c r="M165" s="9"/>
    </row>
    <row r="166" spans="1:21" x14ac:dyDescent="0.25">
      <c r="B166" s="396"/>
      <c r="C166" s="468"/>
      <c r="D166" s="400"/>
      <c r="E166" s="400"/>
      <c r="F166" s="400"/>
      <c r="G166" s="400"/>
      <c r="H166" s="400"/>
      <c r="I166" s="400"/>
      <c r="J166" s="400"/>
      <c r="K166" s="400"/>
      <c r="L166" s="401"/>
      <c r="M166" s="9"/>
    </row>
    <row r="167" spans="1:21" x14ac:dyDescent="0.25">
      <c r="B167" s="396"/>
      <c r="C167" s="468"/>
      <c r="D167" s="400"/>
      <c r="E167" s="400"/>
      <c r="F167" s="400"/>
      <c r="G167" s="400"/>
      <c r="H167" s="400"/>
      <c r="I167" s="400"/>
      <c r="J167" s="400"/>
      <c r="K167" s="400"/>
      <c r="L167" s="401"/>
      <c r="M167" s="9"/>
    </row>
    <row r="168" spans="1:21" x14ac:dyDescent="0.25">
      <c r="B168" s="396"/>
      <c r="C168" s="468"/>
      <c r="D168" s="400"/>
      <c r="E168" s="400"/>
      <c r="F168" s="400"/>
      <c r="G168" s="400"/>
      <c r="H168" s="400"/>
      <c r="I168" s="400"/>
      <c r="J168" s="400"/>
      <c r="K168" s="400"/>
      <c r="L168" s="401"/>
      <c r="M168" s="9"/>
    </row>
    <row r="169" spans="1:21" s="34" customFormat="1" x14ac:dyDescent="0.25">
      <c r="A169" s="43"/>
      <c r="B169" s="44"/>
      <c r="C169" s="45"/>
      <c r="D169" s="45"/>
      <c r="E169" s="45"/>
      <c r="F169" s="45"/>
      <c r="G169" s="45"/>
      <c r="H169" s="45"/>
      <c r="I169" s="45"/>
      <c r="J169" s="45"/>
      <c r="K169" s="45"/>
      <c r="L169" s="46"/>
      <c r="O169" s="9"/>
      <c r="P169" s="9"/>
      <c r="Q169" s="9"/>
      <c r="R169" s="9"/>
      <c r="S169" s="9"/>
      <c r="T169" s="9"/>
      <c r="U169" s="9"/>
    </row>
    <row r="170" spans="1:21" s="10" customFormat="1" x14ac:dyDescent="0.25">
      <c r="A170" s="7"/>
      <c r="B170" s="537" t="s">
        <v>23</v>
      </c>
      <c r="C170" s="538"/>
      <c r="D170" s="538"/>
      <c r="E170" s="538"/>
      <c r="F170" s="538"/>
      <c r="G170" s="538"/>
      <c r="H170" s="538"/>
      <c r="I170" s="538"/>
      <c r="J170" s="538"/>
      <c r="K170" s="538"/>
      <c r="L170" s="539"/>
      <c r="M170" s="66"/>
    </row>
    <row r="171" spans="1:21" s="34" customFormat="1" x14ac:dyDescent="0.25">
      <c r="A171" s="43"/>
      <c r="B171" s="47"/>
      <c r="C171" s="78"/>
      <c r="D171" s="78"/>
      <c r="E171" s="78"/>
      <c r="F171" s="78"/>
      <c r="G171" s="78"/>
      <c r="H171" s="78"/>
      <c r="I171" s="78"/>
      <c r="J171" s="78"/>
      <c r="K171" s="78"/>
      <c r="L171" s="48"/>
      <c r="O171" s="9"/>
      <c r="P171" s="9"/>
      <c r="Q171" s="9"/>
      <c r="R171" s="9"/>
      <c r="S171" s="9"/>
      <c r="T171" s="9"/>
      <c r="U171" s="9"/>
    </row>
    <row r="172" spans="1:21" s="34" customFormat="1" x14ac:dyDescent="0.25">
      <c r="A172" s="43"/>
      <c r="B172" s="404" t="str">
        <f>IF(Intro!$G$21="English",O172,P172)</f>
        <v>Décrivez s'il y a une saisonnalité sur le marché canadien pour les marchandises. Décrivez les tendances saisonnières dans les importations, les stocks ou les ventes d’importations de votre entreprise au Canada.</v>
      </c>
      <c r="C172" s="405"/>
      <c r="D172" s="405"/>
      <c r="E172" s="405"/>
      <c r="F172" s="405"/>
      <c r="G172" s="405"/>
      <c r="H172" s="405"/>
      <c r="I172" s="405"/>
      <c r="J172" s="405"/>
      <c r="K172" s="405"/>
      <c r="L172" s="406"/>
      <c r="O172" s="9" t="s">
        <v>183</v>
      </c>
      <c r="P172" s="9" t="s">
        <v>184</v>
      </c>
      <c r="Q172" s="9"/>
      <c r="R172" s="9"/>
      <c r="S172" s="9"/>
      <c r="T172" s="9"/>
      <c r="U172" s="9"/>
    </row>
    <row r="173" spans="1:21" s="34" customFormat="1" x14ac:dyDescent="0.25">
      <c r="A173" s="43"/>
      <c r="B173" s="404"/>
      <c r="C173" s="405"/>
      <c r="D173" s="405"/>
      <c r="E173" s="405"/>
      <c r="F173" s="405"/>
      <c r="G173" s="405"/>
      <c r="H173" s="405"/>
      <c r="I173" s="405"/>
      <c r="J173" s="405"/>
      <c r="K173" s="405"/>
      <c r="L173" s="406"/>
      <c r="O173" s="9"/>
      <c r="P173" s="9"/>
      <c r="Q173" s="9"/>
      <c r="R173" s="9"/>
      <c r="S173" s="9"/>
      <c r="T173" s="9"/>
      <c r="U173" s="9"/>
    </row>
    <row r="174" spans="1:21" s="34" customFormat="1" x14ac:dyDescent="0.25">
      <c r="A174" s="43"/>
      <c r="B174" s="47"/>
      <c r="C174" s="78"/>
      <c r="D174" s="78"/>
      <c r="E174" s="78"/>
      <c r="F174" s="78"/>
      <c r="G174" s="78"/>
      <c r="H174" s="78"/>
      <c r="I174" s="78"/>
      <c r="J174" s="78"/>
      <c r="K174" s="78"/>
      <c r="L174" s="48"/>
      <c r="O174" s="9"/>
      <c r="P174" s="9"/>
      <c r="Q174" s="9"/>
      <c r="R174" s="9"/>
      <c r="S174" s="9"/>
      <c r="T174" s="9"/>
      <c r="U174" s="9"/>
    </row>
    <row r="175" spans="1:21" s="10" customFormat="1" x14ac:dyDescent="0.25">
      <c r="A175" s="7"/>
      <c r="B175" s="550"/>
      <c r="C175" s="551"/>
      <c r="D175" s="551"/>
      <c r="E175" s="551"/>
      <c r="F175" s="551"/>
      <c r="G175" s="551"/>
      <c r="H175" s="551"/>
      <c r="I175" s="551"/>
      <c r="J175" s="551"/>
      <c r="K175" s="551"/>
      <c r="L175" s="552"/>
      <c r="M175" s="34"/>
      <c r="Q175" s="9"/>
    </row>
    <row r="176" spans="1:21" s="10" customFormat="1" x14ac:dyDescent="0.25">
      <c r="A176" s="7"/>
      <c r="B176" s="550"/>
      <c r="C176" s="551"/>
      <c r="D176" s="551"/>
      <c r="E176" s="551"/>
      <c r="F176" s="551"/>
      <c r="G176" s="551"/>
      <c r="H176" s="551"/>
      <c r="I176" s="551"/>
      <c r="J176" s="551"/>
      <c r="K176" s="551"/>
      <c r="L176" s="552"/>
      <c r="M176" s="34"/>
      <c r="Q176" s="9"/>
    </row>
    <row r="177" spans="1:21" s="10" customFormat="1" x14ac:dyDescent="0.25">
      <c r="A177" s="7"/>
      <c r="B177" s="550"/>
      <c r="C177" s="551"/>
      <c r="D177" s="551"/>
      <c r="E177" s="551"/>
      <c r="F177" s="551"/>
      <c r="G177" s="551"/>
      <c r="H177" s="551"/>
      <c r="I177" s="551"/>
      <c r="J177" s="551"/>
      <c r="K177" s="551"/>
      <c r="L177" s="552"/>
      <c r="M177" s="34"/>
      <c r="Q177" s="9"/>
    </row>
    <row r="178" spans="1:21" s="10" customFormat="1" x14ac:dyDescent="0.25">
      <c r="A178" s="7"/>
      <c r="B178" s="550"/>
      <c r="C178" s="551"/>
      <c r="D178" s="551"/>
      <c r="E178" s="551"/>
      <c r="F178" s="551"/>
      <c r="G178" s="551"/>
      <c r="H178" s="551"/>
      <c r="I178" s="551"/>
      <c r="J178" s="551"/>
      <c r="K178" s="551"/>
      <c r="L178" s="552"/>
      <c r="M178" s="34"/>
      <c r="Q178" s="9"/>
    </row>
    <row r="179" spans="1:21" s="10" customFormat="1" x14ac:dyDescent="0.25">
      <c r="A179" s="7"/>
      <c r="B179" s="550"/>
      <c r="C179" s="551"/>
      <c r="D179" s="551"/>
      <c r="E179" s="551"/>
      <c r="F179" s="551"/>
      <c r="G179" s="551"/>
      <c r="H179" s="551"/>
      <c r="I179" s="551"/>
      <c r="J179" s="551"/>
      <c r="K179" s="551"/>
      <c r="L179" s="552"/>
      <c r="M179" s="34"/>
      <c r="Q179" s="9"/>
    </row>
    <row r="180" spans="1:21" s="10" customFormat="1" x14ac:dyDescent="0.25">
      <c r="A180" s="7"/>
      <c r="B180" s="550"/>
      <c r="C180" s="551"/>
      <c r="D180" s="551"/>
      <c r="E180" s="551"/>
      <c r="F180" s="551"/>
      <c r="G180" s="551"/>
      <c r="H180" s="551"/>
      <c r="I180" s="551"/>
      <c r="J180" s="551"/>
      <c r="K180" s="551"/>
      <c r="L180" s="552"/>
      <c r="M180" s="34"/>
      <c r="Q180" s="9"/>
    </row>
    <row r="181" spans="1:21" s="10" customFormat="1" x14ac:dyDescent="0.25">
      <c r="A181" s="7"/>
      <c r="B181" s="550"/>
      <c r="C181" s="551"/>
      <c r="D181" s="551"/>
      <c r="E181" s="551"/>
      <c r="F181" s="551"/>
      <c r="G181" s="551"/>
      <c r="H181" s="551"/>
      <c r="I181" s="551"/>
      <c r="J181" s="551"/>
      <c r="K181" s="551"/>
      <c r="L181" s="552"/>
      <c r="M181" s="34"/>
      <c r="Q181" s="9"/>
    </row>
    <row r="182" spans="1:21" s="10" customFormat="1" x14ac:dyDescent="0.25">
      <c r="A182" s="7"/>
      <c r="B182" s="550"/>
      <c r="C182" s="551"/>
      <c r="D182" s="551"/>
      <c r="E182" s="551"/>
      <c r="F182" s="551"/>
      <c r="G182" s="551"/>
      <c r="H182" s="551"/>
      <c r="I182" s="551"/>
      <c r="J182" s="551"/>
      <c r="K182" s="551"/>
      <c r="L182" s="552"/>
      <c r="M182" s="34"/>
      <c r="Q182" s="9"/>
    </row>
    <row r="183" spans="1:21" s="34" customFormat="1" x14ac:dyDescent="0.25">
      <c r="A183" s="43"/>
      <c r="B183" s="44"/>
      <c r="C183" s="45"/>
      <c r="D183" s="45"/>
      <c r="E183" s="45"/>
      <c r="F183" s="45"/>
      <c r="G183" s="45"/>
      <c r="H183" s="45"/>
      <c r="I183" s="45"/>
      <c r="J183" s="45"/>
      <c r="K183" s="45"/>
      <c r="L183" s="46"/>
      <c r="O183" s="9"/>
      <c r="P183" s="9"/>
      <c r="Q183" s="9"/>
      <c r="R183" s="9"/>
      <c r="S183" s="9"/>
      <c r="T183" s="9"/>
      <c r="U183" s="9"/>
    </row>
    <row r="184" spans="1:21" s="10" customFormat="1" x14ac:dyDescent="0.25">
      <c r="A184" s="7"/>
      <c r="B184" s="537" t="s">
        <v>24</v>
      </c>
      <c r="C184" s="538"/>
      <c r="D184" s="538"/>
      <c r="E184" s="538"/>
      <c r="F184" s="538"/>
      <c r="G184" s="538"/>
      <c r="H184" s="538"/>
      <c r="I184" s="538"/>
      <c r="J184" s="538"/>
      <c r="K184" s="538"/>
      <c r="L184" s="539"/>
      <c r="M184" s="66"/>
    </row>
    <row r="185" spans="1:21" s="34" customFormat="1" x14ac:dyDescent="0.25">
      <c r="A185" s="43"/>
      <c r="B185" s="47"/>
      <c r="C185" s="78"/>
      <c r="D185" s="78"/>
      <c r="E185" s="78"/>
      <c r="F185" s="78"/>
      <c r="G185" s="78"/>
      <c r="H185" s="78"/>
      <c r="I185" s="78"/>
      <c r="J185" s="78"/>
      <c r="K185" s="78"/>
      <c r="L185" s="48"/>
      <c r="O185" s="9"/>
      <c r="P185" s="9"/>
      <c r="Q185" s="9"/>
      <c r="R185" s="9"/>
      <c r="S185" s="9"/>
      <c r="T185" s="9"/>
      <c r="U185" s="9"/>
    </row>
    <row r="186" spans="1:21" s="34" customFormat="1" x14ac:dyDescent="0.25">
      <c r="A186" s="43"/>
      <c r="B186" s="404" t="str">
        <f>IF(Intro!$G$21="English",O186,P186)</f>
        <v>Quels ont été les principaux facteurs affectant la demande des marchandises depuis le 1er janvier 2023 (par exemple, les préférences des utilisateurs, la politique gouvernementale, les conditions économiques, le taux de change)?</v>
      </c>
      <c r="C186" s="405"/>
      <c r="D186" s="405"/>
      <c r="E186" s="405"/>
      <c r="F186" s="405"/>
      <c r="G186" s="405"/>
      <c r="H186" s="405"/>
      <c r="I186" s="405"/>
      <c r="J186" s="405"/>
      <c r="K186" s="405"/>
      <c r="L186" s="406"/>
      <c r="O186" s="9" t="str">
        <f>"What have been the principal factors affecting the demand for the goods since January 1, "&amp;Variables!B6&amp;" (e.g., user preferences, government policy, economic conditions, exchange rate)?"</f>
        <v>What have been the principal factors affecting the demand for the goods since January 1, 2023 (e.g., user preferences, government policy, economic conditions, exchange rate)?</v>
      </c>
      <c r="P186" s="9" t="str">
        <f>"Quels ont été les principaux facteurs affectant la demande des marchandises depuis le 1er janvier "&amp;Variables!B6&amp;" (par exemple, les préférences des utilisateurs, la politique gouvernementale, les conditions économiques, le taux de change)?"</f>
        <v>Quels ont été les principaux facteurs affectant la demande des marchandises depuis le 1er janvier 2023 (par exemple, les préférences des utilisateurs, la politique gouvernementale, les conditions économiques, le taux de change)?</v>
      </c>
      <c r="Q186" s="9"/>
      <c r="R186" s="9"/>
      <c r="S186" s="9"/>
      <c r="T186" s="9"/>
      <c r="U186" s="9"/>
    </row>
    <row r="187" spans="1:21" s="34" customFormat="1" x14ac:dyDescent="0.25">
      <c r="A187" s="43"/>
      <c r="B187" s="404"/>
      <c r="C187" s="405"/>
      <c r="D187" s="405"/>
      <c r="E187" s="405"/>
      <c r="F187" s="405"/>
      <c r="G187" s="405"/>
      <c r="H187" s="405"/>
      <c r="I187" s="405"/>
      <c r="J187" s="405"/>
      <c r="K187" s="405"/>
      <c r="L187" s="406"/>
      <c r="O187" s="9"/>
      <c r="P187" s="9"/>
      <c r="Q187" s="9"/>
      <c r="R187" s="9"/>
      <c r="S187" s="9"/>
      <c r="T187" s="9"/>
      <c r="U187" s="9"/>
    </row>
    <row r="188" spans="1:21" s="34" customFormat="1" x14ac:dyDescent="0.25">
      <c r="A188" s="43"/>
      <c r="B188" s="47"/>
      <c r="C188" s="78"/>
      <c r="D188" s="78"/>
      <c r="E188" s="78"/>
      <c r="F188" s="78"/>
      <c r="G188" s="78"/>
      <c r="H188" s="78"/>
      <c r="I188" s="78"/>
      <c r="J188" s="78"/>
      <c r="K188" s="78"/>
      <c r="L188" s="48"/>
      <c r="O188" s="9"/>
      <c r="P188" s="9"/>
      <c r="Q188" s="9"/>
      <c r="R188" s="9"/>
      <c r="S188" s="9"/>
      <c r="T188" s="9"/>
      <c r="U188" s="9"/>
    </row>
    <row r="189" spans="1:21" s="10" customFormat="1" x14ac:dyDescent="0.25">
      <c r="A189" s="7"/>
      <c r="B189" s="550"/>
      <c r="C189" s="551"/>
      <c r="D189" s="551"/>
      <c r="E189" s="551"/>
      <c r="F189" s="551"/>
      <c r="G189" s="551"/>
      <c r="H189" s="551"/>
      <c r="I189" s="551"/>
      <c r="J189" s="551"/>
      <c r="K189" s="551"/>
      <c r="L189" s="552"/>
      <c r="M189" s="34"/>
      <c r="Q189" s="9"/>
    </row>
    <row r="190" spans="1:21" s="10" customFormat="1" x14ac:dyDescent="0.25">
      <c r="A190" s="7"/>
      <c r="B190" s="550"/>
      <c r="C190" s="551"/>
      <c r="D190" s="551"/>
      <c r="E190" s="551"/>
      <c r="F190" s="551"/>
      <c r="G190" s="551"/>
      <c r="H190" s="551"/>
      <c r="I190" s="551"/>
      <c r="J190" s="551"/>
      <c r="K190" s="551"/>
      <c r="L190" s="552"/>
      <c r="M190" s="34"/>
      <c r="Q190" s="9"/>
    </row>
    <row r="191" spans="1:21" s="10" customFormat="1" x14ac:dyDescent="0.25">
      <c r="A191" s="7"/>
      <c r="B191" s="550"/>
      <c r="C191" s="551"/>
      <c r="D191" s="551"/>
      <c r="E191" s="551"/>
      <c r="F191" s="551"/>
      <c r="G191" s="551"/>
      <c r="H191" s="551"/>
      <c r="I191" s="551"/>
      <c r="J191" s="551"/>
      <c r="K191" s="551"/>
      <c r="L191" s="552"/>
      <c r="M191" s="34"/>
      <c r="Q191" s="9"/>
    </row>
    <row r="192" spans="1:21" s="10" customFormat="1" x14ac:dyDescent="0.25">
      <c r="A192" s="7"/>
      <c r="B192" s="550"/>
      <c r="C192" s="551"/>
      <c r="D192" s="551"/>
      <c r="E192" s="551"/>
      <c r="F192" s="551"/>
      <c r="G192" s="551"/>
      <c r="H192" s="551"/>
      <c r="I192" s="551"/>
      <c r="J192" s="551"/>
      <c r="K192" s="551"/>
      <c r="L192" s="552"/>
      <c r="M192" s="34"/>
      <c r="Q192" s="9"/>
    </row>
    <row r="193" spans="1:21" s="10" customFormat="1" x14ac:dyDescent="0.25">
      <c r="A193" s="7"/>
      <c r="B193" s="550"/>
      <c r="C193" s="551"/>
      <c r="D193" s="551"/>
      <c r="E193" s="551"/>
      <c r="F193" s="551"/>
      <c r="G193" s="551"/>
      <c r="H193" s="551"/>
      <c r="I193" s="551"/>
      <c r="J193" s="551"/>
      <c r="K193" s="551"/>
      <c r="L193" s="552"/>
      <c r="M193" s="34"/>
      <c r="Q193" s="9"/>
    </row>
    <row r="194" spans="1:21" s="10" customFormat="1" x14ac:dyDescent="0.25">
      <c r="A194" s="7"/>
      <c r="B194" s="550"/>
      <c r="C194" s="551"/>
      <c r="D194" s="551"/>
      <c r="E194" s="551"/>
      <c r="F194" s="551"/>
      <c r="G194" s="551"/>
      <c r="H194" s="551"/>
      <c r="I194" s="551"/>
      <c r="J194" s="551"/>
      <c r="K194" s="551"/>
      <c r="L194" s="552"/>
      <c r="M194" s="34"/>
      <c r="Q194" s="9"/>
    </row>
    <row r="195" spans="1:21" s="10" customFormat="1" x14ac:dyDescent="0.25">
      <c r="A195" s="7"/>
      <c r="B195" s="550"/>
      <c r="C195" s="551"/>
      <c r="D195" s="551"/>
      <c r="E195" s="551"/>
      <c r="F195" s="551"/>
      <c r="G195" s="551"/>
      <c r="H195" s="551"/>
      <c r="I195" s="551"/>
      <c r="J195" s="551"/>
      <c r="K195" s="551"/>
      <c r="L195" s="552"/>
      <c r="M195" s="34"/>
      <c r="Q195" s="9"/>
    </row>
    <row r="196" spans="1:21" s="10" customFormat="1" x14ac:dyDescent="0.25">
      <c r="A196" s="7"/>
      <c r="B196" s="550"/>
      <c r="C196" s="551"/>
      <c r="D196" s="551"/>
      <c r="E196" s="551"/>
      <c r="F196" s="551"/>
      <c r="G196" s="551"/>
      <c r="H196" s="551"/>
      <c r="I196" s="551"/>
      <c r="J196" s="551"/>
      <c r="K196" s="551"/>
      <c r="L196" s="552"/>
      <c r="M196" s="34"/>
      <c r="Q196" s="9"/>
    </row>
    <row r="197" spans="1:21" s="34" customFormat="1" x14ac:dyDescent="0.25">
      <c r="A197" s="43"/>
      <c r="B197" s="44"/>
      <c r="C197" s="45"/>
      <c r="D197" s="45"/>
      <c r="E197" s="45"/>
      <c r="F197" s="45"/>
      <c r="G197" s="45"/>
      <c r="H197" s="45"/>
      <c r="I197" s="45"/>
      <c r="J197" s="45"/>
      <c r="K197" s="45"/>
      <c r="L197" s="46"/>
      <c r="O197" s="9"/>
      <c r="P197" s="9"/>
      <c r="Q197" s="9"/>
      <c r="R197" s="9"/>
      <c r="S197" s="9"/>
      <c r="T197" s="9"/>
      <c r="U197" s="9"/>
    </row>
    <row r="198" spans="1:21" s="10" customFormat="1" x14ac:dyDescent="0.25">
      <c r="A198" s="7"/>
      <c r="B198" s="537" t="s">
        <v>26</v>
      </c>
      <c r="C198" s="538"/>
      <c r="D198" s="538"/>
      <c r="E198" s="538"/>
      <c r="F198" s="538"/>
      <c r="G198" s="538"/>
      <c r="H198" s="538"/>
      <c r="I198" s="538"/>
      <c r="J198" s="538"/>
      <c r="K198" s="538"/>
      <c r="L198" s="539"/>
      <c r="M198" s="66"/>
    </row>
    <row r="199" spans="1:21" s="34" customFormat="1" x14ac:dyDescent="0.25">
      <c r="A199" s="43"/>
      <c r="B199" s="47"/>
      <c r="C199" s="78"/>
      <c r="D199" s="78"/>
      <c r="E199" s="78"/>
      <c r="F199" s="78"/>
      <c r="G199" s="78"/>
      <c r="H199" s="78"/>
      <c r="I199" s="78"/>
      <c r="J199" s="78"/>
      <c r="K199" s="78"/>
      <c r="L199" s="48"/>
      <c r="O199" s="9"/>
      <c r="P199" s="9"/>
      <c r="Q199" s="9"/>
      <c r="R199" s="9"/>
      <c r="S199" s="9"/>
      <c r="T199" s="9"/>
      <c r="U199" s="9"/>
    </row>
    <row r="200" spans="1:21" s="34" customFormat="1" x14ac:dyDescent="0.25">
      <c r="A200" s="43"/>
      <c r="B200" s="540" t="str">
        <f>IF(Intro!$G$21="English",O200,P200)</f>
        <v>Décrivez tout changement technologique qui a eu une incidence sur le marché canadien des marchandises depuis le 1er janvier 2023.</v>
      </c>
      <c r="C200" s="541"/>
      <c r="D200" s="541"/>
      <c r="E200" s="541"/>
      <c r="F200" s="541"/>
      <c r="G200" s="541"/>
      <c r="H200" s="541"/>
      <c r="I200" s="541"/>
      <c r="J200" s="541"/>
      <c r="K200" s="541"/>
      <c r="L200" s="542"/>
      <c r="O200" s="9" t="str">
        <f>"Describe any changes in technology that have impacted the Canadian market for the goods since January 1, "&amp;Variables!B6&amp;"."</f>
        <v>Describe any changes in technology that have impacted the Canadian market for the goods since January 1, 2023.</v>
      </c>
      <c r="P200" s="9"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c r="Q200" s="9"/>
      <c r="R200" s="9"/>
      <c r="S200" s="9"/>
      <c r="T200" s="9"/>
      <c r="U200" s="9"/>
    </row>
    <row r="201" spans="1:21" s="34" customFormat="1" x14ac:dyDescent="0.25">
      <c r="A201" s="43"/>
      <c r="B201" s="47"/>
      <c r="C201" s="78"/>
      <c r="D201" s="78"/>
      <c r="E201" s="78"/>
      <c r="F201" s="78"/>
      <c r="G201" s="78"/>
      <c r="H201" s="78"/>
      <c r="I201" s="78"/>
      <c r="J201" s="78"/>
      <c r="K201" s="78"/>
      <c r="L201" s="48"/>
      <c r="O201" s="9"/>
      <c r="P201" s="9"/>
      <c r="Q201" s="9"/>
      <c r="R201" s="9"/>
      <c r="S201" s="9"/>
      <c r="T201" s="9"/>
      <c r="U201" s="9"/>
    </row>
    <row r="202" spans="1:21" s="10" customFormat="1" x14ac:dyDescent="0.25">
      <c r="A202" s="7"/>
      <c r="B202" s="550"/>
      <c r="C202" s="551"/>
      <c r="D202" s="551"/>
      <c r="E202" s="551"/>
      <c r="F202" s="551"/>
      <c r="G202" s="551"/>
      <c r="H202" s="551"/>
      <c r="I202" s="551"/>
      <c r="J202" s="551"/>
      <c r="K202" s="551"/>
      <c r="L202" s="552"/>
      <c r="M202" s="34"/>
      <c r="Q202" s="9"/>
    </row>
    <row r="203" spans="1:21" s="10" customFormat="1" x14ac:dyDescent="0.25">
      <c r="A203" s="7"/>
      <c r="B203" s="550"/>
      <c r="C203" s="551"/>
      <c r="D203" s="551"/>
      <c r="E203" s="551"/>
      <c r="F203" s="551"/>
      <c r="G203" s="551"/>
      <c r="H203" s="551"/>
      <c r="I203" s="551"/>
      <c r="J203" s="551"/>
      <c r="K203" s="551"/>
      <c r="L203" s="552"/>
      <c r="M203" s="34"/>
      <c r="Q203" s="9"/>
    </row>
    <row r="204" spans="1:21" s="10" customFormat="1" x14ac:dyDescent="0.25">
      <c r="A204" s="7"/>
      <c r="B204" s="550"/>
      <c r="C204" s="551"/>
      <c r="D204" s="551"/>
      <c r="E204" s="551"/>
      <c r="F204" s="551"/>
      <c r="G204" s="551"/>
      <c r="H204" s="551"/>
      <c r="I204" s="551"/>
      <c r="J204" s="551"/>
      <c r="K204" s="551"/>
      <c r="L204" s="552"/>
      <c r="M204" s="34"/>
      <c r="Q204" s="9"/>
    </row>
    <row r="205" spans="1:21" s="10" customFormat="1" x14ac:dyDescent="0.25">
      <c r="A205" s="7"/>
      <c r="B205" s="550"/>
      <c r="C205" s="551"/>
      <c r="D205" s="551"/>
      <c r="E205" s="551"/>
      <c r="F205" s="551"/>
      <c r="G205" s="551"/>
      <c r="H205" s="551"/>
      <c r="I205" s="551"/>
      <c r="J205" s="551"/>
      <c r="K205" s="551"/>
      <c r="L205" s="552"/>
      <c r="M205" s="34"/>
      <c r="Q205" s="9"/>
    </row>
    <row r="206" spans="1:21" s="10" customFormat="1" x14ac:dyDescent="0.25">
      <c r="A206" s="7"/>
      <c r="B206" s="550"/>
      <c r="C206" s="551"/>
      <c r="D206" s="551"/>
      <c r="E206" s="551"/>
      <c r="F206" s="551"/>
      <c r="G206" s="551"/>
      <c r="H206" s="551"/>
      <c r="I206" s="551"/>
      <c r="J206" s="551"/>
      <c r="K206" s="551"/>
      <c r="L206" s="552"/>
      <c r="M206" s="34"/>
      <c r="Q206" s="9"/>
    </row>
    <row r="207" spans="1:21" s="10" customFormat="1" x14ac:dyDescent="0.25">
      <c r="A207" s="7"/>
      <c r="B207" s="550"/>
      <c r="C207" s="551"/>
      <c r="D207" s="551"/>
      <c r="E207" s="551"/>
      <c r="F207" s="551"/>
      <c r="G207" s="551"/>
      <c r="H207" s="551"/>
      <c r="I207" s="551"/>
      <c r="J207" s="551"/>
      <c r="K207" s="551"/>
      <c r="L207" s="552"/>
      <c r="M207" s="34"/>
      <c r="Q207" s="9"/>
    </row>
    <row r="208" spans="1:21" s="10" customFormat="1" x14ac:dyDescent="0.25">
      <c r="A208" s="7"/>
      <c r="B208" s="550"/>
      <c r="C208" s="551"/>
      <c r="D208" s="551"/>
      <c r="E208" s="551"/>
      <c r="F208" s="551"/>
      <c r="G208" s="551"/>
      <c r="H208" s="551"/>
      <c r="I208" s="551"/>
      <c r="J208" s="551"/>
      <c r="K208" s="551"/>
      <c r="L208" s="552"/>
      <c r="M208" s="34"/>
      <c r="Q208" s="9"/>
    </row>
    <row r="209" spans="1:21" s="10" customFormat="1" x14ac:dyDescent="0.25">
      <c r="A209" s="7"/>
      <c r="B209" s="550"/>
      <c r="C209" s="551"/>
      <c r="D209" s="551"/>
      <c r="E209" s="551"/>
      <c r="F209" s="551"/>
      <c r="G209" s="551"/>
      <c r="H209" s="551"/>
      <c r="I209" s="551"/>
      <c r="J209" s="551"/>
      <c r="K209" s="551"/>
      <c r="L209" s="552"/>
      <c r="M209" s="34"/>
      <c r="Q209" s="9"/>
    </row>
    <row r="210" spans="1:21" s="34" customFormat="1" x14ac:dyDescent="0.25">
      <c r="A210" s="43"/>
      <c r="B210" s="44"/>
      <c r="C210" s="45"/>
      <c r="D210" s="45"/>
      <c r="E210" s="45"/>
      <c r="F210" s="45"/>
      <c r="G210" s="45"/>
      <c r="H210" s="45"/>
      <c r="I210" s="45"/>
      <c r="J210" s="45"/>
      <c r="K210" s="45"/>
      <c r="L210" s="46"/>
      <c r="O210" s="9"/>
      <c r="P210" s="9"/>
      <c r="Q210" s="9"/>
      <c r="R210" s="9"/>
      <c r="S210" s="9"/>
      <c r="T210" s="9"/>
      <c r="U210" s="9"/>
    </row>
    <row r="211" spans="1:21" s="10" customFormat="1" x14ac:dyDescent="0.25">
      <c r="A211" s="7"/>
      <c r="B211" s="537" t="s">
        <v>44</v>
      </c>
      <c r="C211" s="538"/>
      <c r="D211" s="538"/>
      <c r="E211" s="538"/>
      <c r="F211" s="538"/>
      <c r="G211" s="538"/>
      <c r="H211" s="538"/>
      <c r="I211" s="538"/>
      <c r="J211" s="538"/>
      <c r="K211" s="538"/>
      <c r="L211" s="539"/>
      <c r="M211" s="66"/>
    </row>
    <row r="212" spans="1:21" s="34" customFormat="1" x14ac:dyDescent="0.25">
      <c r="A212" s="43"/>
      <c r="B212" s="47"/>
      <c r="C212" s="78"/>
      <c r="D212" s="78"/>
      <c r="E212" s="78"/>
      <c r="F212" s="78"/>
      <c r="G212" s="78"/>
      <c r="H212" s="78"/>
      <c r="I212" s="78"/>
      <c r="J212" s="78"/>
      <c r="K212" s="78"/>
      <c r="L212" s="48"/>
      <c r="O212" s="9"/>
      <c r="P212" s="9"/>
      <c r="Q212" s="9"/>
      <c r="R212" s="9"/>
      <c r="S212" s="9"/>
      <c r="T212" s="9"/>
      <c r="U212" s="9"/>
    </row>
    <row r="213" spans="1:21" s="34" customFormat="1" x14ac:dyDescent="0.25">
      <c r="A213" s="43"/>
      <c r="B213" s="404" t="str">
        <f>IF(Intro!$G$21="English",O213,P213)</f>
        <v>Expliquez les circonstances dans lesquelles les acheteurs canadiens sont prêts à payer un prix plus élevé pour les marchandises produites au Canada. Quel serait le montant de ce supplément?</v>
      </c>
      <c r="C213" s="405"/>
      <c r="D213" s="405"/>
      <c r="E213" s="405"/>
      <c r="F213" s="405"/>
      <c r="G213" s="405"/>
      <c r="H213" s="405"/>
      <c r="I213" s="405"/>
      <c r="J213" s="405"/>
      <c r="K213" s="405"/>
      <c r="L213" s="406"/>
      <c r="O213" s="9" t="s">
        <v>156</v>
      </c>
      <c r="P213" s="9" t="s">
        <v>206</v>
      </c>
      <c r="Q213" s="9"/>
      <c r="R213" s="9"/>
      <c r="S213" s="9"/>
      <c r="T213" s="9"/>
      <c r="U213" s="9"/>
    </row>
    <row r="214" spans="1:21" s="34" customFormat="1" x14ac:dyDescent="0.25">
      <c r="A214" s="43"/>
      <c r="B214" s="47"/>
      <c r="C214" s="78"/>
      <c r="D214" s="78"/>
      <c r="E214" s="78"/>
      <c r="F214" s="78"/>
      <c r="G214" s="78"/>
      <c r="H214" s="78"/>
      <c r="I214" s="78"/>
      <c r="J214" s="78"/>
      <c r="K214" s="78"/>
      <c r="L214" s="48"/>
      <c r="O214" s="9"/>
      <c r="P214" s="9"/>
      <c r="Q214" s="9"/>
      <c r="R214" s="9"/>
      <c r="S214" s="9"/>
      <c r="T214" s="9"/>
      <c r="U214" s="9"/>
    </row>
    <row r="215" spans="1:21" x14ac:dyDescent="0.25">
      <c r="B215" s="396" t="str">
        <f>IF(Intro!$G$21="English",O215,P215)</f>
        <v xml:space="preserve"> Majoration du prix</v>
      </c>
      <c r="C215" s="468"/>
      <c r="D215" s="100" t="s">
        <v>123</v>
      </c>
      <c r="E215" s="121"/>
      <c r="F215" s="78"/>
      <c r="G215" s="78"/>
      <c r="H215" s="78"/>
      <c r="I215" s="78"/>
      <c r="J215" s="78"/>
      <c r="K215" s="78"/>
      <c r="L215" s="48"/>
      <c r="M215" s="9"/>
      <c r="O215" s="9" t="s">
        <v>124</v>
      </c>
      <c r="P215" s="9" t="s">
        <v>125</v>
      </c>
    </row>
    <row r="216" spans="1:21" s="34" customFormat="1" x14ac:dyDescent="0.25">
      <c r="A216" s="43"/>
      <c r="B216" s="47"/>
      <c r="C216" s="78"/>
      <c r="D216" s="78"/>
      <c r="E216" s="78"/>
      <c r="F216" s="78"/>
      <c r="G216" s="78"/>
      <c r="H216" s="78"/>
      <c r="I216" s="78"/>
      <c r="J216" s="78"/>
      <c r="K216" s="78"/>
      <c r="L216" s="48"/>
      <c r="O216" s="9"/>
      <c r="P216" s="9"/>
      <c r="Q216" s="9"/>
      <c r="R216" s="9"/>
      <c r="S216" s="9"/>
      <c r="T216" s="9"/>
      <c r="U216" s="9"/>
    </row>
    <row r="217" spans="1:21" s="10" customFormat="1" x14ac:dyDescent="0.25">
      <c r="A217" s="7"/>
      <c r="B217" s="550"/>
      <c r="C217" s="551"/>
      <c r="D217" s="551"/>
      <c r="E217" s="551"/>
      <c r="F217" s="551"/>
      <c r="G217" s="551"/>
      <c r="H217" s="551"/>
      <c r="I217" s="551"/>
      <c r="J217" s="551"/>
      <c r="K217" s="551"/>
      <c r="L217" s="552"/>
      <c r="M217" s="34"/>
      <c r="Q217" s="9"/>
    </row>
    <row r="218" spans="1:21" s="10" customFormat="1" x14ac:dyDescent="0.25">
      <c r="A218" s="7"/>
      <c r="B218" s="550"/>
      <c r="C218" s="551"/>
      <c r="D218" s="551"/>
      <c r="E218" s="551"/>
      <c r="F218" s="551"/>
      <c r="G218" s="551"/>
      <c r="H218" s="551"/>
      <c r="I218" s="551"/>
      <c r="J218" s="551"/>
      <c r="K218" s="551"/>
      <c r="L218" s="552"/>
      <c r="M218" s="34"/>
      <c r="Q218" s="9"/>
    </row>
    <row r="219" spans="1:21" s="10" customFormat="1" x14ac:dyDescent="0.25">
      <c r="A219" s="7"/>
      <c r="B219" s="550"/>
      <c r="C219" s="551"/>
      <c r="D219" s="551"/>
      <c r="E219" s="551"/>
      <c r="F219" s="551"/>
      <c r="G219" s="551"/>
      <c r="H219" s="551"/>
      <c r="I219" s="551"/>
      <c r="J219" s="551"/>
      <c r="K219" s="551"/>
      <c r="L219" s="552"/>
      <c r="M219" s="34"/>
      <c r="Q219" s="9"/>
    </row>
    <row r="220" spans="1:21" s="10" customFormat="1" x14ac:dyDescent="0.25">
      <c r="A220" s="7"/>
      <c r="B220" s="550"/>
      <c r="C220" s="551"/>
      <c r="D220" s="551"/>
      <c r="E220" s="551"/>
      <c r="F220" s="551"/>
      <c r="G220" s="551"/>
      <c r="H220" s="551"/>
      <c r="I220" s="551"/>
      <c r="J220" s="551"/>
      <c r="K220" s="551"/>
      <c r="L220" s="552"/>
      <c r="M220" s="34"/>
      <c r="Q220" s="9"/>
    </row>
    <row r="221" spans="1:21" s="10" customFormat="1" x14ac:dyDescent="0.25">
      <c r="A221" s="7"/>
      <c r="B221" s="550"/>
      <c r="C221" s="551"/>
      <c r="D221" s="551"/>
      <c r="E221" s="551"/>
      <c r="F221" s="551"/>
      <c r="G221" s="551"/>
      <c r="H221" s="551"/>
      <c r="I221" s="551"/>
      <c r="J221" s="551"/>
      <c r="K221" s="551"/>
      <c r="L221" s="552"/>
      <c r="M221" s="34"/>
      <c r="Q221" s="9"/>
    </row>
    <row r="222" spans="1:21" s="10" customFormat="1" x14ac:dyDescent="0.25">
      <c r="A222" s="7"/>
      <c r="B222" s="550"/>
      <c r="C222" s="551"/>
      <c r="D222" s="551"/>
      <c r="E222" s="551"/>
      <c r="F222" s="551"/>
      <c r="G222" s="551"/>
      <c r="H222" s="551"/>
      <c r="I222" s="551"/>
      <c r="J222" s="551"/>
      <c r="K222" s="551"/>
      <c r="L222" s="552"/>
      <c r="M222" s="34"/>
      <c r="Q222" s="9"/>
    </row>
    <row r="223" spans="1:21" s="10" customFormat="1" x14ac:dyDescent="0.25">
      <c r="A223" s="7"/>
      <c r="B223" s="550"/>
      <c r="C223" s="551"/>
      <c r="D223" s="551"/>
      <c r="E223" s="551"/>
      <c r="F223" s="551"/>
      <c r="G223" s="551"/>
      <c r="H223" s="551"/>
      <c r="I223" s="551"/>
      <c r="J223" s="551"/>
      <c r="K223" s="551"/>
      <c r="L223" s="552"/>
      <c r="M223" s="34"/>
      <c r="Q223" s="9"/>
    </row>
    <row r="224" spans="1:21" s="10" customFormat="1" x14ac:dyDescent="0.25">
      <c r="A224" s="7"/>
      <c r="B224" s="550"/>
      <c r="C224" s="551"/>
      <c r="D224" s="551"/>
      <c r="E224" s="551"/>
      <c r="F224" s="551"/>
      <c r="G224" s="551"/>
      <c r="H224" s="551"/>
      <c r="I224" s="551"/>
      <c r="J224" s="551"/>
      <c r="K224" s="551"/>
      <c r="L224" s="552"/>
      <c r="M224" s="34"/>
      <c r="Q224" s="9"/>
    </row>
    <row r="225" spans="1:21" s="34" customFormat="1" x14ac:dyDescent="0.25">
      <c r="A225" s="43"/>
      <c r="B225" s="44"/>
      <c r="C225" s="45"/>
      <c r="D225" s="45"/>
      <c r="E225" s="45"/>
      <c r="F225" s="45"/>
      <c r="G225" s="45"/>
      <c r="H225" s="45"/>
      <c r="I225" s="45"/>
      <c r="J225" s="45"/>
      <c r="K225" s="45"/>
      <c r="L225" s="46"/>
      <c r="O225" s="9"/>
      <c r="P225" s="9"/>
      <c r="Q225" s="9"/>
      <c r="R225" s="9"/>
      <c r="S225" s="9"/>
      <c r="T225" s="9"/>
      <c r="U225" s="9"/>
    </row>
    <row r="226" spans="1:21" s="10" customFormat="1" x14ac:dyDescent="0.25">
      <c r="A226" s="7"/>
      <c r="B226" s="537" t="s">
        <v>56</v>
      </c>
      <c r="C226" s="538"/>
      <c r="D226" s="538"/>
      <c r="E226" s="538"/>
      <c r="F226" s="538"/>
      <c r="G226" s="538"/>
      <c r="H226" s="538"/>
      <c r="I226" s="538"/>
      <c r="J226" s="538"/>
      <c r="K226" s="538"/>
      <c r="L226" s="539"/>
      <c r="M226" s="66"/>
    </row>
    <row r="227" spans="1:21" s="34" customFormat="1" x14ac:dyDescent="0.25">
      <c r="A227" s="43"/>
      <c r="B227" s="47"/>
      <c r="C227" s="78"/>
      <c r="D227" s="78"/>
      <c r="E227" s="78"/>
      <c r="F227" s="78"/>
      <c r="G227" s="78"/>
      <c r="H227" s="78"/>
      <c r="I227" s="78"/>
      <c r="J227" s="78"/>
      <c r="K227" s="78"/>
      <c r="L227" s="48"/>
      <c r="O227" s="9"/>
      <c r="P227" s="9"/>
      <c r="Q227" s="9"/>
      <c r="R227" s="9"/>
      <c r="S227" s="9"/>
      <c r="T227" s="9"/>
      <c r="U227" s="9"/>
    </row>
    <row r="228" spans="1:21" s="34" customFormat="1" x14ac:dyDescent="0.25">
      <c r="A228" s="43"/>
      <c r="B228" s="540" t="str">
        <f>IF(Intro!$G$21="English",O228,P228)</f>
        <v>Dans quelle mesure les marchandises produites au Canada sont-elles interchangeables avec les marchandises importées de la Chine?</v>
      </c>
      <c r="C228" s="541"/>
      <c r="D228" s="541"/>
      <c r="E228" s="541"/>
      <c r="F228" s="541"/>
      <c r="G228" s="541"/>
      <c r="H228" s="541"/>
      <c r="I228" s="541"/>
      <c r="J228" s="541"/>
      <c r="K228" s="541"/>
      <c r="L228" s="542"/>
      <c r="O228" s="9" t="str">
        <f>"To what extent are the goods produced in Canada interchangeable with the goods imported from "&amp;Variables!B5&amp;"?"</f>
        <v>To what extent are the goods produced in Canada interchangeable with the goods imported from China?</v>
      </c>
      <c r="P228" s="9" t="str">
        <f>"Dans quelle mesure les marchandises produites au Canada sont-elles interchangeables avec les marchandises importées "&amp;Variables!C5&amp;"?"</f>
        <v>Dans quelle mesure les marchandises produites au Canada sont-elles interchangeables avec les marchandises importées de la Chine?</v>
      </c>
      <c r="Q228" s="9"/>
      <c r="R228" s="9"/>
      <c r="S228" s="9"/>
      <c r="T228" s="9"/>
      <c r="U228" s="9"/>
    </row>
    <row r="229" spans="1:21" s="34" customFormat="1" x14ac:dyDescent="0.25">
      <c r="A229" s="43"/>
      <c r="B229" s="47"/>
      <c r="C229" s="78"/>
      <c r="D229" s="78"/>
      <c r="E229" s="78"/>
      <c r="F229" s="78"/>
      <c r="G229" s="78"/>
      <c r="H229" s="78"/>
      <c r="I229" s="78"/>
      <c r="J229" s="78"/>
      <c r="K229" s="78"/>
      <c r="L229" s="48"/>
      <c r="O229" s="9"/>
      <c r="P229" s="9"/>
      <c r="Q229" s="9"/>
      <c r="R229" s="9"/>
      <c r="S229" s="9"/>
      <c r="T229" s="9"/>
      <c r="U229" s="9"/>
    </row>
    <row r="230" spans="1:21" s="10" customFormat="1" x14ac:dyDescent="0.25">
      <c r="A230" s="7"/>
      <c r="B230" s="550"/>
      <c r="C230" s="551"/>
      <c r="D230" s="551"/>
      <c r="E230" s="551"/>
      <c r="F230" s="551"/>
      <c r="G230" s="551"/>
      <c r="H230" s="551"/>
      <c r="I230" s="551"/>
      <c r="J230" s="551"/>
      <c r="K230" s="551"/>
      <c r="L230" s="552"/>
      <c r="M230" s="34"/>
      <c r="Q230" s="9"/>
    </row>
    <row r="231" spans="1:21" s="10" customFormat="1" x14ac:dyDescent="0.25">
      <c r="A231" s="7"/>
      <c r="B231" s="550"/>
      <c r="C231" s="551"/>
      <c r="D231" s="551"/>
      <c r="E231" s="551"/>
      <c r="F231" s="551"/>
      <c r="G231" s="551"/>
      <c r="H231" s="551"/>
      <c r="I231" s="551"/>
      <c r="J231" s="551"/>
      <c r="K231" s="551"/>
      <c r="L231" s="552"/>
      <c r="M231" s="34"/>
      <c r="Q231" s="9"/>
    </row>
    <row r="232" spans="1:21" s="10" customFormat="1" x14ac:dyDescent="0.25">
      <c r="A232" s="7"/>
      <c r="B232" s="550"/>
      <c r="C232" s="551"/>
      <c r="D232" s="551"/>
      <c r="E232" s="551"/>
      <c r="F232" s="551"/>
      <c r="G232" s="551"/>
      <c r="H232" s="551"/>
      <c r="I232" s="551"/>
      <c r="J232" s="551"/>
      <c r="K232" s="551"/>
      <c r="L232" s="552"/>
      <c r="M232" s="34"/>
      <c r="Q232" s="9"/>
    </row>
    <row r="233" spans="1:21" s="10" customFormat="1" x14ac:dyDescent="0.25">
      <c r="A233" s="7"/>
      <c r="B233" s="550"/>
      <c r="C233" s="551"/>
      <c r="D233" s="551"/>
      <c r="E233" s="551"/>
      <c r="F233" s="551"/>
      <c r="G233" s="551"/>
      <c r="H233" s="551"/>
      <c r="I233" s="551"/>
      <c r="J233" s="551"/>
      <c r="K233" s="551"/>
      <c r="L233" s="552"/>
      <c r="M233" s="34"/>
      <c r="Q233" s="9"/>
    </row>
    <row r="234" spans="1:21" s="10" customFormat="1" x14ac:dyDescent="0.25">
      <c r="A234" s="7"/>
      <c r="B234" s="550"/>
      <c r="C234" s="551"/>
      <c r="D234" s="551"/>
      <c r="E234" s="551"/>
      <c r="F234" s="551"/>
      <c r="G234" s="551"/>
      <c r="H234" s="551"/>
      <c r="I234" s="551"/>
      <c r="J234" s="551"/>
      <c r="K234" s="551"/>
      <c r="L234" s="552"/>
      <c r="M234" s="34"/>
      <c r="Q234" s="9"/>
    </row>
    <row r="235" spans="1:21" s="10" customFormat="1" x14ac:dyDescent="0.25">
      <c r="A235" s="7"/>
      <c r="B235" s="550"/>
      <c r="C235" s="551"/>
      <c r="D235" s="551"/>
      <c r="E235" s="551"/>
      <c r="F235" s="551"/>
      <c r="G235" s="551"/>
      <c r="H235" s="551"/>
      <c r="I235" s="551"/>
      <c r="J235" s="551"/>
      <c r="K235" s="551"/>
      <c r="L235" s="552"/>
      <c r="M235" s="34"/>
      <c r="Q235" s="9"/>
    </row>
    <row r="236" spans="1:21" s="10" customFormat="1" x14ac:dyDescent="0.25">
      <c r="A236" s="7"/>
      <c r="B236" s="550"/>
      <c r="C236" s="551"/>
      <c r="D236" s="551"/>
      <c r="E236" s="551"/>
      <c r="F236" s="551"/>
      <c r="G236" s="551"/>
      <c r="H236" s="551"/>
      <c r="I236" s="551"/>
      <c r="J236" s="551"/>
      <c r="K236" s="551"/>
      <c r="L236" s="552"/>
      <c r="M236" s="34"/>
      <c r="Q236" s="9"/>
    </row>
    <row r="237" spans="1:21" s="10" customFormat="1" x14ac:dyDescent="0.25">
      <c r="A237" s="7"/>
      <c r="B237" s="550"/>
      <c r="C237" s="551"/>
      <c r="D237" s="551"/>
      <c r="E237" s="551"/>
      <c r="F237" s="551"/>
      <c r="G237" s="551"/>
      <c r="H237" s="551"/>
      <c r="I237" s="551"/>
      <c r="J237" s="551"/>
      <c r="K237" s="551"/>
      <c r="L237" s="552"/>
      <c r="M237" s="34"/>
      <c r="Q237" s="9"/>
    </row>
    <row r="238" spans="1:21" s="34" customFormat="1" x14ac:dyDescent="0.25">
      <c r="A238" s="43"/>
      <c r="B238" s="44"/>
      <c r="C238" s="45"/>
      <c r="D238" s="45"/>
      <c r="E238" s="45"/>
      <c r="F238" s="45"/>
      <c r="G238" s="45"/>
      <c r="H238" s="45"/>
      <c r="I238" s="45"/>
      <c r="J238" s="45"/>
      <c r="K238" s="45"/>
      <c r="L238" s="46"/>
      <c r="O238" s="9"/>
      <c r="P238" s="9"/>
      <c r="Q238" s="9"/>
      <c r="R238" s="9"/>
      <c r="S238" s="9"/>
      <c r="T238" s="9"/>
      <c r="U238" s="9"/>
    </row>
    <row r="239" spans="1:21" s="10" customFormat="1" x14ac:dyDescent="0.25">
      <c r="A239" s="7"/>
      <c r="B239" s="537" t="s">
        <v>57</v>
      </c>
      <c r="C239" s="538"/>
      <c r="D239" s="538"/>
      <c r="E239" s="538"/>
      <c r="F239" s="538"/>
      <c r="G239" s="538"/>
      <c r="H239" s="538"/>
      <c r="I239" s="538"/>
      <c r="J239" s="538"/>
      <c r="K239" s="538"/>
      <c r="L239" s="539"/>
      <c r="M239" s="66"/>
    </row>
    <row r="240" spans="1:21" s="34" customFormat="1" x14ac:dyDescent="0.25">
      <c r="A240" s="43"/>
      <c r="B240" s="47"/>
      <c r="C240" s="78"/>
      <c r="D240" s="78"/>
      <c r="E240" s="78"/>
      <c r="F240" s="78"/>
      <c r="G240" s="78"/>
      <c r="H240" s="78"/>
      <c r="I240" s="78"/>
      <c r="J240" s="78"/>
      <c r="K240" s="78"/>
      <c r="L240" s="48"/>
      <c r="O240" s="9"/>
      <c r="P240" s="9"/>
      <c r="Q240" s="9"/>
      <c r="R240" s="9"/>
      <c r="S240" s="9"/>
      <c r="T240" s="9"/>
      <c r="U240" s="9"/>
    </row>
    <row r="241" spans="1:21" s="34" customFormat="1" x14ac:dyDescent="0.25">
      <c r="A241" s="43"/>
      <c r="B241" s="540" t="str">
        <f>IF(Intro!$G$21="English",O241,P241)</f>
        <v>Dans quelle mesure les marchandises produites au Canada sont-elles comparables en prix aux marchandises importées de la Chine?</v>
      </c>
      <c r="C241" s="541"/>
      <c r="D241" s="541"/>
      <c r="E241" s="541"/>
      <c r="F241" s="541"/>
      <c r="G241" s="541"/>
      <c r="H241" s="541"/>
      <c r="I241" s="541"/>
      <c r="J241" s="541"/>
      <c r="K241" s="541"/>
      <c r="L241" s="542"/>
      <c r="O241" s="9" t="str">
        <f>"To what extent are the goods produced in Canada comparable in price with the goods imported from "&amp;Variables!B5&amp;"?"</f>
        <v>To what extent are the goods produced in Canada comparable in price with the goods imported from China?</v>
      </c>
      <c r="P241" s="9" t="str">
        <f>"Dans quelle mesure les marchandises produites au Canada sont-elles comparables en prix aux marchandises importées "&amp;Variables!C5&amp;"?"</f>
        <v>Dans quelle mesure les marchandises produites au Canada sont-elles comparables en prix aux marchandises importées de la Chine?</v>
      </c>
      <c r="Q241" s="9"/>
      <c r="R241" s="9"/>
      <c r="S241" s="9"/>
      <c r="T241" s="9"/>
      <c r="U241" s="9"/>
    </row>
    <row r="242" spans="1:21" s="34" customFormat="1" x14ac:dyDescent="0.25">
      <c r="A242" s="43"/>
      <c r="B242" s="47"/>
      <c r="C242" s="78"/>
      <c r="D242" s="78"/>
      <c r="E242" s="78"/>
      <c r="F242" s="78"/>
      <c r="G242" s="78"/>
      <c r="H242" s="78"/>
      <c r="I242" s="78"/>
      <c r="J242" s="78"/>
      <c r="K242" s="78"/>
      <c r="L242" s="48"/>
      <c r="O242" s="9"/>
      <c r="P242" s="9"/>
      <c r="Q242" s="9"/>
      <c r="R242" s="9"/>
      <c r="S242" s="9"/>
      <c r="T242" s="9"/>
      <c r="U242" s="9"/>
    </row>
    <row r="243" spans="1:21" s="10" customFormat="1" x14ac:dyDescent="0.25">
      <c r="A243" s="7"/>
      <c r="B243" s="550"/>
      <c r="C243" s="551"/>
      <c r="D243" s="551"/>
      <c r="E243" s="551"/>
      <c r="F243" s="551"/>
      <c r="G243" s="551"/>
      <c r="H243" s="551"/>
      <c r="I243" s="551"/>
      <c r="J243" s="551"/>
      <c r="K243" s="551"/>
      <c r="L243" s="552"/>
      <c r="M243" s="34"/>
      <c r="Q243" s="9"/>
    </row>
    <row r="244" spans="1:21" s="10" customFormat="1" x14ac:dyDescent="0.25">
      <c r="A244" s="7"/>
      <c r="B244" s="550"/>
      <c r="C244" s="551"/>
      <c r="D244" s="551"/>
      <c r="E244" s="551"/>
      <c r="F244" s="551"/>
      <c r="G244" s="551"/>
      <c r="H244" s="551"/>
      <c r="I244" s="551"/>
      <c r="J244" s="551"/>
      <c r="K244" s="551"/>
      <c r="L244" s="552"/>
      <c r="M244" s="34"/>
      <c r="Q244" s="9"/>
    </row>
    <row r="245" spans="1:21" s="10" customFormat="1" x14ac:dyDescent="0.25">
      <c r="A245" s="7"/>
      <c r="B245" s="550"/>
      <c r="C245" s="551"/>
      <c r="D245" s="551"/>
      <c r="E245" s="551"/>
      <c r="F245" s="551"/>
      <c r="G245" s="551"/>
      <c r="H245" s="551"/>
      <c r="I245" s="551"/>
      <c r="J245" s="551"/>
      <c r="K245" s="551"/>
      <c r="L245" s="552"/>
      <c r="M245" s="34"/>
      <c r="Q245" s="9"/>
    </row>
    <row r="246" spans="1:21" s="10" customFormat="1" x14ac:dyDescent="0.25">
      <c r="A246" s="7"/>
      <c r="B246" s="550"/>
      <c r="C246" s="551"/>
      <c r="D246" s="551"/>
      <c r="E246" s="551"/>
      <c r="F246" s="551"/>
      <c r="G246" s="551"/>
      <c r="H246" s="551"/>
      <c r="I246" s="551"/>
      <c r="J246" s="551"/>
      <c r="K246" s="551"/>
      <c r="L246" s="552"/>
      <c r="M246" s="34"/>
      <c r="Q246" s="9"/>
    </row>
    <row r="247" spans="1:21" s="10" customFormat="1" x14ac:dyDescent="0.25">
      <c r="A247" s="7"/>
      <c r="B247" s="550"/>
      <c r="C247" s="551"/>
      <c r="D247" s="551"/>
      <c r="E247" s="551"/>
      <c r="F247" s="551"/>
      <c r="G247" s="551"/>
      <c r="H247" s="551"/>
      <c r="I247" s="551"/>
      <c r="J247" s="551"/>
      <c r="K247" s="551"/>
      <c r="L247" s="552"/>
      <c r="M247" s="34"/>
      <c r="Q247" s="9"/>
    </row>
    <row r="248" spans="1:21" s="10" customFormat="1" x14ac:dyDescent="0.25">
      <c r="A248" s="7"/>
      <c r="B248" s="550"/>
      <c r="C248" s="551"/>
      <c r="D248" s="551"/>
      <c r="E248" s="551"/>
      <c r="F248" s="551"/>
      <c r="G248" s="551"/>
      <c r="H248" s="551"/>
      <c r="I248" s="551"/>
      <c r="J248" s="551"/>
      <c r="K248" s="551"/>
      <c r="L248" s="552"/>
      <c r="M248" s="34"/>
      <c r="Q248" s="9"/>
    </row>
    <row r="249" spans="1:21" s="10" customFormat="1" x14ac:dyDescent="0.25">
      <c r="A249" s="7"/>
      <c r="B249" s="550"/>
      <c r="C249" s="551"/>
      <c r="D249" s="551"/>
      <c r="E249" s="551"/>
      <c r="F249" s="551"/>
      <c r="G249" s="551"/>
      <c r="H249" s="551"/>
      <c r="I249" s="551"/>
      <c r="J249" s="551"/>
      <c r="K249" s="551"/>
      <c r="L249" s="552"/>
      <c r="M249" s="34"/>
      <c r="Q249" s="9"/>
    </row>
    <row r="250" spans="1:21" s="10" customFormat="1" x14ac:dyDescent="0.25">
      <c r="A250" s="7"/>
      <c r="B250" s="550"/>
      <c r="C250" s="551"/>
      <c r="D250" s="551"/>
      <c r="E250" s="551"/>
      <c r="F250" s="551"/>
      <c r="G250" s="551"/>
      <c r="H250" s="551"/>
      <c r="I250" s="551"/>
      <c r="J250" s="551"/>
      <c r="K250" s="551"/>
      <c r="L250" s="552"/>
      <c r="M250" s="34"/>
      <c r="Q250" s="9"/>
    </row>
    <row r="251" spans="1:21" s="34" customFormat="1" x14ac:dyDescent="0.25">
      <c r="A251" s="43"/>
      <c r="B251" s="44"/>
      <c r="C251" s="45"/>
      <c r="D251" s="45"/>
      <c r="E251" s="45"/>
      <c r="F251" s="45"/>
      <c r="G251" s="45"/>
      <c r="H251" s="45"/>
      <c r="I251" s="45"/>
      <c r="J251" s="45"/>
      <c r="K251" s="45"/>
      <c r="L251" s="46"/>
      <c r="O251" s="9"/>
      <c r="P251" s="9"/>
      <c r="Q251" s="9"/>
      <c r="R251" s="9"/>
      <c r="S251" s="9"/>
      <c r="T251" s="9"/>
      <c r="U251" s="9"/>
    </row>
    <row r="252" spans="1:21" s="10" customFormat="1" x14ac:dyDescent="0.25">
      <c r="A252" s="7"/>
      <c r="B252" s="537" t="s">
        <v>55</v>
      </c>
      <c r="C252" s="538"/>
      <c r="D252" s="538"/>
      <c r="E252" s="538"/>
      <c r="F252" s="538"/>
      <c r="G252" s="538"/>
      <c r="H252" s="538"/>
      <c r="I252" s="538"/>
      <c r="J252" s="538"/>
      <c r="K252" s="538"/>
      <c r="L252" s="539"/>
      <c r="M252" s="66"/>
    </row>
    <row r="253" spans="1:21" s="34" customFormat="1" x14ac:dyDescent="0.25">
      <c r="A253" s="43"/>
      <c r="B253" s="47"/>
      <c r="C253" s="78"/>
      <c r="D253" s="78"/>
      <c r="E253" s="78"/>
      <c r="F253" s="78"/>
      <c r="G253" s="78"/>
      <c r="H253" s="78"/>
      <c r="I253" s="78"/>
      <c r="J253" s="78"/>
      <c r="K253" s="78"/>
      <c r="L253" s="48"/>
      <c r="O253" s="9"/>
      <c r="P253" s="9"/>
      <c r="Q253" s="9"/>
      <c r="R253" s="9"/>
      <c r="S253" s="9"/>
      <c r="T253" s="9"/>
      <c r="U253" s="9"/>
    </row>
    <row r="254" spans="1:21" s="34" customFormat="1" x14ac:dyDescent="0.25">
      <c r="A254" s="43"/>
      <c r="B254" s="444" t="str">
        <f>IF(Intro!$G$21="English",O254,P254)</f>
        <v>Dans quelle mesure les marchandises produites au Canada sont-elles comparables en termes de facteurs autres que le prix (y compris la qualité du produit, les délais d'exécution et de livraison, la fiabilité de l'approvisionnement, etc.) avec les marchandises importées de la Chine?</v>
      </c>
      <c r="C254" s="445"/>
      <c r="D254" s="445"/>
      <c r="E254" s="445"/>
      <c r="F254" s="445"/>
      <c r="G254" s="445"/>
      <c r="H254" s="445"/>
      <c r="I254" s="445"/>
      <c r="J254" s="445"/>
      <c r="K254" s="445"/>
      <c r="L254" s="446"/>
      <c r="O254" s="9" t="str">
        <f>"To what extent are the goods produced in Canada comparable in non-price factors (including product quality, lead and delivery times, reliability of supply, etc.) with the goods imported from "&amp;Variables!B5&amp;"?"</f>
        <v>To what extent are the goods produced in Canada comparable in non-price factors (including product quality, lead and delivery times, reliability of supply, etc.) with the goods imported from China?</v>
      </c>
      <c r="P254" s="9" t="str">
        <f>"Dans quelle mesure les marchandises produites au Canada sont-elles comparables en termes de facteurs autres que le prix (y compris la qualité du produit, les délais d'exécution et de livraison, la fiabilité de l'approvisionnement, etc.)"&amp;" avec les marchandises importées "&amp;Variables!C5&amp;"?"</f>
        <v>Dans quelle mesure les marchandises produites au Canada sont-elles comparables en termes de facteurs autres que le prix (y compris la qualité du produit, les délais d'exécution et de livraison, la fiabilité de l'approvisionnement, etc.) avec les marchandises importées de la Chine?</v>
      </c>
      <c r="Q254" s="9"/>
      <c r="R254" s="9"/>
      <c r="S254" s="9"/>
      <c r="T254" s="9"/>
      <c r="U254" s="9"/>
    </row>
    <row r="255" spans="1:21" s="34" customFormat="1" x14ac:dyDescent="0.25">
      <c r="A255" s="43"/>
      <c r="B255" s="444"/>
      <c r="C255" s="445"/>
      <c r="D255" s="445"/>
      <c r="E255" s="445"/>
      <c r="F255" s="445"/>
      <c r="G255" s="445"/>
      <c r="H255" s="445"/>
      <c r="I255" s="445"/>
      <c r="J255" s="445"/>
      <c r="K255" s="445"/>
      <c r="L255" s="446"/>
      <c r="O255" s="9"/>
      <c r="P255" s="9"/>
      <c r="Q255" s="9"/>
      <c r="R255" s="9"/>
      <c r="S255" s="9"/>
      <c r="T255" s="9"/>
      <c r="U255" s="9"/>
    </row>
    <row r="256" spans="1:21" s="34" customFormat="1" x14ac:dyDescent="0.25">
      <c r="A256" s="43"/>
      <c r="B256" s="47"/>
      <c r="C256" s="78"/>
      <c r="D256" s="78"/>
      <c r="E256" s="78"/>
      <c r="F256" s="78"/>
      <c r="G256" s="78"/>
      <c r="H256" s="78"/>
      <c r="I256" s="78"/>
      <c r="J256" s="78"/>
      <c r="K256" s="78"/>
      <c r="L256" s="48"/>
      <c r="O256" s="9"/>
      <c r="P256" s="9"/>
      <c r="Q256" s="9"/>
      <c r="R256" s="9"/>
      <c r="S256" s="9"/>
      <c r="T256" s="9"/>
      <c r="U256" s="9"/>
    </row>
    <row r="257" spans="1:21" s="10" customFormat="1" x14ac:dyDescent="0.25">
      <c r="A257" s="7"/>
      <c r="B257" s="550"/>
      <c r="C257" s="551"/>
      <c r="D257" s="551"/>
      <c r="E257" s="551"/>
      <c r="F257" s="551"/>
      <c r="G257" s="551"/>
      <c r="H257" s="551"/>
      <c r="I257" s="551"/>
      <c r="J257" s="551"/>
      <c r="K257" s="551"/>
      <c r="L257" s="552"/>
      <c r="M257" s="34"/>
      <c r="Q257" s="9"/>
    </row>
    <row r="258" spans="1:21" s="10" customFormat="1" x14ac:dyDescent="0.25">
      <c r="A258" s="7"/>
      <c r="B258" s="550"/>
      <c r="C258" s="551"/>
      <c r="D258" s="551"/>
      <c r="E258" s="551"/>
      <c r="F258" s="551"/>
      <c r="G258" s="551"/>
      <c r="H258" s="551"/>
      <c r="I258" s="551"/>
      <c r="J258" s="551"/>
      <c r="K258" s="551"/>
      <c r="L258" s="552"/>
      <c r="M258" s="34"/>
      <c r="Q258" s="9"/>
    </row>
    <row r="259" spans="1:21" s="10" customFormat="1" x14ac:dyDescent="0.25">
      <c r="A259" s="7"/>
      <c r="B259" s="550"/>
      <c r="C259" s="551"/>
      <c r="D259" s="551"/>
      <c r="E259" s="551"/>
      <c r="F259" s="551"/>
      <c r="G259" s="551"/>
      <c r="H259" s="551"/>
      <c r="I259" s="551"/>
      <c r="J259" s="551"/>
      <c r="K259" s="551"/>
      <c r="L259" s="552"/>
      <c r="M259" s="34"/>
      <c r="Q259" s="9"/>
    </row>
    <row r="260" spans="1:21" s="10" customFormat="1" x14ac:dyDescent="0.25">
      <c r="A260" s="7"/>
      <c r="B260" s="550"/>
      <c r="C260" s="551"/>
      <c r="D260" s="551"/>
      <c r="E260" s="551"/>
      <c r="F260" s="551"/>
      <c r="G260" s="551"/>
      <c r="H260" s="551"/>
      <c r="I260" s="551"/>
      <c r="J260" s="551"/>
      <c r="K260" s="551"/>
      <c r="L260" s="552"/>
      <c r="M260" s="34"/>
      <c r="Q260" s="9"/>
    </row>
    <row r="261" spans="1:21" s="10" customFormat="1" x14ac:dyDescent="0.25">
      <c r="A261" s="7"/>
      <c r="B261" s="550"/>
      <c r="C261" s="551"/>
      <c r="D261" s="551"/>
      <c r="E261" s="551"/>
      <c r="F261" s="551"/>
      <c r="G261" s="551"/>
      <c r="H261" s="551"/>
      <c r="I261" s="551"/>
      <c r="J261" s="551"/>
      <c r="K261" s="551"/>
      <c r="L261" s="552"/>
      <c r="M261" s="34"/>
      <c r="Q261" s="9"/>
    </row>
    <row r="262" spans="1:21" s="10" customFormat="1" x14ac:dyDescent="0.25">
      <c r="A262" s="7"/>
      <c r="B262" s="550"/>
      <c r="C262" s="551"/>
      <c r="D262" s="551"/>
      <c r="E262" s="551"/>
      <c r="F262" s="551"/>
      <c r="G262" s="551"/>
      <c r="H262" s="551"/>
      <c r="I262" s="551"/>
      <c r="J262" s="551"/>
      <c r="K262" s="551"/>
      <c r="L262" s="552"/>
      <c r="M262" s="34"/>
      <c r="Q262" s="9"/>
    </row>
    <row r="263" spans="1:21" s="10" customFormat="1" x14ac:dyDescent="0.25">
      <c r="A263" s="7"/>
      <c r="B263" s="550"/>
      <c r="C263" s="551"/>
      <c r="D263" s="551"/>
      <c r="E263" s="551"/>
      <c r="F263" s="551"/>
      <c r="G263" s="551"/>
      <c r="H263" s="551"/>
      <c r="I263" s="551"/>
      <c r="J263" s="551"/>
      <c r="K263" s="551"/>
      <c r="L263" s="552"/>
      <c r="M263" s="34"/>
      <c r="Q263" s="9"/>
    </row>
    <row r="264" spans="1:21" s="10" customFormat="1" x14ac:dyDescent="0.25">
      <c r="A264" s="7"/>
      <c r="B264" s="550"/>
      <c r="C264" s="551"/>
      <c r="D264" s="551"/>
      <c r="E264" s="551"/>
      <c r="F264" s="551"/>
      <c r="G264" s="551"/>
      <c r="H264" s="551"/>
      <c r="I264" s="551"/>
      <c r="J264" s="551"/>
      <c r="K264" s="551"/>
      <c r="L264" s="552"/>
      <c r="M264" s="34"/>
      <c r="Q264" s="9"/>
    </row>
    <row r="265" spans="1:21" s="34" customFormat="1" x14ac:dyDescent="0.25">
      <c r="A265" s="43"/>
      <c r="B265" s="44"/>
      <c r="C265" s="45"/>
      <c r="D265" s="45"/>
      <c r="E265" s="45"/>
      <c r="F265" s="45"/>
      <c r="G265" s="45"/>
      <c r="H265" s="45"/>
      <c r="I265" s="45"/>
      <c r="J265" s="45"/>
      <c r="K265" s="45"/>
      <c r="L265" s="46"/>
      <c r="O265" s="9"/>
      <c r="P265" s="9"/>
      <c r="Q265" s="9"/>
      <c r="R265" s="9"/>
      <c r="S265" s="9"/>
      <c r="T265" s="9"/>
      <c r="U265" s="9"/>
    </row>
    <row r="267" spans="1:21" x14ac:dyDescent="0.25">
      <c r="B267" s="416" t="str">
        <f>IF(Intro!$G$21="English",O267,P267)</f>
        <v>VENTES</v>
      </c>
      <c r="C267" s="417"/>
      <c r="D267" s="417"/>
      <c r="E267" s="417"/>
      <c r="F267" s="417"/>
      <c r="G267" s="417"/>
      <c r="H267" s="417"/>
      <c r="I267" s="417"/>
      <c r="J267" s="417"/>
      <c r="K267" s="417"/>
      <c r="L267" s="418"/>
      <c r="M267" s="34"/>
      <c r="O267" s="9" t="s">
        <v>314</v>
      </c>
      <c r="P267" s="9" t="s">
        <v>315</v>
      </c>
    </row>
    <row r="268" spans="1:21" s="10" customFormat="1" x14ac:dyDescent="0.25">
      <c r="A268" s="7"/>
      <c r="B268" s="545" t="s">
        <v>76</v>
      </c>
      <c r="C268" s="546"/>
      <c r="D268" s="546"/>
      <c r="E268" s="546"/>
      <c r="F268" s="546"/>
      <c r="G268" s="546"/>
      <c r="H268" s="546"/>
      <c r="I268" s="546"/>
      <c r="J268" s="546"/>
      <c r="K268" s="546"/>
      <c r="L268" s="547"/>
      <c r="M268" s="66"/>
    </row>
    <row r="269" spans="1:21" s="34" customFormat="1" x14ac:dyDescent="0.25">
      <c r="A269" s="43"/>
      <c r="B269" s="47"/>
      <c r="C269" s="78"/>
      <c r="D269" s="78"/>
      <c r="E269" s="78"/>
      <c r="F269" s="78"/>
      <c r="G269" s="78"/>
      <c r="H269" s="78"/>
      <c r="I269" s="78"/>
      <c r="J269" s="78"/>
      <c r="K269" s="78"/>
      <c r="L269" s="48"/>
      <c r="O269" s="9"/>
      <c r="P269" s="9"/>
      <c r="Q269" s="9"/>
      <c r="R269" s="9"/>
      <c r="S269" s="9"/>
      <c r="T269" s="9"/>
      <c r="U269" s="9"/>
    </row>
    <row r="270" spans="1:21" s="34" customFormat="1" x14ac:dyDescent="0.25">
      <c r="A270" s="43"/>
      <c r="B270" s="540" t="str">
        <f>IF(Intro!$G$21="English",O270,P270)</f>
        <v>Décrivez tout changement dans les canaux de distribution de votre entreprise depuis le 1er janvier 2023.</v>
      </c>
      <c r="C270" s="541"/>
      <c r="D270" s="541"/>
      <c r="E270" s="541"/>
      <c r="F270" s="541"/>
      <c r="G270" s="541"/>
      <c r="H270" s="541"/>
      <c r="I270" s="541"/>
      <c r="J270" s="541"/>
      <c r="K270" s="541"/>
      <c r="L270" s="542"/>
      <c r="O270" s="9" t="str">
        <f>"Describe any changes in your firm's channels of distribution since January 1, "&amp;Variables!B6&amp;"."</f>
        <v>Describe any changes in your firm's channels of distribution since January 1, 2023.</v>
      </c>
      <c r="P270" s="9" t="str">
        <f>"Décrivez tout changement dans les canaux de distribution de votre entreprise depuis le 1er janvier "&amp;Variables!B6&amp;"."</f>
        <v>Décrivez tout changement dans les canaux de distribution de votre entreprise depuis le 1er janvier 2023.</v>
      </c>
      <c r="Q270" s="9"/>
      <c r="R270" s="9"/>
      <c r="S270" s="9"/>
      <c r="T270" s="9"/>
      <c r="U270" s="9"/>
    </row>
    <row r="271" spans="1:21" s="34" customFormat="1" x14ac:dyDescent="0.25">
      <c r="A271" s="43"/>
      <c r="B271" s="47"/>
      <c r="C271" s="78"/>
      <c r="D271" s="78"/>
      <c r="E271" s="78"/>
      <c r="F271" s="78"/>
      <c r="G271" s="78"/>
      <c r="H271" s="78"/>
      <c r="I271" s="78"/>
      <c r="J271" s="78"/>
      <c r="K271" s="78"/>
      <c r="L271" s="48"/>
      <c r="O271" s="9"/>
      <c r="P271" s="9"/>
      <c r="Q271" s="9"/>
      <c r="R271" s="9"/>
      <c r="S271" s="9"/>
      <c r="T271" s="9"/>
      <c r="U271" s="9"/>
    </row>
    <row r="272" spans="1:21" s="10" customFormat="1" x14ac:dyDescent="0.25">
      <c r="A272" s="7"/>
      <c r="B272" s="550"/>
      <c r="C272" s="551"/>
      <c r="D272" s="551"/>
      <c r="E272" s="551"/>
      <c r="F272" s="551"/>
      <c r="G272" s="551"/>
      <c r="H272" s="551"/>
      <c r="I272" s="551"/>
      <c r="J272" s="551"/>
      <c r="K272" s="551"/>
      <c r="L272" s="552"/>
      <c r="M272" s="34"/>
      <c r="Q272" s="9"/>
    </row>
    <row r="273" spans="1:21" s="10" customFormat="1" x14ac:dyDescent="0.25">
      <c r="A273" s="7"/>
      <c r="B273" s="550"/>
      <c r="C273" s="551"/>
      <c r="D273" s="551"/>
      <c r="E273" s="551"/>
      <c r="F273" s="551"/>
      <c r="G273" s="551"/>
      <c r="H273" s="551"/>
      <c r="I273" s="551"/>
      <c r="J273" s="551"/>
      <c r="K273" s="551"/>
      <c r="L273" s="552"/>
      <c r="M273" s="34"/>
      <c r="Q273" s="9"/>
    </row>
    <row r="274" spans="1:21" s="10" customFormat="1" x14ac:dyDescent="0.25">
      <c r="A274" s="7"/>
      <c r="B274" s="550"/>
      <c r="C274" s="551"/>
      <c r="D274" s="551"/>
      <c r="E274" s="551"/>
      <c r="F274" s="551"/>
      <c r="G274" s="551"/>
      <c r="H274" s="551"/>
      <c r="I274" s="551"/>
      <c r="J274" s="551"/>
      <c r="K274" s="551"/>
      <c r="L274" s="552"/>
      <c r="M274" s="34"/>
      <c r="Q274" s="9"/>
    </row>
    <row r="275" spans="1:21" s="10" customFormat="1" x14ac:dyDescent="0.25">
      <c r="A275" s="7"/>
      <c r="B275" s="550"/>
      <c r="C275" s="551"/>
      <c r="D275" s="551"/>
      <c r="E275" s="551"/>
      <c r="F275" s="551"/>
      <c r="G275" s="551"/>
      <c r="H275" s="551"/>
      <c r="I275" s="551"/>
      <c r="J275" s="551"/>
      <c r="K275" s="551"/>
      <c r="L275" s="552"/>
      <c r="M275" s="34"/>
      <c r="Q275" s="9"/>
    </row>
    <row r="276" spans="1:21" s="10" customFormat="1" x14ac:dyDescent="0.25">
      <c r="A276" s="7"/>
      <c r="B276" s="550"/>
      <c r="C276" s="551"/>
      <c r="D276" s="551"/>
      <c r="E276" s="551"/>
      <c r="F276" s="551"/>
      <c r="G276" s="551"/>
      <c r="H276" s="551"/>
      <c r="I276" s="551"/>
      <c r="J276" s="551"/>
      <c r="K276" s="551"/>
      <c r="L276" s="552"/>
      <c r="M276" s="34"/>
      <c r="Q276" s="9"/>
    </row>
    <row r="277" spans="1:21" s="10" customFormat="1" x14ac:dyDescent="0.25">
      <c r="A277" s="7"/>
      <c r="B277" s="550"/>
      <c r="C277" s="551"/>
      <c r="D277" s="551"/>
      <c r="E277" s="551"/>
      <c r="F277" s="551"/>
      <c r="G277" s="551"/>
      <c r="H277" s="551"/>
      <c r="I277" s="551"/>
      <c r="J277" s="551"/>
      <c r="K277" s="551"/>
      <c r="L277" s="552"/>
      <c r="M277" s="34"/>
      <c r="Q277" s="9"/>
    </row>
    <row r="278" spans="1:21" s="10" customFormat="1" x14ac:dyDescent="0.25">
      <c r="A278" s="7"/>
      <c r="B278" s="550"/>
      <c r="C278" s="551"/>
      <c r="D278" s="551"/>
      <c r="E278" s="551"/>
      <c r="F278" s="551"/>
      <c r="G278" s="551"/>
      <c r="H278" s="551"/>
      <c r="I278" s="551"/>
      <c r="J278" s="551"/>
      <c r="K278" s="551"/>
      <c r="L278" s="552"/>
      <c r="M278" s="34"/>
      <c r="Q278" s="9"/>
    </row>
    <row r="279" spans="1:21" s="10" customFormat="1" x14ac:dyDescent="0.25">
      <c r="A279" s="7"/>
      <c r="B279" s="550"/>
      <c r="C279" s="551"/>
      <c r="D279" s="551"/>
      <c r="E279" s="551"/>
      <c r="F279" s="551"/>
      <c r="G279" s="551"/>
      <c r="H279" s="551"/>
      <c r="I279" s="551"/>
      <c r="J279" s="551"/>
      <c r="K279" s="551"/>
      <c r="L279" s="552"/>
      <c r="M279" s="34"/>
      <c r="Q279" s="9"/>
    </row>
    <row r="280" spans="1:21" s="34" customFormat="1" x14ac:dyDescent="0.25">
      <c r="A280" s="43"/>
      <c r="B280" s="44"/>
      <c r="C280" s="45"/>
      <c r="D280" s="45"/>
      <c r="E280" s="45"/>
      <c r="F280" s="45"/>
      <c r="G280" s="45"/>
      <c r="H280" s="45"/>
      <c r="I280" s="45"/>
      <c r="J280" s="45"/>
      <c r="K280" s="45"/>
      <c r="L280" s="46"/>
      <c r="O280" s="9"/>
      <c r="P280" s="9"/>
      <c r="Q280" s="9"/>
      <c r="R280" s="9"/>
      <c r="S280" s="9"/>
      <c r="T280" s="9"/>
      <c r="U280" s="9"/>
    </row>
    <row r="281" spans="1:21" s="10" customFormat="1" x14ac:dyDescent="0.25">
      <c r="A281" s="7"/>
      <c r="B281" s="537" t="s">
        <v>77</v>
      </c>
      <c r="C281" s="538"/>
      <c r="D281" s="538"/>
      <c r="E281" s="538"/>
      <c r="F281" s="538"/>
      <c r="G281" s="538"/>
      <c r="H281" s="538"/>
      <c r="I281" s="538"/>
      <c r="J281" s="538"/>
      <c r="K281" s="538"/>
      <c r="L281" s="539"/>
      <c r="M281" s="66"/>
    </row>
    <row r="282" spans="1:21" s="34" customFormat="1" x14ac:dyDescent="0.25">
      <c r="A282" s="43"/>
      <c r="B282" s="47"/>
      <c r="C282" s="78"/>
      <c r="D282" s="78"/>
      <c r="E282" s="78"/>
      <c r="F282" s="78"/>
      <c r="G282" s="78"/>
      <c r="H282" s="78"/>
      <c r="I282" s="78"/>
      <c r="J282" s="78"/>
      <c r="K282" s="78"/>
      <c r="L282" s="48"/>
      <c r="O282" s="9"/>
      <c r="P282" s="9"/>
      <c r="Q282" s="9"/>
      <c r="R282" s="9"/>
      <c r="S282" s="9"/>
      <c r="T282" s="9"/>
      <c r="U282" s="9"/>
    </row>
    <row r="283" spans="1:21" s="34" customFormat="1" x14ac:dyDescent="0.25">
      <c r="A283" s="43"/>
      <c r="B283" s="404" t="str">
        <f>IF(Intro!$G$21="English",O283,P283)</f>
        <v>Comment votre entreprise favorise-t-elle les ventes des marchandises sur le marché canadien? Vos méthodes ont-elles changées depuis le 1er janvier 2023?</v>
      </c>
      <c r="C283" s="405"/>
      <c r="D283" s="405"/>
      <c r="E283" s="405"/>
      <c r="F283" s="405"/>
      <c r="G283" s="405"/>
      <c r="H283" s="405"/>
      <c r="I283" s="405"/>
      <c r="J283" s="405"/>
      <c r="K283" s="405"/>
      <c r="L283" s="406"/>
      <c r="O283" s="9" t="str">
        <f>"How does your firm promote sales of the goods in the Canadian market? Have these methods changed since January 1, "&amp;Variables!B6&amp;"?"</f>
        <v>How does your firm promote sales of the goods in the Canadian market? Have these methods changed since January 1, 2023?</v>
      </c>
      <c r="P283" s="9"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283" s="9"/>
      <c r="R283" s="9"/>
      <c r="S283" s="9"/>
      <c r="T283" s="9"/>
      <c r="U283" s="9"/>
    </row>
    <row r="284" spans="1:21" s="34" customFormat="1" x14ac:dyDescent="0.25">
      <c r="A284" s="43"/>
      <c r="B284" s="47"/>
      <c r="C284" s="78"/>
      <c r="D284" s="78"/>
      <c r="E284" s="78"/>
      <c r="F284" s="78"/>
      <c r="G284" s="78"/>
      <c r="H284" s="78"/>
      <c r="I284" s="78"/>
      <c r="J284" s="78"/>
      <c r="K284" s="78"/>
      <c r="L284" s="48"/>
      <c r="O284" s="9"/>
      <c r="P284" s="9"/>
      <c r="Q284" s="9"/>
      <c r="R284" s="9"/>
      <c r="S284" s="9"/>
      <c r="T284" s="9"/>
      <c r="U284" s="9"/>
    </row>
    <row r="285" spans="1:21" s="10" customFormat="1" x14ac:dyDescent="0.25">
      <c r="A285" s="7"/>
      <c r="B285" s="550"/>
      <c r="C285" s="551"/>
      <c r="D285" s="551"/>
      <c r="E285" s="551"/>
      <c r="F285" s="551"/>
      <c r="G285" s="551"/>
      <c r="H285" s="551"/>
      <c r="I285" s="551"/>
      <c r="J285" s="551"/>
      <c r="K285" s="551"/>
      <c r="L285" s="552"/>
      <c r="M285" s="34"/>
      <c r="Q285" s="9"/>
    </row>
    <row r="286" spans="1:21" s="10" customFormat="1" x14ac:dyDescent="0.25">
      <c r="A286" s="7"/>
      <c r="B286" s="550"/>
      <c r="C286" s="551"/>
      <c r="D286" s="551"/>
      <c r="E286" s="551"/>
      <c r="F286" s="551"/>
      <c r="G286" s="551"/>
      <c r="H286" s="551"/>
      <c r="I286" s="551"/>
      <c r="J286" s="551"/>
      <c r="K286" s="551"/>
      <c r="L286" s="552"/>
      <c r="M286" s="34"/>
      <c r="Q286" s="9"/>
    </row>
    <row r="287" spans="1:21" s="10" customFormat="1" x14ac:dyDescent="0.25">
      <c r="A287" s="7"/>
      <c r="B287" s="550"/>
      <c r="C287" s="551"/>
      <c r="D287" s="551"/>
      <c r="E287" s="551"/>
      <c r="F287" s="551"/>
      <c r="G287" s="551"/>
      <c r="H287" s="551"/>
      <c r="I287" s="551"/>
      <c r="J287" s="551"/>
      <c r="K287" s="551"/>
      <c r="L287" s="552"/>
      <c r="M287" s="34"/>
      <c r="Q287" s="9"/>
    </row>
    <row r="288" spans="1:21" s="10" customFormat="1" x14ac:dyDescent="0.25">
      <c r="A288" s="7"/>
      <c r="B288" s="550"/>
      <c r="C288" s="551"/>
      <c r="D288" s="551"/>
      <c r="E288" s="551"/>
      <c r="F288" s="551"/>
      <c r="G288" s="551"/>
      <c r="H288" s="551"/>
      <c r="I288" s="551"/>
      <c r="J288" s="551"/>
      <c r="K288" s="551"/>
      <c r="L288" s="552"/>
      <c r="M288" s="34"/>
      <c r="Q288" s="9"/>
    </row>
    <row r="289" spans="1:21" s="10" customFormat="1" x14ac:dyDescent="0.25">
      <c r="A289" s="7"/>
      <c r="B289" s="550"/>
      <c r="C289" s="551"/>
      <c r="D289" s="551"/>
      <c r="E289" s="551"/>
      <c r="F289" s="551"/>
      <c r="G289" s="551"/>
      <c r="H289" s="551"/>
      <c r="I289" s="551"/>
      <c r="J289" s="551"/>
      <c r="K289" s="551"/>
      <c r="L289" s="552"/>
      <c r="M289" s="34"/>
      <c r="Q289" s="9"/>
    </row>
    <row r="290" spans="1:21" s="10" customFormat="1" x14ac:dyDescent="0.25">
      <c r="A290" s="7"/>
      <c r="B290" s="550"/>
      <c r="C290" s="551"/>
      <c r="D290" s="551"/>
      <c r="E290" s="551"/>
      <c r="F290" s="551"/>
      <c r="G290" s="551"/>
      <c r="H290" s="551"/>
      <c r="I290" s="551"/>
      <c r="J290" s="551"/>
      <c r="K290" s="551"/>
      <c r="L290" s="552"/>
      <c r="M290" s="34"/>
      <c r="Q290" s="9"/>
    </row>
    <row r="291" spans="1:21" s="10" customFormat="1" x14ac:dyDescent="0.25">
      <c r="A291" s="7"/>
      <c r="B291" s="550"/>
      <c r="C291" s="551"/>
      <c r="D291" s="551"/>
      <c r="E291" s="551"/>
      <c r="F291" s="551"/>
      <c r="G291" s="551"/>
      <c r="H291" s="551"/>
      <c r="I291" s="551"/>
      <c r="J291" s="551"/>
      <c r="K291" s="551"/>
      <c r="L291" s="552"/>
      <c r="M291" s="34"/>
      <c r="Q291" s="9"/>
    </row>
    <row r="292" spans="1:21" s="10" customFormat="1" x14ac:dyDescent="0.25">
      <c r="A292" s="7"/>
      <c r="B292" s="550"/>
      <c r="C292" s="551"/>
      <c r="D292" s="551"/>
      <c r="E292" s="551"/>
      <c r="F292" s="551"/>
      <c r="G292" s="551"/>
      <c r="H292" s="551"/>
      <c r="I292" s="551"/>
      <c r="J292" s="551"/>
      <c r="K292" s="551"/>
      <c r="L292" s="552"/>
      <c r="M292" s="34"/>
      <c r="Q292" s="9"/>
    </row>
    <row r="293" spans="1:21" s="34" customFormat="1" x14ac:dyDescent="0.25">
      <c r="A293" s="43"/>
      <c r="B293" s="44"/>
      <c r="C293" s="45"/>
      <c r="D293" s="45"/>
      <c r="E293" s="45"/>
      <c r="F293" s="45"/>
      <c r="G293" s="45"/>
      <c r="H293" s="45"/>
      <c r="I293" s="45"/>
      <c r="J293" s="45"/>
      <c r="K293" s="45"/>
      <c r="L293" s="46"/>
      <c r="O293" s="9"/>
      <c r="P293" s="9"/>
      <c r="Q293" s="9"/>
      <c r="R293" s="9"/>
      <c r="S293" s="9"/>
      <c r="T293" s="9"/>
      <c r="U293" s="9"/>
    </row>
    <row r="294" spans="1:21" s="10" customFormat="1" x14ac:dyDescent="0.25">
      <c r="A294" s="7"/>
      <c r="B294" s="537" t="s">
        <v>65</v>
      </c>
      <c r="C294" s="538"/>
      <c r="D294" s="538"/>
      <c r="E294" s="538"/>
      <c r="F294" s="538"/>
      <c r="G294" s="538"/>
      <c r="H294" s="538"/>
      <c r="I294" s="538"/>
      <c r="J294" s="538"/>
      <c r="K294" s="538"/>
      <c r="L294" s="539"/>
      <c r="M294" s="66"/>
    </row>
    <row r="295" spans="1:21" s="34" customFormat="1" x14ac:dyDescent="0.25">
      <c r="A295" s="43"/>
      <c r="B295" s="47"/>
      <c r="C295" s="78"/>
      <c r="D295" s="78"/>
      <c r="E295" s="78"/>
      <c r="F295" s="78"/>
      <c r="G295" s="78"/>
      <c r="H295" s="78"/>
      <c r="I295" s="78"/>
      <c r="J295" s="78"/>
      <c r="K295" s="78"/>
      <c r="L295" s="48"/>
      <c r="O295" s="9"/>
      <c r="P295" s="9"/>
      <c r="Q295" s="9"/>
      <c r="R295" s="9"/>
      <c r="S295" s="9"/>
      <c r="T295" s="9"/>
      <c r="U295" s="9"/>
    </row>
    <row r="296" spans="1:21" s="34" customFormat="1" x14ac:dyDescent="0.25">
      <c r="A296" s="43"/>
      <c r="B296" s="404" t="str">
        <f>IF(Intro!$G$21="English",O296,P296)</f>
        <v>Comment votre entreprise fixe-t-elle le prix des marchandises sur le marché canadien? Expliquez en détail les termes spécifiques à votre entreprise. Indiquez si ces pratiques générales de fixation des prix ont changé depuis le 1er janvier 2023.</v>
      </c>
      <c r="C296" s="405"/>
      <c r="D296" s="405"/>
      <c r="E296" s="405"/>
      <c r="F296" s="405"/>
      <c r="G296" s="405"/>
      <c r="H296" s="405"/>
      <c r="I296" s="405"/>
      <c r="J296" s="405"/>
      <c r="K296" s="405"/>
      <c r="L296" s="406"/>
      <c r="O296" s="9"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296" s="9"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c r="Q296" s="9"/>
      <c r="R296" s="9"/>
      <c r="S296" s="9"/>
      <c r="T296" s="9"/>
      <c r="U296" s="9"/>
    </row>
    <row r="297" spans="1:21" s="34" customFormat="1" x14ac:dyDescent="0.25">
      <c r="A297" s="43"/>
      <c r="B297" s="404"/>
      <c r="C297" s="405"/>
      <c r="D297" s="405"/>
      <c r="E297" s="405"/>
      <c r="F297" s="405"/>
      <c r="G297" s="405"/>
      <c r="H297" s="405"/>
      <c r="I297" s="405"/>
      <c r="J297" s="405"/>
      <c r="K297" s="405"/>
      <c r="L297" s="406"/>
      <c r="O297" s="9"/>
      <c r="P297" s="9"/>
      <c r="Q297" s="9"/>
      <c r="R297" s="9"/>
      <c r="S297" s="9"/>
      <c r="T297" s="9"/>
      <c r="U297" s="9"/>
    </row>
    <row r="298" spans="1:21" s="34" customFormat="1" x14ac:dyDescent="0.25">
      <c r="A298" s="43"/>
      <c r="B298" s="47"/>
      <c r="C298" s="78"/>
      <c r="D298" s="78"/>
      <c r="E298" s="78"/>
      <c r="F298" s="78"/>
      <c r="G298" s="78"/>
      <c r="H298" s="78"/>
      <c r="I298" s="78"/>
      <c r="J298" s="78"/>
      <c r="K298" s="78"/>
      <c r="L298" s="48"/>
      <c r="O298" s="9"/>
      <c r="P298" s="9"/>
      <c r="Q298" s="9"/>
      <c r="R298" s="9"/>
      <c r="S298" s="9"/>
      <c r="T298" s="9"/>
      <c r="U298" s="9"/>
    </row>
    <row r="299" spans="1:21" s="10" customFormat="1" x14ac:dyDescent="0.25">
      <c r="A299" s="7"/>
      <c r="B299" s="550"/>
      <c r="C299" s="551"/>
      <c r="D299" s="551"/>
      <c r="E299" s="551"/>
      <c r="F299" s="551"/>
      <c r="G299" s="551"/>
      <c r="H299" s="551"/>
      <c r="I299" s="551"/>
      <c r="J299" s="551"/>
      <c r="K299" s="551"/>
      <c r="L299" s="552"/>
      <c r="M299" s="34"/>
      <c r="Q299" s="9"/>
    </row>
    <row r="300" spans="1:21" s="10" customFormat="1" x14ac:dyDescent="0.25">
      <c r="A300" s="7"/>
      <c r="B300" s="550"/>
      <c r="C300" s="551"/>
      <c r="D300" s="551"/>
      <c r="E300" s="551"/>
      <c r="F300" s="551"/>
      <c r="G300" s="551"/>
      <c r="H300" s="551"/>
      <c r="I300" s="551"/>
      <c r="J300" s="551"/>
      <c r="K300" s="551"/>
      <c r="L300" s="552"/>
      <c r="M300" s="34"/>
      <c r="Q300" s="9"/>
    </row>
    <row r="301" spans="1:21" s="10" customFormat="1" x14ac:dyDescent="0.25">
      <c r="A301" s="7"/>
      <c r="B301" s="550"/>
      <c r="C301" s="551"/>
      <c r="D301" s="551"/>
      <c r="E301" s="551"/>
      <c r="F301" s="551"/>
      <c r="G301" s="551"/>
      <c r="H301" s="551"/>
      <c r="I301" s="551"/>
      <c r="J301" s="551"/>
      <c r="K301" s="551"/>
      <c r="L301" s="552"/>
      <c r="M301" s="34"/>
      <c r="Q301" s="9"/>
    </row>
    <row r="302" spans="1:21" s="10" customFormat="1" x14ac:dyDescent="0.25">
      <c r="A302" s="7"/>
      <c r="B302" s="550"/>
      <c r="C302" s="551"/>
      <c r="D302" s="551"/>
      <c r="E302" s="551"/>
      <c r="F302" s="551"/>
      <c r="G302" s="551"/>
      <c r="H302" s="551"/>
      <c r="I302" s="551"/>
      <c r="J302" s="551"/>
      <c r="K302" s="551"/>
      <c r="L302" s="552"/>
      <c r="M302" s="34"/>
      <c r="Q302" s="9"/>
    </row>
    <row r="303" spans="1:21" s="10" customFormat="1" x14ac:dyDescent="0.25">
      <c r="A303" s="7"/>
      <c r="B303" s="550"/>
      <c r="C303" s="551"/>
      <c r="D303" s="551"/>
      <c r="E303" s="551"/>
      <c r="F303" s="551"/>
      <c r="G303" s="551"/>
      <c r="H303" s="551"/>
      <c r="I303" s="551"/>
      <c r="J303" s="551"/>
      <c r="K303" s="551"/>
      <c r="L303" s="552"/>
      <c r="M303" s="34"/>
      <c r="Q303" s="9"/>
    </row>
    <row r="304" spans="1:21" s="10" customFormat="1" x14ac:dyDescent="0.25">
      <c r="A304" s="7"/>
      <c r="B304" s="550"/>
      <c r="C304" s="551"/>
      <c r="D304" s="551"/>
      <c r="E304" s="551"/>
      <c r="F304" s="551"/>
      <c r="G304" s="551"/>
      <c r="H304" s="551"/>
      <c r="I304" s="551"/>
      <c r="J304" s="551"/>
      <c r="K304" s="551"/>
      <c r="L304" s="552"/>
      <c r="M304" s="34"/>
      <c r="Q304" s="9"/>
    </row>
    <row r="305" spans="1:21" s="10" customFormat="1" x14ac:dyDescent="0.25">
      <c r="A305" s="7"/>
      <c r="B305" s="550"/>
      <c r="C305" s="551"/>
      <c r="D305" s="551"/>
      <c r="E305" s="551"/>
      <c r="F305" s="551"/>
      <c r="G305" s="551"/>
      <c r="H305" s="551"/>
      <c r="I305" s="551"/>
      <c r="J305" s="551"/>
      <c r="K305" s="551"/>
      <c r="L305" s="552"/>
      <c r="M305" s="34"/>
      <c r="Q305" s="9"/>
    </row>
    <row r="306" spans="1:21" s="10" customFormat="1" x14ac:dyDescent="0.25">
      <c r="A306" s="7"/>
      <c r="B306" s="550"/>
      <c r="C306" s="551"/>
      <c r="D306" s="551"/>
      <c r="E306" s="551"/>
      <c r="F306" s="551"/>
      <c r="G306" s="551"/>
      <c r="H306" s="551"/>
      <c r="I306" s="551"/>
      <c r="J306" s="551"/>
      <c r="K306" s="551"/>
      <c r="L306" s="552"/>
      <c r="M306" s="34"/>
      <c r="Q306" s="9"/>
    </row>
    <row r="307" spans="1:21" s="34" customFormat="1" x14ac:dyDescent="0.25">
      <c r="A307" s="43"/>
      <c r="B307" s="44"/>
      <c r="C307" s="45"/>
      <c r="D307" s="45"/>
      <c r="E307" s="45"/>
      <c r="F307" s="45"/>
      <c r="G307" s="45"/>
      <c r="H307" s="45"/>
      <c r="I307" s="45"/>
      <c r="J307" s="45"/>
      <c r="K307" s="45"/>
      <c r="L307" s="46"/>
      <c r="O307" s="9"/>
      <c r="P307" s="9"/>
      <c r="Q307" s="9"/>
      <c r="R307" s="9"/>
      <c r="S307" s="9"/>
      <c r="T307" s="9"/>
      <c r="U307" s="9"/>
    </row>
    <row r="308" spans="1:21" s="10" customFormat="1" x14ac:dyDescent="0.25">
      <c r="A308" s="7"/>
      <c r="B308" s="537" t="s">
        <v>78</v>
      </c>
      <c r="C308" s="538"/>
      <c r="D308" s="538"/>
      <c r="E308" s="538"/>
      <c r="F308" s="538"/>
      <c r="G308" s="538"/>
      <c r="H308" s="538"/>
      <c r="I308" s="538"/>
      <c r="J308" s="538"/>
      <c r="K308" s="538"/>
      <c r="L308" s="539"/>
      <c r="M308" s="66"/>
    </row>
    <row r="309" spans="1:21" s="34" customFormat="1" x14ac:dyDescent="0.25">
      <c r="A309" s="43"/>
      <c r="B309" s="47"/>
      <c r="C309" s="78"/>
      <c r="D309" s="78"/>
      <c r="E309" s="78"/>
      <c r="F309" s="78"/>
      <c r="G309" s="78"/>
      <c r="H309" s="78"/>
      <c r="I309" s="78"/>
      <c r="J309" s="78"/>
      <c r="K309" s="78"/>
      <c r="L309" s="48"/>
      <c r="O309" s="9"/>
      <c r="P309" s="9"/>
      <c r="Q309" s="9"/>
      <c r="R309" s="9"/>
      <c r="S309" s="9"/>
      <c r="T309" s="9"/>
      <c r="U309" s="9"/>
    </row>
    <row r="310" spans="1:21" s="34" customFormat="1" x14ac:dyDescent="0.25">
      <c r="A310" s="43"/>
      <c r="B310" s="404" t="str">
        <f>IF(Intro!$G$21="English",O310,P310)</f>
        <v>Fournissez des détails sur tous les facteurs autres que les coûts des matériaux (par exemple, les fluctuations du taux de change) qui ont affecté les prix des marchandises sur le marché canadien depuis le 1er janvier 2023.</v>
      </c>
      <c r="C310" s="405"/>
      <c r="D310" s="405"/>
      <c r="E310" s="405"/>
      <c r="F310" s="405"/>
      <c r="G310" s="405"/>
      <c r="H310" s="405"/>
      <c r="I310" s="405"/>
      <c r="J310" s="405"/>
      <c r="K310" s="405"/>
      <c r="L310" s="406"/>
      <c r="O310" s="9"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10" s="9"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c r="Q310" s="9"/>
      <c r="R310" s="9"/>
      <c r="S310" s="9"/>
      <c r="T310" s="9"/>
      <c r="U310" s="9"/>
    </row>
    <row r="311" spans="1:21" s="34" customFormat="1" x14ac:dyDescent="0.25">
      <c r="A311" s="43"/>
      <c r="B311" s="404"/>
      <c r="C311" s="405"/>
      <c r="D311" s="405"/>
      <c r="E311" s="405"/>
      <c r="F311" s="405"/>
      <c r="G311" s="405"/>
      <c r="H311" s="405"/>
      <c r="I311" s="405"/>
      <c r="J311" s="405"/>
      <c r="K311" s="405"/>
      <c r="L311" s="406"/>
      <c r="O311" s="9"/>
      <c r="P311" s="9"/>
      <c r="Q311" s="9"/>
      <c r="R311" s="9"/>
      <c r="S311" s="9"/>
      <c r="T311" s="9"/>
      <c r="U311" s="9"/>
    </row>
    <row r="312" spans="1:21" s="34" customFormat="1" x14ac:dyDescent="0.25">
      <c r="A312" s="43"/>
      <c r="B312" s="47"/>
      <c r="C312" s="78"/>
      <c r="D312" s="78"/>
      <c r="E312" s="78"/>
      <c r="F312" s="78"/>
      <c r="G312" s="78"/>
      <c r="H312" s="78"/>
      <c r="I312" s="78"/>
      <c r="J312" s="78"/>
      <c r="K312" s="78"/>
      <c r="L312" s="48"/>
      <c r="O312" s="9"/>
      <c r="P312" s="9"/>
      <c r="Q312" s="9"/>
      <c r="R312" s="9"/>
      <c r="S312" s="9"/>
      <c r="T312" s="9"/>
      <c r="U312" s="9"/>
    </row>
    <row r="313" spans="1:21" s="10" customFormat="1" x14ac:dyDescent="0.25">
      <c r="A313" s="7"/>
      <c r="B313" s="550"/>
      <c r="C313" s="551"/>
      <c r="D313" s="551"/>
      <c r="E313" s="551"/>
      <c r="F313" s="551"/>
      <c r="G313" s="551"/>
      <c r="H313" s="551"/>
      <c r="I313" s="551"/>
      <c r="J313" s="551"/>
      <c r="K313" s="551"/>
      <c r="L313" s="552"/>
      <c r="M313" s="34"/>
      <c r="Q313" s="9"/>
    </row>
    <row r="314" spans="1:21" s="10" customFormat="1" x14ac:dyDescent="0.25">
      <c r="A314" s="7"/>
      <c r="B314" s="550"/>
      <c r="C314" s="551"/>
      <c r="D314" s="551"/>
      <c r="E314" s="551"/>
      <c r="F314" s="551"/>
      <c r="G314" s="551"/>
      <c r="H314" s="551"/>
      <c r="I314" s="551"/>
      <c r="J314" s="551"/>
      <c r="K314" s="551"/>
      <c r="L314" s="552"/>
      <c r="M314" s="34"/>
      <c r="Q314" s="9"/>
    </row>
    <row r="315" spans="1:21" s="10" customFormat="1" x14ac:dyDescent="0.25">
      <c r="A315" s="7"/>
      <c r="B315" s="550"/>
      <c r="C315" s="551"/>
      <c r="D315" s="551"/>
      <c r="E315" s="551"/>
      <c r="F315" s="551"/>
      <c r="G315" s="551"/>
      <c r="H315" s="551"/>
      <c r="I315" s="551"/>
      <c r="J315" s="551"/>
      <c r="K315" s="551"/>
      <c r="L315" s="552"/>
      <c r="M315" s="34"/>
      <c r="Q315" s="9"/>
    </row>
    <row r="316" spans="1:21" s="10" customFormat="1" x14ac:dyDescent="0.25">
      <c r="A316" s="7"/>
      <c r="B316" s="550"/>
      <c r="C316" s="551"/>
      <c r="D316" s="551"/>
      <c r="E316" s="551"/>
      <c r="F316" s="551"/>
      <c r="G316" s="551"/>
      <c r="H316" s="551"/>
      <c r="I316" s="551"/>
      <c r="J316" s="551"/>
      <c r="K316" s="551"/>
      <c r="L316" s="552"/>
      <c r="M316" s="34"/>
      <c r="Q316" s="9"/>
    </row>
    <row r="317" spans="1:21" s="10" customFormat="1" x14ac:dyDescent="0.25">
      <c r="A317" s="7"/>
      <c r="B317" s="550"/>
      <c r="C317" s="551"/>
      <c r="D317" s="551"/>
      <c r="E317" s="551"/>
      <c r="F317" s="551"/>
      <c r="G317" s="551"/>
      <c r="H317" s="551"/>
      <c r="I317" s="551"/>
      <c r="J317" s="551"/>
      <c r="K317" s="551"/>
      <c r="L317" s="552"/>
      <c r="M317" s="34"/>
      <c r="Q317" s="9"/>
    </row>
    <row r="318" spans="1:21" s="10" customFormat="1" x14ac:dyDescent="0.25">
      <c r="A318" s="7"/>
      <c r="B318" s="550"/>
      <c r="C318" s="551"/>
      <c r="D318" s="551"/>
      <c r="E318" s="551"/>
      <c r="F318" s="551"/>
      <c r="G318" s="551"/>
      <c r="H318" s="551"/>
      <c r="I318" s="551"/>
      <c r="J318" s="551"/>
      <c r="K318" s="551"/>
      <c r="L318" s="552"/>
      <c r="M318" s="34"/>
      <c r="Q318" s="9"/>
    </row>
    <row r="319" spans="1:21" s="10" customFormat="1" x14ac:dyDescent="0.25">
      <c r="A319" s="7"/>
      <c r="B319" s="550"/>
      <c r="C319" s="551"/>
      <c r="D319" s="551"/>
      <c r="E319" s="551"/>
      <c r="F319" s="551"/>
      <c r="G319" s="551"/>
      <c r="H319" s="551"/>
      <c r="I319" s="551"/>
      <c r="J319" s="551"/>
      <c r="K319" s="551"/>
      <c r="L319" s="552"/>
      <c r="M319" s="34"/>
      <c r="Q319" s="9"/>
    </row>
    <row r="320" spans="1:21" s="10" customFormat="1" x14ac:dyDescent="0.25">
      <c r="A320" s="7"/>
      <c r="B320" s="550"/>
      <c r="C320" s="551"/>
      <c r="D320" s="551"/>
      <c r="E320" s="551"/>
      <c r="F320" s="551"/>
      <c r="G320" s="551"/>
      <c r="H320" s="551"/>
      <c r="I320" s="551"/>
      <c r="J320" s="551"/>
      <c r="K320" s="551"/>
      <c r="L320" s="552"/>
      <c r="M320" s="34"/>
      <c r="Q320" s="9"/>
    </row>
    <row r="321" spans="1:21" s="34" customFormat="1" x14ac:dyDescent="0.25">
      <c r="A321" s="43"/>
      <c r="B321" s="44"/>
      <c r="C321" s="45"/>
      <c r="D321" s="45"/>
      <c r="E321" s="45"/>
      <c r="F321" s="45"/>
      <c r="G321" s="45"/>
      <c r="H321" s="45"/>
      <c r="I321" s="45"/>
      <c r="J321" s="45"/>
      <c r="K321" s="45"/>
      <c r="L321" s="46"/>
      <c r="O321" s="9"/>
      <c r="P321" s="9"/>
      <c r="Q321" s="9"/>
      <c r="R321" s="9"/>
      <c r="S321" s="9"/>
      <c r="T321" s="9"/>
      <c r="U321" s="9"/>
    </row>
    <row r="322" spans="1:21" s="10" customFormat="1" x14ac:dyDescent="0.25">
      <c r="A322" s="7"/>
      <c r="B322" s="537" t="s">
        <v>79</v>
      </c>
      <c r="C322" s="538"/>
      <c r="D322" s="538"/>
      <c r="E322" s="538"/>
      <c r="F322" s="538"/>
      <c r="G322" s="538"/>
      <c r="H322" s="538"/>
      <c r="I322" s="538"/>
      <c r="J322" s="538"/>
      <c r="K322" s="538"/>
      <c r="L322" s="539"/>
      <c r="M322" s="66"/>
    </row>
    <row r="323" spans="1:21" s="34" customFormat="1" x14ac:dyDescent="0.25">
      <c r="A323" s="43"/>
      <c r="B323" s="47"/>
      <c r="C323" s="78"/>
      <c r="D323" s="78"/>
      <c r="E323" s="78"/>
      <c r="F323" s="78"/>
      <c r="G323" s="78"/>
      <c r="H323" s="78"/>
      <c r="I323" s="78"/>
      <c r="J323" s="78"/>
      <c r="K323" s="78"/>
      <c r="L323" s="48"/>
      <c r="O323" s="9"/>
      <c r="P323" s="9"/>
      <c r="Q323" s="9"/>
      <c r="R323" s="9"/>
      <c r="S323" s="9"/>
      <c r="T323" s="9"/>
      <c r="U323" s="9"/>
    </row>
    <row r="324" spans="1:21" s="34" customFormat="1" x14ac:dyDescent="0.25">
      <c r="A324" s="43"/>
      <c r="B324" s="540" t="str">
        <f>IF(Intro!$G$21="English",O324,P324)</f>
        <v>Décrivez comment les coûts de livraison des marchandises vendues par votre entreprise sont payés.</v>
      </c>
      <c r="C324" s="541"/>
      <c r="D324" s="541"/>
      <c r="E324" s="541"/>
      <c r="F324" s="541"/>
      <c r="G324" s="541"/>
      <c r="H324" s="541"/>
      <c r="I324" s="541"/>
      <c r="J324" s="541"/>
      <c r="K324" s="541"/>
      <c r="L324" s="542"/>
      <c r="O324" s="9" t="s">
        <v>128</v>
      </c>
      <c r="P324" s="9" t="s">
        <v>205</v>
      </c>
      <c r="Q324" s="9"/>
      <c r="R324" s="9"/>
      <c r="S324" s="9"/>
      <c r="T324" s="9"/>
      <c r="U324" s="9"/>
    </row>
    <row r="325" spans="1:21" s="34" customFormat="1" x14ac:dyDescent="0.25">
      <c r="A325" s="43"/>
      <c r="B325" s="47"/>
      <c r="C325" s="78"/>
      <c r="D325" s="78"/>
      <c r="E325" s="78"/>
      <c r="F325" s="78"/>
      <c r="G325" s="78"/>
      <c r="H325" s="163" t="str">
        <f>IF(Intro!$G$21="English",O325,P325)</f>
        <v>Sélectionnez toutes les réponses qui s'appliquent</v>
      </c>
      <c r="I325" s="78"/>
      <c r="J325" s="78"/>
      <c r="K325" s="78"/>
      <c r="L325" s="48"/>
      <c r="O325" s="9" t="s">
        <v>483</v>
      </c>
      <c r="P325" s="9" t="s">
        <v>484</v>
      </c>
      <c r="Q325" s="9"/>
      <c r="R325" s="9"/>
      <c r="S325" s="9"/>
      <c r="T325" s="9"/>
      <c r="U325" s="9"/>
    </row>
    <row r="326" spans="1:21" ht="14.25" customHeight="1" x14ac:dyDescent="0.25">
      <c r="B326" s="562" t="str">
        <f>IF(Intro!$G$21="English",O326,P326)</f>
        <v>Votre entreprise s'occupe de la livraison et les frais de livraison sont inclus dans le prix de vente.</v>
      </c>
      <c r="C326" s="563"/>
      <c r="D326" s="563"/>
      <c r="E326" s="563"/>
      <c r="F326" s="563"/>
      <c r="G326" s="564"/>
      <c r="H326" s="99"/>
      <c r="I326" s="78"/>
      <c r="J326" s="78"/>
      <c r="K326" s="78"/>
      <c r="L326" s="48"/>
      <c r="M326" s="9"/>
      <c r="O326" s="6" t="s">
        <v>475</v>
      </c>
      <c r="P326" s="6" t="s">
        <v>478</v>
      </c>
    </row>
    <row r="327" spans="1:21" ht="14.25" customHeight="1" x14ac:dyDescent="0.25">
      <c r="B327" s="562" t="str">
        <f>IF(Intro!$G$21="English",O327,P327)</f>
        <v>Votre entreprise s'occupe de la livraison mais les frais de livraison sont facturés séparément à l’acheteur.</v>
      </c>
      <c r="C327" s="563"/>
      <c r="D327" s="563"/>
      <c r="E327" s="563"/>
      <c r="F327" s="563"/>
      <c r="G327" s="564"/>
      <c r="H327" s="99"/>
      <c r="I327" s="78"/>
      <c r="J327" s="78"/>
      <c r="K327" s="78"/>
      <c r="L327" s="48"/>
      <c r="M327" s="9"/>
      <c r="O327" s="6" t="s">
        <v>476</v>
      </c>
      <c r="P327" s="6" t="s">
        <v>479</v>
      </c>
    </row>
    <row r="328" spans="1:21" ht="14.25" customHeight="1" x14ac:dyDescent="0.25">
      <c r="B328" s="562" t="str">
        <f>IF(Intro!$G$21="English",O328,P328)</f>
        <v>La livraison et ses frais sont pris en charge par l’acheteur.</v>
      </c>
      <c r="C328" s="563"/>
      <c r="D328" s="563"/>
      <c r="E328" s="563"/>
      <c r="F328" s="563"/>
      <c r="G328" s="564"/>
      <c r="H328" s="99"/>
      <c r="I328" s="78"/>
      <c r="J328" s="78"/>
      <c r="K328" s="78"/>
      <c r="L328" s="48"/>
      <c r="M328" s="9"/>
      <c r="O328" s="6" t="s">
        <v>477</v>
      </c>
      <c r="P328" s="6" t="s">
        <v>480</v>
      </c>
    </row>
    <row r="329" spans="1:21" s="34" customFormat="1" x14ac:dyDescent="0.25">
      <c r="A329" s="43"/>
      <c r="B329" s="47"/>
      <c r="C329" s="78"/>
      <c r="D329" s="78"/>
      <c r="E329" s="78"/>
      <c r="F329" s="78"/>
      <c r="G329" s="78"/>
      <c r="H329" s="78"/>
      <c r="I329" s="78"/>
      <c r="J329" s="78"/>
      <c r="K329" s="78"/>
      <c r="L329" s="48"/>
      <c r="O329" s="9"/>
      <c r="P329" s="9"/>
      <c r="Q329" s="9"/>
      <c r="R329" s="9"/>
      <c r="S329" s="9"/>
      <c r="T329" s="9"/>
      <c r="U329" s="9"/>
    </row>
    <row r="330" spans="1:21" s="34" customFormat="1" x14ac:dyDescent="0.25">
      <c r="A330" s="43"/>
      <c r="B330" s="540" t="str">
        <f>IF(Intro!$G$21="English",O330,P330)</f>
        <v>Expliquez si le mode de paiement de la livraison des marchandises vendues par votre entreprise a changé depuis le 1er janvier 2023.</v>
      </c>
      <c r="C330" s="541"/>
      <c r="D330" s="541"/>
      <c r="E330" s="541"/>
      <c r="F330" s="541"/>
      <c r="G330" s="541"/>
      <c r="H330" s="541"/>
      <c r="I330" s="541"/>
      <c r="J330" s="541"/>
      <c r="K330" s="541"/>
      <c r="L330" s="542"/>
      <c r="O330" s="9" t="str">
        <f>"Explain if the method of paying for delivery of the goods sold by your firm has changed since January 1, "&amp;Variables!B6&amp;"."</f>
        <v>Explain if the method of paying for delivery of the goods sold by your firm has changed since January 1, 2023.</v>
      </c>
      <c r="P330" s="9"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c r="Q330" s="9"/>
      <c r="R330" s="9"/>
      <c r="S330" s="9"/>
      <c r="T330" s="9"/>
      <c r="U330" s="9"/>
    </row>
    <row r="331" spans="1:21" s="34" customFormat="1" x14ac:dyDescent="0.25">
      <c r="A331" s="43"/>
      <c r="B331" s="47"/>
      <c r="C331" s="78"/>
      <c r="D331" s="78"/>
      <c r="E331" s="78"/>
      <c r="F331" s="78"/>
      <c r="G331" s="78"/>
      <c r="H331" s="78"/>
      <c r="I331" s="78"/>
      <c r="J331" s="78"/>
      <c r="K331" s="78"/>
      <c r="L331" s="48"/>
      <c r="O331" s="9"/>
      <c r="P331" s="9"/>
      <c r="Q331" s="9"/>
      <c r="R331" s="9"/>
      <c r="S331" s="9"/>
      <c r="T331" s="9"/>
      <c r="U331" s="9"/>
    </row>
    <row r="332" spans="1:21" s="10" customFormat="1" x14ac:dyDescent="0.25">
      <c r="A332" s="7"/>
      <c r="B332" s="550"/>
      <c r="C332" s="551"/>
      <c r="D332" s="551"/>
      <c r="E332" s="551"/>
      <c r="F332" s="551"/>
      <c r="G332" s="551"/>
      <c r="H332" s="551"/>
      <c r="I332" s="551"/>
      <c r="J332" s="551"/>
      <c r="K332" s="551"/>
      <c r="L332" s="552"/>
      <c r="M332" s="34"/>
      <c r="Q332" s="9"/>
    </row>
    <row r="333" spans="1:21" s="10" customFormat="1" x14ac:dyDescent="0.25">
      <c r="A333" s="7"/>
      <c r="B333" s="550"/>
      <c r="C333" s="551"/>
      <c r="D333" s="551"/>
      <c r="E333" s="551"/>
      <c r="F333" s="551"/>
      <c r="G333" s="551"/>
      <c r="H333" s="551"/>
      <c r="I333" s="551"/>
      <c r="J333" s="551"/>
      <c r="K333" s="551"/>
      <c r="L333" s="552"/>
      <c r="M333" s="34"/>
      <c r="Q333" s="9"/>
    </row>
    <row r="334" spans="1:21" s="10" customFormat="1" x14ac:dyDescent="0.25">
      <c r="A334" s="7"/>
      <c r="B334" s="550"/>
      <c r="C334" s="551"/>
      <c r="D334" s="551"/>
      <c r="E334" s="551"/>
      <c r="F334" s="551"/>
      <c r="G334" s="551"/>
      <c r="H334" s="551"/>
      <c r="I334" s="551"/>
      <c r="J334" s="551"/>
      <c r="K334" s="551"/>
      <c r="L334" s="552"/>
      <c r="M334" s="34"/>
      <c r="Q334" s="9"/>
    </row>
    <row r="335" spans="1:21" s="10" customFormat="1" x14ac:dyDescent="0.25">
      <c r="A335" s="7"/>
      <c r="B335" s="550"/>
      <c r="C335" s="551"/>
      <c r="D335" s="551"/>
      <c r="E335" s="551"/>
      <c r="F335" s="551"/>
      <c r="G335" s="551"/>
      <c r="H335" s="551"/>
      <c r="I335" s="551"/>
      <c r="J335" s="551"/>
      <c r="K335" s="551"/>
      <c r="L335" s="552"/>
      <c r="M335" s="34"/>
      <c r="Q335" s="9"/>
    </row>
    <row r="336" spans="1:21" s="10" customFormat="1" x14ac:dyDescent="0.25">
      <c r="A336" s="7"/>
      <c r="B336" s="550"/>
      <c r="C336" s="551"/>
      <c r="D336" s="551"/>
      <c r="E336" s="551"/>
      <c r="F336" s="551"/>
      <c r="G336" s="551"/>
      <c r="H336" s="551"/>
      <c r="I336" s="551"/>
      <c r="J336" s="551"/>
      <c r="K336" s="551"/>
      <c r="L336" s="552"/>
      <c r="M336" s="34"/>
      <c r="Q336" s="9"/>
    </row>
    <row r="337" spans="1:21" s="10" customFormat="1" x14ac:dyDescent="0.25">
      <c r="A337" s="7"/>
      <c r="B337" s="550"/>
      <c r="C337" s="551"/>
      <c r="D337" s="551"/>
      <c r="E337" s="551"/>
      <c r="F337" s="551"/>
      <c r="G337" s="551"/>
      <c r="H337" s="551"/>
      <c r="I337" s="551"/>
      <c r="J337" s="551"/>
      <c r="K337" s="551"/>
      <c r="L337" s="552"/>
      <c r="M337" s="34"/>
      <c r="Q337" s="9"/>
    </row>
    <row r="338" spans="1:21" s="10" customFormat="1" x14ac:dyDescent="0.25">
      <c r="A338" s="7"/>
      <c r="B338" s="550"/>
      <c r="C338" s="551"/>
      <c r="D338" s="551"/>
      <c r="E338" s="551"/>
      <c r="F338" s="551"/>
      <c r="G338" s="551"/>
      <c r="H338" s="551"/>
      <c r="I338" s="551"/>
      <c r="J338" s="551"/>
      <c r="K338" s="551"/>
      <c r="L338" s="552"/>
      <c r="M338" s="34"/>
      <c r="Q338" s="9"/>
    </row>
    <row r="339" spans="1:21" s="10" customFormat="1" x14ac:dyDescent="0.25">
      <c r="A339" s="7"/>
      <c r="B339" s="550"/>
      <c r="C339" s="551"/>
      <c r="D339" s="551"/>
      <c r="E339" s="551"/>
      <c r="F339" s="551"/>
      <c r="G339" s="551"/>
      <c r="H339" s="551"/>
      <c r="I339" s="551"/>
      <c r="J339" s="551"/>
      <c r="K339" s="551"/>
      <c r="L339" s="552"/>
      <c r="M339" s="34"/>
      <c r="Q339" s="9"/>
    </row>
    <row r="340" spans="1:21" s="34" customFormat="1" x14ac:dyDescent="0.25">
      <c r="A340" s="43"/>
      <c r="B340" s="44"/>
      <c r="C340" s="45"/>
      <c r="D340" s="45"/>
      <c r="E340" s="45"/>
      <c r="F340" s="45"/>
      <c r="G340" s="45"/>
      <c r="H340" s="45"/>
      <c r="I340" s="45"/>
      <c r="J340" s="45"/>
      <c r="K340" s="45"/>
      <c r="L340" s="46"/>
      <c r="O340" s="9"/>
      <c r="P340" s="9"/>
      <c r="Q340" s="9"/>
      <c r="R340" s="9"/>
      <c r="S340" s="9"/>
      <c r="T340" s="9"/>
      <c r="U340" s="9"/>
    </row>
    <row r="341" spans="1:21" s="10" customFormat="1" x14ac:dyDescent="0.25">
      <c r="A341" s="7"/>
      <c r="B341" s="537" t="s">
        <v>80</v>
      </c>
      <c r="C341" s="538"/>
      <c r="D341" s="538"/>
      <c r="E341" s="538"/>
      <c r="F341" s="538"/>
      <c r="G341" s="538"/>
      <c r="H341" s="538"/>
      <c r="I341" s="538"/>
      <c r="J341" s="538"/>
      <c r="K341" s="538"/>
      <c r="L341" s="539"/>
      <c r="M341" s="66"/>
    </row>
    <row r="342" spans="1:21" s="34" customFormat="1" x14ac:dyDescent="0.25">
      <c r="A342" s="43"/>
      <c r="B342" s="47"/>
      <c r="C342" s="78"/>
      <c r="D342" s="78"/>
      <c r="E342" s="78"/>
      <c r="F342" s="78"/>
      <c r="G342" s="78"/>
      <c r="H342" s="78"/>
      <c r="I342" s="78"/>
      <c r="J342" s="78"/>
      <c r="K342" s="78"/>
      <c r="L342" s="48"/>
      <c r="O342" s="9"/>
      <c r="P342" s="9"/>
      <c r="Q342" s="9"/>
      <c r="R342" s="9"/>
      <c r="S342" s="9"/>
      <c r="T342" s="9"/>
      <c r="U342" s="9"/>
    </row>
    <row r="343" spans="1:21" s="34" customFormat="1" x14ac:dyDescent="0.25">
      <c r="A343" s="43"/>
      <c r="B343" s="540" t="str">
        <f>IF(Intro!$G$21="English",O343,P343)</f>
        <v>Expliquez si la demande pour les marchandises ou les ventes de marchandises ont changé depuis le 1er janvier 2023.</v>
      </c>
      <c r="C343" s="541"/>
      <c r="D343" s="541"/>
      <c r="E343" s="541"/>
      <c r="F343" s="541"/>
      <c r="G343" s="541"/>
      <c r="H343" s="541"/>
      <c r="I343" s="541"/>
      <c r="J343" s="541"/>
      <c r="K343" s="541"/>
      <c r="L343" s="542"/>
      <c r="O343" s="9" t="str">
        <f>"Explain if demand for the goods or sales of the goods has changed since January 1, "&amp;Variables!B6&amp;"."</f>
        <v>Explain if demand for the goods or sales of the goods has changed since January 1, 2023.</v>
      </c>
      <c r="P343" s="9" t="str">
        <f>"Expliquez si la demande pour les marchandises ou les ventes de marchandises ont changé depuis le 1er janvier "&amp;Variables!B6&amp;"."</f>
        <v>Expliquez si la demande pour les marchandises ou les ventes de marchandises ont changé depuis le 1er janvier 2023.</v>
      </c>
      <c r="Q343" s="9"/>
      <c r="R343" s="9"/>
      <c r="S343" s="9"/>
      <c r="T343" s="9"/>
      <c r="U343" s="9"/>
    </row>
    <row r="344" spans="1:21" s="34" customFormat="1" x14ac:dyDescent="0.25">
      <c r="A344" s="43"/>
      <c r="B344" s="47"/>
      <c r="C344" s="78"/>
      <c r="D344" s="78"/>
      <c r="E344" s="78"/>
      <c r="F344" s="78"/>
      <c r="G344" s="78"/>
      <c r="H344" s="78"/>
      <c r="I344" s="78"/>
      <c r="J344" s="78"/>
      <c r="K344" s="78"/>
      <c r="L344" s="48"/>
      <c r="O344" s="9"/>
      <c r="P344" s="9"/>
      <c r="Q344" s="9"/>
      <c r="R344" s="9"/>
      <c r="S344" s="9"/>
      <c r="T344" s="9"/>
      <c r="U344" s="9"/>
    </row>
    <row r="345" spans="1:21" s="10" customFormat="1" x14ac:dyDescent="0.25">
      <c r="A345" s="7"/>
      <c r="B345" s="550"/>
      <c r="C345" s="551"/>
      <c r="D345" s="551"/>
      <c r="E345" s="551"/>
      <c r="F345" s="551"/>
      <c r="G345" s="551"/>
      <c r="H345" s="551"/>
      <c r="I345" s="551"/>
      <c r="J345" s="551"/>
      <c r="K345" s="551"/>
      <c r="L345" s="552"/>
      <c r="M345" s="34"/>
      <c r="Q345" s="9"/>
    </row>
    <row r="346" spans="1:21" s="10" customFormat="1" x14ac:dyDescent="0.25">
      <c r="A346" s="7"/>
      <c r="B346" s="550"/>
      <c r="C346" s="551"/>
      <c r="D346" s="551"/>
      <c r="E346" s="551"/>
      <c r="F346" s="551"/>
      <c r="G346" s="551"/>
      <c r="H346" s="551"/>
      <c r="I346" s="551"/>
      <c r="J346" s="551"/>
      <c r="K346" s="551"/>
      <c r="L346" s="552"/>
      <c r="M346" s="34"/>
      <c r="Q346" s="9"/>
    </row>
    <row r="347" spans="1:21" s="10" customFormat="1" x14ac:dyDescent="0.25">
      <c r="A347" s="7"/>
      <c r="B347" s="550"/>
      <c r="C347" s="551"/>
      <c r="D347" s="551"/>
      <c r="E347" s="551"/>
      <c r="F347" s="551"/>
      <c r="G347" s="551"/>
      <c r="H347" s="551"/>
      <c r="I347" s="551"/>
      <c r="J347" s="551"/>
      <c r="K347" s="551"/>
      <c r="L347" s="552"/>
      <c r="M347" s="34"/>
      <c r="Q347" s="9"/>
    </row>
    <row r="348" spans="1:21" s="10" customFormat="1" x14ac:dyDescent="0.25">
      <c r="A348" s="7"/>
      <c r="B348" s="550"/>
      <c r="C348" s="551"/>
      <c r="D348" s="551"/>
      <c r="E348" s="551"/>
      <c r="F348" s="551"/>
      <c r="G348" s="551"/>
      <c r="H348" s="551"/>
      <c r="I348" s="551"/>
      <c r="J348" s="551"/>
      <c r="K348" s="551"/>
      <c r="L348" s="552"/>
      <c r="M348" s="34"/>
      <c r="Q348" s="9"/>
    </row>
    <row r="349" spans="1:21" s="10" customFormat="1" x14ac:dyDescent="0.25">
      <c r="A349" s="7"/>
      <c r="B349" s="550"/>
      <c r="C349" s="551"/>
      <c r="D349" s="551"/>
      <c r="E349" s="551"/>
      <c r="F349" s="551"/>
      <c r="G349" s="551"/>
      <c r="H349" s="551"/>
      <c r="I349" s="551"/>
      <c r="J349" s="551"/>
      <c r="K349" s="551"/>
      <c r="L349" s="552"/>
      <c r="M349" s="34"/>
      <c r="Q349" s="9"/>
    </row>
    <row r="350" spans="1:21" s="10" customFormat="1" x14ac:dyDescent="0.25">
      <c r="A350" s="7"/>
      <c r="B350" s="550"/>
      <c r="C350" s="551"/>
      <c r="D350" s="551"/>
      <c r="E350" s="551"/>
      <c r="F350" s="551"/>
      <c r="G350" s="551"/>
      <c r="H350" s="551"/>
      <c r="I350" s="551"/>
      <c r="J350" s="551"/>
      <c r="K350" s="551"/>
      <c r="L350" s="552"/>
      <c r="M350" s="34"/>
      <c r="Q350" s="9"/>
    </row>
    <row r="351" spans="1:21" s="10" customFormat="1" x14ac:dyDescent="0.25">
      <c r="A351" s="7"/>
      <c r="B351" s="550"/>
      <c r="C351" s="551"/>
      <c r="D351" s="551"/>
      <c r="E351" s="551"/>
      <c r="F351" s="551"/>
      <c r="G351" s="551"/>
      <c r="H351" s="551"/>
      <c r="I351" s="551"/>
      <c r="J351" s="551"/>
      <c r="K351" s="551"/>
      <c r="L351" s="552"/>
      <c r="M351" s="34"/>
      <c r="Q351" s="9"/>
    </row>
    <row r="352" spans="1:21" s="10" customFormat="1" x14ac:dyDescent="0.25">
      <c r="A352" s="7"/>
      <c r="B352" s="550"/>
      <c r="C352" s="551"/>
      <c r="D352" s="551"/>
      <c r="E352" s="551"/>
      <c r="F352" s="551"/>
      <c r="G352" s="551"/>
      <c r="H352" s="551"/>
      <c r="I352" s="551"/>
      <c r="J352" s="551"/>
      <c r="K352" s="551"/>
      <c r="L352" s="552"/>
      <c r="M352" s="34"/>
      <c r="Q352" s="9"/>
    </row>
    <row r="353" spans="1:21" s="34" customFormat="1" x14ac:dyDescent="0.25">
      <c r="A353" s="43"/>
      <c r="B353" s="44"/>
      <c r="C353" s="45"/>
      <c r="D353" s="45"/>
      <c r="E353" s="45"/>
      <c r="F353" s="45"/>
      <c r="G353" s="45"/>
      <c r="H353" s="45"/>
      <c r="I353" s="45"/>
      <c r="J353" s="45"/>
      <c r="K353" s="45"/>
      <c r="L353" s="46"/>
      <c r="O353" s="9"/>
      <c r="P353" s="9"/>
      <c r="Q353" s="9"/>
      <c r="R353" s="9"/>
      <c r="S353" s="9"/>
      <c r="T353" s="9"/>
      <c r="U353" s="9"/>
    </row>
    <row r="355" spans="1:21" x14ac:dyDescent="0.25">
      <c r="B355" s="416" t="str">
        <f>IF(Intro!$G$21="English",O355,P355)</f>
        <v>MARCHÉS</v>
      </c>
      <c r="C355" s="417"/>
      <c r="D355" s="417"/>
      <c r="E355" s="417"/>
      <c r="F355" s="417"/>
      <c r="G355" s="417"/>
      <c r="H355" s="417"/>
      <c r="I355" s="417"/>
      <c r="J355" s="417"/>
      <c r="K355" s="417"/>
      <c r="L355" s="418"/>
      <c r="M355" s="34"/>
      <c r="O355" s="87" t="s">
        <v>316</v>
      </c>
      <c r="P355" s="87" t="s">
        <v>317</v>
      </c>
    </row>
    <row r="356" spans="1:21" x14ac:dyDescent="0.25">
      <c r="B356" s="545" t="s">
        <v>81</v>
      </c>
      <c r="C356" s="546"/>
      <c r="D356" s="546"/>
      <c r="E356" s="546"/>
      <c r="F356" s="546"/>
      <c r="G356" s="546"/>
      <c r="H356" s="546"/>
      <c r="I356" s="546"/>
      <c r="J356" s="546"/>
      <c r="K356" s="546"/>
      <c r="L356" s="547"/>
      <c r="M356" s="9"/>
    </row>
    <row r="357" spans="1:21" x14ac:dyDescent="0.25">
      <c r="B357" s="15"/>
      <c r="C357" s="32"/>
      <c r="D357" s="33"/>
      <c r="E357" s="33"/>
      <c r="F357" s="33"/>
      <c r="G357" s="33"/>
      <c r="H357" s="33"/>
      <c r="I357" s="33"/>
      <c r="J357" s="33"/>
      <c r="K357" s="33"/>
      <c r="L357" s="16"/>
      <c r="M357" s="9"/>
    </row>
    <row r="358" spans="1:21" x14ac:dyDescent="0.25">
      <c r="B358" s="404" t="str">
        <f>IF(Intro!$G$21="English",O358,P358)</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c r="C358" s="405"/>
      <c r="D358" s="405"/>
      <c r="E358" s="405"/>
      <c r="F358" s="405"/>
      <c r="G358" s="405"/>
      <c r="H358" s="405"/>
      <c r="I358" s="405"/>
      <c r="J358" s="405"/>
      <c r="K358" s="405"/>
      <c r="L358" s="406"/>
      <c r="M358" s="9"/>
      <c r="O358" s="17"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358" s="9"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359" spans="1:21" x14ac:dyDescent="0.25">
      <c r="B359" s="404"/>
      <c r="C359" s="405"/>
      <c r="D359" s="405"/>
      <c r="E359" s="405"/>
      <c r="F359" s="405"/>
      <c r="G359" s="405"/>
      <c r="H359" s="405"/>
      <c r="I359" s="405"/>
      <c r="J359" s="405"/>
      <c r="K359" s="405"/>
      <c r="L359" s="406"/>
      <c r="M359" s="9"/>
      <c r="O359" s="17"/>
    </row>
    <row r="360" spans="1:21" s="34" customFormat="1" x14ac:dyDescent="0.25">
      <c r="A360" s="43"/>
      <c r="B360" s="47"/>
      <c r="C360" s="78"/>
      <c r="D360" s="78"/>
      <c r="E360" s="78"/>
      <c r="F360" s="78"/>
      <c r="G360" s="78"/>
      <c r="H360" s="78"/>
      <c r="I360" s="78"/>
      <c r="J360" s="78"/>
      <c r="K360" s="78"/>
      <c r="L360" s="48"/>
      <c r="O360" s="9"/>
      <c r="P360" s="9"/>
      <c r="Q360" s="9"/>
      <c r="R360" s="9"/>
      <c r="S360" s="9"/>
      <c r="T360" s="9"/>
      <c r="U360" s="9"/>
    </row>
    <row r="361" spans="1:21" s="10" customFormat="1" x14ac:dyDescent="0.25">
      <c r="A361" s="7"/>
      <c r="B361" s="550"/>
      <c r="C361" s="551"/>
      <c r="D361" s="551"/>
      <c r="E361" s="551"/>
      <c r="F361" s="551"/>
      <c r="G361" s="551"/>
      <c r="H361" s="551"/>
      <c r="I361" s="551"/>
      <c r="J361" s="551"/>
      <c r="K361" s="551"/>
      <c r="L361" s="552"/>
      <c r="M361" s="34"/>
      <c r="Q361" s="9"/>
    </row>
    <row r="362" spans="1:21" s="10" customFormat="1" x14ac:dyDescent="0.25">
      <c r="A362" s="7"/>
      <c r="B362" s="550"/>
      <c r="C362" s="551"/>
      <c r="D362" s="551"/>
      <c r="E362" s="551"/>
      <c r="F362" s="551"/>
      <c r="G362" s="551"/>
      <c r="H362" s="551"/>
      <c r="I362" s="551"/>
      <c r="J362" s="551"/>
      <c r="K362" s="551"/>
      <c r="L362" s="552"/>
      <c r="M362" s="34"/>
      <c r="Q362" s="9"/>
    </row>
    <row r="363" spans="1:21" s="10" customFormat="1" x14ac:dyDescent="0.25">
      <c r="A363" s="7"/>
      <c r="B363" s="550"/>
      <c r="C363" s="551"/>
      <c r="D363" s="551"/>
      <c r="E363" s="551"/>
      <c r="F363" s="551"/>
      <c r="G363" s="551"/>
      <c r="H363" s="551"/>
      <c r="I363" s="551"/>
      <c r="J363" s="551"/>
      <c r="K363" s="551"/>
      <c r="L363" s="552"/>
      <c r="M363" s="34"/>
      <c r="Q363" s="9"/>
    </row>
    <row r="364" spans="1:21" s="10" customFormat="1" x14ac:dyDescent="0.25">
      <c r="A364" s="7"/>
      <c r="B364" s="550"/>
      <c r="C364" s="551"/>
      <c r="D364" s="551"/>
      <c r="E364" s="551"/>
      <c r="F364" s="551"/>
      <c r="G364" s="551"/>
      <c r="H364" s="551"/>
      <c r="I364" s="551"/>
      <c r="J364" s="551"/>
      <c r="K364" s="551"/>
      <c r="L364" s="552"/>
      <c r="M364" s="34"/>
      <c r="Q364" s="9"/>
    </row>
    <row r="365" spans="1:21" s="10" customFormat="1" x14ac:dyDescent="0.25">
      <c r="A365" s="7"/>
      <c r="B365" s="550"/>
      <c r="C365" s="551"/>
      <c r="D365" s="551"/>
      <c r="E365" s="551"/>
      <c r="F365" s="551"/>
      <c r="G365" s="551"/>
      <c r="H365" s="551"/>
      <c r="I365" s="551"/>
      <c r="J365" s="551"/>
      <c r="K365" s="551"/>
      <c r="L365" s="552"/>
      <c r="M365" s="34"/>
      <c r="Q365" s="9"/>
    </row>
    <row r="366" spans="1:21" s="10" customFormat="1" x14ac:dyDescent="0.25">
      <c r="A366" s="7"/>
      <c r="B366" s="550"/>
      <c r="C366" s="551"/>
      <c r="D366" s="551"/>
      <c r="E366" s="551"/>
      <c r="F366" s="551"/>
      <c r="G366" s="551"/>
      <c r="H366" s="551"/>
      <c r="I366" s="551"/>
      <c r="J366" s="551"/>
      <c r="K366" s="551"/>
      <c r="L366" s="552"/>
      <c r="M366" s="34"/>
      <c r="Q366" s="9"/>
    </row>
    <row r="367" spans="1:21" s="10" customFormat="1" x14ac:dyDescent="0.25">
      <c r="A367" s="7"/>
      <c r="B367" s="550"/>
      <c r="C367" s="551"/>
      <c r="D367" s="551"/>
      <c r="E367" s="551"/>
      <c r="F367" s="551"/>
      <c r="G367" s="551"/>
      <c r="H367" s="551"/>
      <c r="I367" s="551"/>
      <c r="J367" s="551"/>
      <c r="K367" s="551"/>
      <c r="L367" s="552"/>
      <c r="M367" s="34"/>
      <c r="Q367" s="9"/>
    </row>
    <row r="368" spans="1:21" s="10" customFormat="1" x14ac:dyDescent="0.25">
      <c r="A368" s="7"/>
      <c r="B368" s="550"/>
      <c r="C368" s="551"/>
      <c r="D368" s="551"/>
      <c r="E368" s="551"/>
      <c r="F368" s="551"/>
      <c r="G368" s="551"/>
      <c r="H368" s="551"/>
      <c r="I368" s="551"/>
      <c r="J368" s="551"/>
      <c r="K368" s="551"/>
      <c r="L368" s="552"/>
      <c r="M368" s="34"/>
      <c r="Q368" s="9"/>
    </row>
    <row r="369" spans="1:21" s="34" customFormat="1" x14ac:dyDescent="0.25">
      <c r="A369" s="43"/>
      <c r="B369" s="44"/>
      <c r="C369" s="45"/>
      <c r="D369" s="45"/>
      <c r="E369" s="45"/>
      <c r="F369" s="45"/>
      <c r="G369" s="45"/>
      <c r="H369" s="45"/>
      <c r="I369" s="45"/>
      <c r="J369" s="45"/>
      <c r="K369" s="45"/>
      <c r="L369" s="46"/>
      <c r="O369" s="9"/>
      <c r="P369" s="9"/>
      <c r="Q369" s="9"/>
      <c r="R369" s="9"/>
      <c r="S369" s="9"/>
      <c r="T369" s="9"/>
      <c r="U369" s="9"/>
    </row>
    <row r="370" spans="1:21" x14ac:dyDescent="0.25">
      <c r="B370" s="537" t="s">
        <v>82</v>
      </c>
      <c r="C370" s="538"/>
      <c r="D370" s="538"/>
      <c r="E370" s="538"/>
      <c r="F370" s="538"/>
      <c r="G370" s="538"/>
      <c r="H370" s="538"/>
      <c r="I370" s="538"/>
      <c r="J370" s="538"/>
      <c r="K370" s="538"/>
      <c r="L370" s="539"/>
      <c r="M370" s="9"/>
    </row>
    <row r="371" spans="1:21" x14ac:dyDescent="0.25">
      <c r="B371" s="15"/>
      <c r="C371" s="32"/>
      <c r="D371" s="33"/>
      <c r="E371" s="33"/>
      <c r="F371" s="33"/>
      <c r="G371" s="33"/>
      <c r="H371" s="33"/>
      <c r="I371" s="33"/>
      <c r="J371" s="33"/>
      <c r="K371" s="33"/>
      <c r="L371" s="16"/>
      <c r="M371" s="9"/>
    </row>
    <row r="372" spans="1:21" x14ac:dyDescent="0.25">
      <c r="B372" s="404" t="str">
        <f>IF(Intro!$G$21="English",O372,P372)</f>
        <v>Expliquez les changements que vous prévoyez voir sur le marché canadien et sur d’autres marchés mondiaux pour les marchandises au cours des deux prochaines années en ce qui concerne la demande, les prix, les volumes d’importation ou tout autre facteur.</v>
      </c>
      <c r="C372" s="405"/>
      <c r="D372" s="405"/>
      <c r="E372" s="405"/>
      <c r="F372" s="405"/>
      <c r="G372" s="405"/>
      <c r="H372" s="405"/>
      <c r="I372" s="405"/>
      <c r="J372" s="405"/>
      <c r="K372" s="405"/>
      <c r="L372" s="406"/>
      <c r="M372" s="9"/>
      <c r="O372" s="17" t="s">
        <v>234</v>
      </c>
      <c r="P372" s="9" t="s">
        <v>185</v>
      </c>
    </row>
    <row r="373" spans="1:21" x14ac:dyDescent="0.25">
      <c r="B373" s="404"/>
      <c r="C373" s="405"/>
      <c r="D373" s="405"/>
      <c r="E373" s="405"/>
      <c r="F373" s="405"/>
      <c r="G373" s="405"/>
      <c r="H373" s="405"/>
      <c r="I373" s="405"/>
      <c r="J373" s="405"/>
      <c r="K373" s="405"/>
      <c r="L373" s="406"/>
      <c r="M373" s="9"/>
      <c r="O373" s="17"/>
    </row>
    <row r="374" spans="1:21" s="34" customFormat="1" x14ac:dyDescent="0.25">
      <c r="A374" s="43"/>
      <c r="B374" s="47"/>
      <c r="C374" s="78"/>
      <c r="D374" s="78"/>
      <c r="E374" s="78"/>
      <c r="F374" s="78"/>
      <c r="G374" s="78"/>
      <c r="H374" s="78"/>
      <c r="I374" s="78"/>
      <c r="J374" s="78"/>
      <c r="K374" s="78"/>
      <c r="L374" s="48"/>
      <c r="O374" s="9"/>
      <c r="P374" s="9"/>
      <c r="Q374" s="9"/>
      <c r="R374" s="9"/>
      <c r="S374" s="9"/>
      <c r="T374" s="9"/>
      <c r="U374" s="9"/>
    </row>
    <row r="375" spans="1:21" s="10" customFormat="1" x14ac:dyDescent="0.25">
      <c r="A375" s="7"/>
      <c r="B375" s="550"/>
      <c r="C375" s="551"/>
      <c r="D375" s="551"/>
      <c r="E375" s="551"/>
      <c r="F375" s="551"/>
      <c r="G375" s="551"/>
      <c r="H375" s="551"/>
      <c r="I375" s="551"/>
      <c r="J375" s="551"/>
      <c r="K375" s="551"/>
      <c r="L375" s="552"/>
      <c r="M375" s="34"/>
      <c r="Q375" s="9"/>
    </row>
    <row r="376" spans="1:21" s="10" customFormat="1" x14ac:dyDescent="0.25">
      <c r="A376" s="7"/>
      <c r="B376" s="550"/>
      <c r="C376" s="551"/>
      <c r="D376" s="551"/>
      <c r="E376" s="551"/>
      <c r="F376" s="551"/>
      <c r="G376" s="551"/>
      <c r="H376" s="551"/>
      <c r="I376" s="551"/>
      <c r="J376" s="551"/>
      <c r="K376" s="551"/>
      <c r="L376" s="552"/>
      <c r="M376" s="34"/>
      <c r="Q376" s="9"/>
    </row>
    <row r="377" spans="1:21" s="10" customFormat="1" x14ac:dyDescent="0.25">
      <c r="A377" s="7"/>
      <c r="B377" s="550"/>
      <c r="C377" s="551"/>
      <c r="D377" s="551"/>
      <c r="E377" s="551"/>
      <c r="F377" s="551"/>
      <c r="G377" s="551"/>
      <c r="H377" s="551"/>
      <c r="I377" s="551"/>
      <c r="J377" s="551"/>
      <c r="K377" s="551"/>
      <c r="L377" s="552"/>
      <c r="M377" s="34"/>
      <c r="Q377" s="9"/>
    </row>
    <row r="378" spans="1:21" s="10" customFormat="1" x14ac:dyDescent="0.25">
      <c r="A378" s="7"/>
      <c r="B378" s="550"/>
      <c r="C378" s="551"/>
      <c r="D378" s="551"/>
      <c r="E378" s="551"/>
      <c r="F378" s="551"/>
      <c r="G378" s="551"/>
      <c r="H378" s="551"/>
      <c r="I378" s="551"/>
      <c r="J378" s="551"/>
      <c r="K378" s="551"/>
      <c r="L378" s="552"/>
      <c r="M378" s="34"/>
      <c r="Q378" s="9"/>
    </row>
    <row r="379" spans="1:21" s="10" customFormat="1" x14ac:dyDescent="0.25">
      <c r="A379" s="7"/>
      <c r="B379" s="550"/>
      <c r="C379" s="551"/>
      <c r="D379" s="551"/>
      <c r="E379" s="551"/>
      <c r="F379" s="551"/>
      <c r="G379" s="551"/>
      <c r="H379" s="551"/>
      <c r="I379" s="551"/>
      <c r="J379" s="551"/>
      <c r="K379" s="551"/>
      <c r="L379" s="552"/>
      <c r="M379" s="34"/>
      <c r="Q379" s="9"/>
    </row>
    <row r="380" spans="1:21" s="10" customFormat="1" x14ac:dyDescent="0.25">
      <c r="A380" s="7"/>
      <c r="B380" s="550"/>
      <c r="C380" s="551"/>
      <c r="D380" s="551"/>
      <c r="E380" s="551"/>
      <c r="F380" s="551"/>
      <c r="G380" s="551"/>
      <c r="H380" s="551"/>
      <c r="I380" s="551"/>
      <c r="J380" s="551"/>
      <c r="K380" s="551"/>
      <c r="L380" s="552"/>
      <c r="M380" s="34"/>
      <c r="Q380" s="9"/>
    </row>
    <row r="381" spans="1:21" s="10" customFormat="1" x14ac:dyDescent="0.25">
      <c r="A381" s="7"/>
      <c r="B381" s="550"/>
      <c r="C381" s="551"/>
      <c r="D381" s="551"/>
      <c r="E381" s="551"/>
      <c r="F381" s="551"/>
      <c r="G381" s="551"/>
      <c r="H381" s="551"/>
      <c r="I381" s="551"/>
      <c r="J381" s="551"/>
      <c r="K381" s="551"/>
      <c r="L381" s="552"/>
      <c r="M381" s="34"/>
      <c r="Q381" s="9"/>
    </row>
    <row r="382" spans="1:21" s="10" customFormat="1" x14ac:dyDescent="0.25">
      <c r="A382" s="7"/>
      <c r="B382" s="550"/>
      <c r="C382" s="551"/>
      <c r="D382" s="551"/>
      <c r="E382" s="551"/>
      <c r="F382" s="551"/>
      <c r="G382" s="551"/>
      <c r="H382" s="551"/>
      <c r="I382" s="551"/>
      <c r="J382" s="551"/>
      <c r="K382" s="551"/>
      <c r="L382" s="552"/>
      <c r="M382" s="34"/>
      <c r="Q382" s="9"/>
    </row>
    <row r="383" spans="1:21" s="34" customFormat="1" x14ac:dyDescent="0.25">
      <c r="A383" s="43"/>
      <c r="B383" s="44"/>
      <c r="C383" s="45"/>
      <c r="D383" s="45"/>
      <c r="E383" s="45"/>
      <c r="F383" s="45"/>
      <c r="G383" s="45"/>
      <c r="H383" s="45"/>
      <c r="I383" s="45"/>
      <c r="J383" s="45"/>
      <c r="K383" s="45"/>
      <c r="L383" s="46"/>
      <c r="O383" s="9"/>
      <c r="P383" s="9"/>
      <c r="Q383" s="9"/>
      <c r="R383" s="9"/>
      <c r="S383" s="9"/>
      <c r="T383" s="9"/>
      <c r="U383" s="9"/>
    </row>
    <row r="384" spans="1:21" x14ac:dyDescent="0.25">
      <c r="B384" s="565" t="s">
        <v>83</v>
      </c>
      <c r="C384" s="566"/>
      <c r="D384" s="566"/>
      <c r="E384" s="566"/>
      <c r="F384" s="567"/>
      <c r="G384" s="567"/>
      <c r="H384" s="567"/>
      <c r="I384" s="567"/>
      <c r="J384" s="567"/>
      <c r="K384" s="567"/>
      <c r="L384" s="568"/>
    </row>
    <row r="385" spans="1:17" x14ac:dyDescent="0.25">
      <c r="B385" s="50"/>
      <c r="C385" s="51"/>
      <c r="D385" s="51"/>
      <c r="E385" s="51"/>
      <c r="F385" s="36"/>
      <c r="G385" s="36"/>
      <c r="H385" s="36"/>
      <c r="I385" s="36"/>
      <c r="J385" s="36"/>
      <c r="K385" s="36"/>
      <c r="L385" s="52"/>
    </row>
    <row r="386" spans="1:17" x14ac:dyDescent="0.25">
      <c r="B386" s="404" t="str">
        <f>IF(Intro!$G$21="English",O386,P386)</f>
        <v>Expliquez les effets possibles sur ces perspectives advenant des conclusions du dommage ou du menace de dommage. Fournissez des documents, ou les noms de documents, tels que des études ou des articles dans des revues spécialisées, qui appuient la déclaration de votre entreprise.</v>
      </c>
      <c r="C386" s="405"/>
      <c r="D386" s="405"/>
      <c r="E386" s="405"/>
      <c r="F386" s="405"/>
      <c r="G386" s="405"/>
      <c r="H386" s="405"/>
      <c r="I386" s="405"/>
      <c r="J386" s="405"/>
      <c r="K386" s="405"/>
      <c r="L386" s="406"/>
      <c r="O386" s="49" t="s">
        <v>353</v>
      </c>
      <c r="P386" s="14" t="s">
        <v>354</v>
      </c>
      <c r="Q386" s="14"/>
    </row>
    <row r="387" spans="1:17" x14ac:dyDescent="0.25">
      <c r="B387" s="404"/>
      <c r="C387" s="405"/>
      <c r="D387" s="405"/>
      <c r="E387" s="405"/>
      <c r="F387" s="405"/>
      <c r="G387" s="405"/>
      <c r="H387" s="405"/>
      <c r="I387" s="405"/>
      <c r="J387" s="405"/>
      <c r="K387" s="405"/>
      <c r="L387" s="406"/>
      <c r="O387" s="49"/>
      <c r="P387" s="95"/>
      <c r="Q387" s="95"/>
    </row>
    <row r="388" spans="1:17" x14ac:dyDescent="0.25">
      <c r="B388" s="59"/>
      <c r="C388" s="60"/>
      <c r="D388" s="60"/>
      <c r="E388" s="60"/>
      <c r="F388" s="60"/>
      <c r="G388" s="60"/>
      <c r="H388" s="60"/>
      <c r="I388" s="60"/>
      <c r="J388" s="60"/>
      <c r="K388" s="60"/>
      <c r="L388" s="61"/>
      <c r="O388" s="53"/>
      <c r="P388" s="53"/>
      <c r="Q388" s="54"/>
    </row>
    <row r="389" spans="1:17" s="10" customFormat="1" x14ac:dyDescent="0.25">
      <c r="A389" s="7"/>
      <c r="B389" s="550"/>
      <c r="C389" s="551"/>
      <c r="D389" s="551"/>
      <c r="E389" s="551"/>
      <c r="F389" s="551"/>
      <c r="G389" s="551"/>
      <c r="H389" s="551"/>
      <c r="I389" s="551"/>
      <c r="J389" s="551"/>
      <c r="K389" s="551"/>
      <c r="L389" s="552"/>
      <c r="M389" s="34"/>
      <c r="Q389" s="9"/>
    </row>
    <row r="390" spans="1:17" s="10" customFormat="1" x14ac:dyDescent="0.25">
      <c r="A390" s="7"/>
      <c r="B390" s="550"/>
      <c r="C390" s="551"/>
      <c r="D390" s="551"/>
      <c r="E390" s="551"/>
      <c r="F390" s="551"/>
      <c r="G390" s="551"/>
      <c r="H390" s="551"/>
      <c r="I390" s="551"/>
      <c r="J390" s="551"/>
      <c r="K390" s="551"/>
      <c r="L390" s="552"/>
      <c r="M390" s="34"/>
      <c r="Q390" s="9"/>
    </row>
    <row r="391" spans="1:17" s="10" customFormat="1" x14ac:dyDescent="0.25">
      <c r="A391" s="7"/>
      <c r="B391" s="550"/>
      <c r="C391" s="551"/>
      <c r="D391" s="551"/>
      <c r="E391" s="551"/>
      <c r="F391" s="551"/>
      <c r="G391" s="551"/>
      <c r="H391" s="551"/>
      <c r="I391" s="551"/>
      <c r="J391" s="551"/>
      <c r="K391" s="551"/>
      <c r="L391" s="552"/>
      <c r="M391" s="34"/>
      <c r="Q391" s="9"/>
    </row>
    <row r="392" spans="1:17" s="10" customFormat="1" x14ac:dyDescent="0.25">
      <c r="A392" s="7"/>
      <c r="B392" s="550"/>
      <c r="C392" s="551"/>
      <c r="D392" s="551"/>
      <c r="E392" s="551"/>
      <c r="F392" s="551"/>
      <c r="G392" s="551"/>
      <c r="H392" s="551"/>
      <c r="I392" s="551"/>
      <c r="J392" s="551"/>
      <c r="K392" s="551"/>
      <c r="L392" s="552"/>
      <c r="M392" s="34"/>
      <c r="Q392" s="9"/>
    </row>
    <row r="393" spans="1:17" s="10" customFormat="1" x14ac:dyDescent="0.25">
      <c r="A393" s="7"/>
      <c r="B393" s="550"/>
      <c r="C393" s="551"/>
      <c r="D393" s="551"/>
      <c r="E393" s="551"/>
      <c r="F393" s="551"/>
      <c r="G393" s="551"/>
      <c r="H393" s="551"/>
      <c r="I393" s="551"/>
      <c r="J393" s="551"/>
      <c r="K393" s="551"/>
      <c r="L393" s="552"/>
      <c r="M393" s="34"/>
      <c r="Q393" s="9"/>
    </row>
    <row r="394" spans="1:17" s="10" customFormat="1" x14ac:dyDescent="0.25">
      <c r="A394" s="7"/>
      <c r="B394" s="550"/>
      <c r="C394" s="551"/>
      <c r="D394" s="551"/>
      <c r="E394" s="551"/>
      <c r="F394" s="551"/>
      <c r="G394" s="551"/>
      <c r="H394" s="551"/>
      <c r="I394" s="551"/>
      <c r="J394" s="551"/>
      <c r="K394" s="551"/>
      <c r="L394" s="552"/>
      <c r="M394" s="34"/>
      <c r="Q394" s="9"/>
    </row>
    <row r="395" spans="1:17" s="10" customFormat="1" x14ac:dyDescent="0.25">
      <c r="A395" s="7"/>
      <c r="B395" s="550"/>
      <c r="C395" s="551"/>
      <c r="D395" s="551"/>
      <c r="E395" s="551"/>
      <c r="F395" s="551"/>
      <c r="G395" s="551"/>
      <c r="H395" s="551"/>
      <c r="I395" s="551"/>
      <c r="J395" s="551"/>
      <c r="K395" s="551"/>
      <c r="L395" s="552"/>
      <c r="M395" s="34"/>
      <c r="Q395" s="9"/>
    </row>
    <row r="396" spans="1:17" s="10" customFormat="1" x14ac:dyDescent="0.25">
      <c r="A396" s="7"/>
      <c r="B396" s="550"/>
      <c r="C396" s="551"/>
      <c r="D396" s="551"/>
      <c r="E396" s="551"/>
      <c r="F396" s="551"/>
      <c r="G396" s="551"/>
      <c r="H396" s="551"/>
      <c r="I396" s="551"/>
      <c r="J396" s="551"/>
      <c r="K396" s="551"/>
      <c r="L396" s="552"/>
      <c r="M396" s="34"/>
      <c r="Q396" s="9"/>
    </row>
    <row r="397" spans="1:17" x14ac:dyDescent="0.25">
      <c r="B397" s="559"/>
      <c r="C397" s="560"/>
      <c r="D397" s="560"/>
      <c r="E397" s="560"/>
      <c r="F397" s="560"/>
      <c r="G397" s="560"/>
      <c r="H397" s="560"/>
      <c r="I397" s="560"/>
      <c r="J397" s="560"/>
      <c r="K397" s="560"/>
      <c r="L397" s="561"/>
    </row>
  </sheetData>
  <sheetProtection algorithmName="SHA-512" hashValue="9MeI9bc33Ngswq3R6ygSpk0i12UhTQ/+xZtOHnX3FFMn25pSsuO4uQLsMZNxaktBP8Rx54BQHXc3dn7IQ7kw+A==" saltValue="KZB+OlMAIiXdGrSKYGJ0mQ==" spinCount="100000" sheet="1" objects="1" scenarios="1" selectLockedCells="1"/>
  <mergeCells count="164">
    <mergeCell ref="B4:L4"/>
    <mergeCell ref="B5:L5"/>
    <mergeCell ref="B6:L6"/>
    <mergeCell ref="B151:L151"/>
    <mergeCell ref="B72:L72"/>
    <mergeCell ref="B8:L8"/>
    <mergeCell ref="B9:L9"/>
    <mergeCell ref="B10:L10"/>
    <mergeCell ref="B28:L28"/>
    <mergeCell ref="B12:L12"/>
    <mergeCell ref="B30:L37"/>
    <mergeCell ref="B130:L130"/>
    <mergeCell ref="B136:L136"/>
    <mergeCell ref="B101:L102"/>
    <mergeCell ref="B57:B58"/>
    <mergeCell ref="B47:B48"/>
    <mergeCell ref="B53:B54"/>
    <mergeCell ref="C63:D64"/>
    <mergeCell ref="E63:F64"/>
    <mergeCell ref="B65:B66"/>
    <mergeCell ref="B17:J18"/>
    <mergeCell ref="B19:J20"/>
    <mergeCell ref="K17:K18"/>
    <mergeCell ref="K19:K20"/>
    <mergeCell ref="B152:L152"/>
    <mergeCell ref="B23:J24"/>
    <mergeCell ref="K23:K24"/>
    <mergeCell ref="B343:L343"/>
    <mergeCell ref="D164:L168"/>
    <mergeCell ref="B172:L173"/>
    <mergeCell ref="B186:L187"/>
    <mergeCell ref="B213:L213"/>
    <mergeCell ref="B281:L281"/>
    <mergeCell ref="B294:L294"/>
    <mergeCell ref="B84:L84"/>
    <mergeCell ref="B148:L148"/>
    <mergeCell ref="B104:L111"/>
    <mergeCell ref="B119:L126"/>
    <mergeCell ref="B138:L145"/>
    <mergeCell ref="B87:L88"/>
    <mergeCell ref="B117:L117"/>
    <mergeCell ref="B133:G133"/>
    <mergeCell ref="B132:G132"/>
    <mergeCell ref="B134:G134"/>
    <mergeCell ref="B175:L182"/>
    <mergeCell ref="B228:L228"/>
    <mergeCell ref="B241:L241"/>
    <mergeCell ref="B215:C215"/>
    <mergeCell ref="B164:C168"/>
    <mergeCell ref="B189:L196"/>
    <mergeCell ref="B202:L209"/>
    <mergeCell ref="B15:L15"/>
    <mergeCell ref="B375:L382"/>
    <mergeCell ref="B372:L373"/>
    <mergeCell ref="B345:L352"/>
    <mergeCell ref="B254:L255"/>
    <mergeCell ref="B283:L283"/>
    <mergeCell ref="B296:L297"/>
    <mergeCell ref="B310:L311"/>
    <mergeCell ref="B270:L270"/>
    <mergeCell ref="B324:L324"/>
    <mergeCell ref="B358:L359"/>
    <mergeCell ref="B330:L330"/>
    <mergeCell ref="B268:L268"/>
    <mergeCell ref="B341:L341"/>
    <mergeCell ref="B356:L356"/>
    <mergeCell ref="B267:L267"/>
    <mergeCell ref="B355:L355"/>
    <mergeCell ref="B170:L170"/>
    <mergeCell ref="B198:L198"/>
    <mergeCell ref="B184:L184"/>
    <mergeCell ref="B154:C158"/>
    <mergeCell ref="B386:L387"/>
    <mergeCell ref="B397:L397"/>
    <mergeCell ref="B217:L224"/>
    <mergeCell ref="B230:L237"/>
    <mergeCell ref="B243:L250"/>
    <mergeCell ref="B257:L264"/>
    <mergeCell ref="B272:L279"/>
    <mergeCell ref="B285:L292"/>
    <mergeCell ref="B226:L226"/>
    <mergeCell ref="B361:L368"/>
    <mergeCell ref="B299:L306"/>
    <mergeCell ref="B313:L320"/>
    <mergeCell ref="B332:L339"/>
    <mergeCell ref="B327:G327"/>
    <mergeCell ref="B328:G328"/>
    <mergeCell ref="B370:L370"/>
    <mergeCell ref="B389:L396"/>
    <mergeCell ref="B308:L308"/>
    <mergeCell ref="B322:L322"/>
    <mergeCell ref="B239:L239"/>
    <mergeCell ref="B252:L252"/>
    <mergeCell ref="B326:G326"/>
    <mergeCell ref="B384:L384"/>
    <mergeCell ref="B13:L13"/>
    <mergeCell ref="B26:L26"/>
    <mergeCell ref="B39:L39"/>
    <mergeCell ref="B70:L70"/>
    <mergeCell ref="B85:L85"/>
    <mergeCell ref="B99:L99"/>
    <mergeCell ref="B115:L115"/>
    <mergeCell ref="B41:L45"/>
    <mergeCell ref="C67:D68"/>
    <mergeCell ref="E67:F68"/>
    <mergeCell ref="C61:D62"/>
    <mergeCell ref="J67:L68"/>
    <mergeCell ref="B49:B50"/>
    <mergeCell ref="C49:D50"/>
    <mergeCell ref="E49:F50"/>
    <mergeCell ref="C53:D54"/>
    <mergeCell ref="E53:F54"/>
    <mergeCell ref="E61:F62"/>
    <mergeCell ref="G61:I62"/>
    <mergeCell ref="J61:L62"/>
    <mergeCell ref="B63:B64"/>
    <mergeCell ref="B21:J22"/>
    <mergeCell ref="K21:K22"/>
    <mergeCell ref="J53:L54"/>
    <mergeCell ref="J49:L50"/>
    <mergeCell ref="J47:L48"/>
    <mergeCell ref="B61:B62"/>
    <mergeCell ref="B114:L114"/>
    <mergeCell ref="G67:I68"/>
    <mergeCell ref="J65:L66"/>
    <mergeCell ref="B67:B68"/>
    <mergeCell ref="B74:L81"/>
    <mergeCell ref="B90:L97"/>
    <mergeCell ref="C47:D48"/>
    <mergeCell ref="E47:F48"/>
    <mergeCell ref="G47:I48"/>
    <mergeCell ref="B55:B56"/>
    <mergeCell ref="C55:D56"/>
    <mergeCell ref="E55:F56"/>
    <mergeCell ref="G55:I56"/>
    <mergeCell ref="C65:D66"/>
    <mergeCell ref="E65:F66"/>
    <mergeCell ref="G65:I66"/>
    <mergeCell ref="G49:I50"/>
    <mergeCell ref="G53:I54"/>
    <mergeCell ref="B128:L128"/>
    <mergeCell ref="B200:L200"/>
    <mergeCell ref="B211:L211"/>
    <mergeCell ref="E51:F52"/>
    <mergeCell ref="G51:I52"/>
    <mergeCell ref="J51:L52"/>
    <mergeCell ref="C57:D58"/>
    <mergeCell ref="E57:F58"/>
    <mergeCell ref="G57:I58"/>
    <mergeCell ref="J57:L58"/>
    <mergeCell ref="B59:B60"/>
    <mergeCell ref="C59:D60"/>
    <mergeCell ref="E59:F60"/>
    <mergeCell ref="G59:I60"/>
    <mergeCell ref="J59:L60"/>
    <mergeCell ref="D154:L158"/>
    <mergeCell ref="B159:C163"/>
    <mergeCell ref="D159:L163"/>
    <mergeCell ref="J55:L56"/>
    <mergeCell ref="B149:L149"/>
    <mergeCell ref="G63:I64"/>
    <mergeCell ref="J63:L64"/>
    <mergeCell ref="B51:B52"/>
    <mergeCell ref="C51:D52"/>
  </mergeCells>
  <dataValidations xWindow="207" yWindow="552"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7:B178 B389 B30 B74:B76 B107:B108 B104 B119 B138 B175 B189 B202 B217 B230 B243 B257 B272 B285 B299 B313 B332 B345 B361 B375 B191:B192 B204:B205 B219:B220 B232:B233 B246:B247 B260:B261 B275:B276 B288:B289 B302:B303 B315:B316 B335:B336 B348:B349 B364:B365 B378:B379 B392:B393 B121:B122 B141:B142 B90:B92" xr:uid="{0155555F-4732-48E6-8926-69F0399FC60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15" xr:uid="{6FC76BB9-7D2B-4EF9-A9AF-552B723B2C27}">
      <formula1>0</formula1>
    </dataValidation>
    <dataValidation type="list" allowBlank="1" showInputMessage="1" showErrorMessage="1" sqref="H326:H328 H132:H134 K17 K19 K21:K24" xr:uid="{BD7DB883-1F69-448C-8E07-37F45C721AFD}">
      <formula1>"X"</formula1>
    </dataValidation>
  </dataValidations>
  <printOptions horizontalCentered="1"/>
  <pageMargins left="0.25" right="0.25" top="0.75" bottom="0.75" header="0.3" footer="0.3"/>
  <pageSetup scale="63" fitToHeight="0" orientation="portrait" r:id="rId1"/>
  <headerFooter>
    <oddFooter>&amp;L&amp;A</oddFooter>
  </headerFooter>
  <rowBreaks count="6" manualBreakCount="6">
    <brk id="69" min="1" max="11" man="1"/>
    <brk id="127" min="1" max="11" man="1"/>
    <brk id="197" min="1" max="11" man="1"/>
    <brk id="251" min="1" max="11" man="1"/>
    <brk id="321" min="1" max="11" man="1"/>
    <brk id="369"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D09D1-0CAF-47FB-921F-31179EA96436}">
  <sheetPr codeName="Sheet5">
    <tabColor rgb="FF00B0F0"/>
    <pageSetUpPr fitToPage="1"/>
  </sheetPr>
  <dimension ref="A1:P63"/>
  <sheetViews>
    <sheetView showGridLines="0" zoomScaleNormal="100" zoomScaleSheetLayoutView="100" workbookViewId="0">
      <selection activeCell="O1" sqref="O1:P1048576"/>
    </sheetView>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445</v>
      </c>
      <c r="P1" s="9" t="s">
        <v>445</v>
      </c>
    </row>
    <row r="2" spans="1:16" x14ac:dyDescent="0.25">
      <c r="B2" s="11" t="s">
        <v>66</v>
      </c>
      <c r="C2" s="11"/>
      <c r="O2" s="10" t="s">
        <v>93</v>
      </c>
      <c r="P2" s="10" t="s">
        <v>109</v>
      </c>
    </row>
    <row r="3" spans="1:16" x14ac:dyDescent="0.25">
      <c r="B3" s="12"/>
      <c r="C3" s="12"/>
      <c r="O3" s="2"/>
      <c r="P3" s="2"/>
    </row>
    <row r="4" spans="1:16" s="2" customFormat="1" x14ac:dyDescent="0.25">
      <c r="A4" s="4"/>
      <c r="B4" s="419" t="str">
        <f>Info!B4</f>
        <v>QUESTIONNAIRE À L'INTENTION DES IMPORTATEURS</v>
      </c>
      <c r="C4" s="420"/>
      <c r="D4" s="420"/>
      <c r="E4" s="420"/>
      <c r="F4" s="420"/>
      <c r="G4" s="420"/>
      <c r="H4" s="420"/>
      <c r="I4" s="420"/>
      <c r="J4" s="420"/>
      <c r="K4" s="420"/>
      <c r="L4" s="421"/>
      <c r="M4" s="24"/>
      <c r="N4" s="24"/>
      <c r="O4" s="18"/>
      <c r="P4" s="18"/>
    </row>
    <row r="5" spans="1:16" s="2" customFormat="1" x14ac:dyDescent="0.25">
      <c r="A5" s="4"/>
      <c r="B5" s="575" t="str">
        <f>Info!B5</f>
        <v>NQ-2026-005</v>
      </c>
      <c r="C5" s="576"/>
      <c r="D5" s="576"/>
      <c r="E5" s="576"/>
      <c r="F5" s="576"/>
      <c r="G5" s="576"/>
      <c r="H5" s="576"/>
      <c r="I5" s="576"/>
      <c r="J5" s="576"/>
      <c r="K5" s="576"/>
      <c r="L5" s="577"/>
      <c r="M5" s="24"/>
      <c r="N5" s="24"/>
      <c r="O5" s="18"/>
      <c r="P5" s="18"/>
    </row>
    <row r="6" spans="1:16" s="6" customFormat="1" x14ac:dyDescent="0.25">
      <c r="A6" s="4"/>
      <c r="B6" s="608" t="str">
        <f>Info!B6</f>
        <v>CERTAINS RAYONNAGES EN ACIER</v>
      </c>
      <c r="C6" s="609"/>
      <c r="D6" s="609"/>
      <c r="E6" s="609"/>
      <c r="F6" s="609"/>
      <c r="G6" s="609"/>
      <c r="H6" s="609"/>
      <c r="I6" s="609"/>
      <c r="J6" s="609"/>
      <c r="K6" s="609"/>
      <c r="L6" s="610"/>
      <c r="M6" s="18"/>
      <c r="N6" s="18"/>
      <c r="O6" s="14"/>
      <c r="P6" s="14"/>
    </row>
    <row r="7" spans="1:16" s="6" customFormat="1" x14ac:dyDescent="0.25">
      <c r="A7" s="4"/>
      <c r="B7" s="13"/>
      <c r="C7" s="13"/>
      <c r="D7" s="3"/>
      <c r="E7" s="3"/>
      <c r="F7" s="3"/>
      <c r="G7" s="3"/>
      <c r="H7" s="3"/>
      <c r="I7" s="3"/>
      <c r="J7" s="3"/>
      <c r="K7" s="3"/>
      <c r="L7" s="3"/>
      <c r="O7" s="14"/>
      <c r="P7" s="14"/>
    </row>
    <row r="8" spans="1:16" x14ac:dyDescent="0.25">
      <c r="B8" s="416" t="str">
        <f>UPPER(IF(Intro!$G$21="English",O8,P8))</f>
        <v>COMMENTAIRES PUBLICS</v>
      </c>
      <c r="C8" s="417"/>
      <c r="D8" s="417"/>
      <c r="E8" s="417"/>
      <c r="F8" s="417"/>
      <c r="G8" s="417"/>
      <c r="H8" s="417"/>
      <c r="I8" s="417"/>
      <c r="J8" s="417"/>
      <c r="K8" s="417"/>
      <c r="L8" s="418"/>
      <c r="M8" s="9"/>
      <c r="O8" s="9" t="s">
        <v>33</v>
      </c>
      <c r="P8" s="9" t="s">
        <v>84</v>
      </c>
    </row>
    <row r="9" spans="1:16" x14ac:dyDescent="0.25">
      <c r="B9" s="15"/>
      <c r="C9" s="32"/>
      <c r="D9" s="33"/>
      <c r="E9" s="33"/>
      <c r="F9" s="33"/>
      <c r="G9" s="33"/>
      <c r="H9" s="33"/>
      <c r="I9" s="33"/>
      <c r="J9" s="33"/>
      <c r="K9" s="33"/>
      <c r="L9" s="16"/>
      <c r="M9" s="9"/>
    </row>
    <row r="10" spans="1:16" x14ac:dyDescent="0.25">
      <c r="B10" s="444" t="str">
        <f>IF(Intro!$G$21="English",O10,P10)</f>
        <v>Si votre entreprise désire ajouter des commentaires concernant vos réponses, vous les inscrivez ici. Indiquez à quelle question se rapportent vos commentaires.</v>
      </c>
      <c r="C10" s="445"/>
      <c r="D10" s="445"/>
      <c r="E10" s="445"/>
      <c r="F10" s="445"/>
      <c r="G10" s="445"/>
      <c r="H10" s="445"/>
      <c r="I10" s="445"/>
      <c r="J10" s="445"/>
      <c r="K10" s="445"/>
      <c r="L10" s="446"/>
      <c r="M10" s="9"/>
      <c r="O10" s="17" t="s">
        <v>228</v>
      </c>
      <c r="P10" s="9" t="s">
        <v>207</v>
      </c>
    </row>
    <row r="11" spans="1:16" x14ac:dyDescent="0.25">
      <c r="B11" s="55"/>
      <c r="C11" s="32"/>
      <c r="D11" s="33"/>
      <c r="E11" s="33"/>
      <c r="F11" s="33"/>
      <c r="G11" s="33"/>
      <c r="H11" s="33"/>
      <c r="I11" s="33"/>
      <c r="J11" s="33"/>
      <c r="K11" s="33"/>
      <c r="L11" s="16"/>
      <c r="M11" s="9"/>
      <c r="O11" s="42" t="s">
        <v>436</v>
      </c>
      <c r="P11" s="42" t="s">
        <v>437</v>
      </c>
    </row>
    <row r="12" spans="1:16" ht="28.5" x14ac:dyDescent="0.25">
      <c r="A12" s="7" t="s">
        <v>497</v>
      </c>
      <c r="B12" s="55"/>
      <c r="C12" s="144" t="str">
        <f>IF(Intro!$G$21="English",O11,P11)</f>
        <v>Onglet et question</v>
      </c>
      <c r="D12" s="597" t="str">
        <f>IF(Intro!$G$21="English",O12,P12)</f>
        <v>Commentaires</v>
      </c>
      <c r="E12" s="598"/>
      <c r="F12" s="598"/>
      <c r="G12" s="598"/>
      <c r="H12" s="598"/>
      <c r="I12" s="598"/>
      <c r="J12" s="598"/>
      <c r="K12" s="598"/>
      <c r="L12" s="599"/>
      <c r="M12" s="9"/>
      <c r="O12" s="17" t="s">
        <v>129</v>
      </c>
      <c r="P12" s="9" t="s">
        <v>130</v>
      </c>
    </row>
    <row r="13" spans="1:16" x14ac:dyDescent="0.25">
      <c r="B13" s="604" t="str">
        <f>IF(Intro!$G$21="English",O13,P13)</f>
        <v>Commentaire 1</v>
      </c>
      <c r="C13" s="585"/>
      <c r="D13" s="588"/>
      <c r="E13" s="589"/>
      <c r="F13" s="589"/>
      <c r="G13" s="589"/>
      <c r="H13" s="589"/>
      <c r="I13" s="589"/>
      <c r="J13" s="589"/>
      <c r="K13" s="589"/>
      <c r="L13" s="590"/>
      <c r="M13" s="9"/>
      <c r="O13" s="17" t="s">
        <v>131</v>
      </c>
      <c r="P13" s="9" t="s">
        <v>132</v>
      </c>
    </row>
    <row r="14" spans="1:16" x14ac:dyDescent="0.25">
      <c r="B14" s="605"/>
      <c r="C14" s="586"/>
      <c r="D14" s="591"/>
      <c r="E14" s="592"/>
      <c r="F14" s="592"/>
      <c r="G14" s="592"/>
      <c r="H14" s="592"/>
      <c r="I14" s="592"/>
      <c r="J14" s="592"/>
      <c r="K14" s="592"/>
      <c r="L14" s="593"/>
      <c r="M14" s="9"/>
      <c r="O14" s="17"/>
    </row>
    <row r="15" spans="1:16" x14ac:dyDescent="0.25">
      <c r="B15" s="605"/>
      <c r="C15" s="586"/>
      <c r="D15" s="591"/>
      <c r="E15" s="592"/>
      <c r="F15" s="592"/>
      <c r="G15" s="592"/>
      <c r="H15" s="592"/>
      <c r="I15" s="592"/>
      <c r="J15" s="592"/>
      <c r="K15" s="592"/>
      <c r="L15" s="593"/>
      <c r="M15" s="9"/>
      <c r="O15" s="17"/>
    </row>
    <row r="16" spans="1:16" x14ac:dyDescent="0.25">
      <c r="B16" s="605"/>
      <c r="C16" s="586"/>
      <c r="D16" s="591"/>
      <c r="E16" s="592"/>
      <c r="F16" s="592"/>
      <c r="G16" s="592"/>
      <c r="H16" s="592"/>
      <c r="I16" s="592"/>
      <c r="J16" s="592"/>
      <c r="K16" s="592"/>
      <c r="L16" s="593"/>
      <c r="M16" s="9"/>
      <c r="O16" s="17"/>
    </row>
    <row r="17" spans="2:16" x14ac:dyDescent="0.25">
      <c r="B17" s="605"/>
      <c r="C17" s="586"/>
      <c r="D17" s="591"/>
      <c r="E17" s="592"/>
      <c r="F17" s="592"/>
      <c r="G17" s="592"/>
      <c r="H17" s="592"/>
      <c r="I17" s="592"/>
      <c r="J17" s="592"/>
      <c r="K17" s="592"/>
      <c r="L17" s="593"/>
      <c r="M17" s="9"/>
      <c r="O17" s="17"/>
    </row>
    <row r="18" spans="2:16" x14ac:dyDescent="0.25">
      <c r="B18" s="605"/>
      <c r="C18" s="586"/>
      <c r="D18" s="591"/>
      <c r="E18" s="592"/>
      <c r="F18" s="592"/>
      <c r="G18" s="592"/>
      <c r="H18" s="592"/>
      <c r="I18" s="592"/>
      <c r="J18" s="592"/>
      <c r="K18" s="592"/>
      <c r="L18" s="593"/>
      <c r="M18" s="9"/>
      <c r="O18" s="17"/>
    </row>
    <row r="19" spans="2:16" x14ac:dyDescent="0.25">
      <c r="B19" s="605"/>
      <c r="C19" s="586"/>
      <c r="D19" s="591"/>
      <c r="E19" s="592"/>
      <c r="F19" s="592"/>
      <c r="G19" s="592"/>
      <c r="H19" s="592"/>
      <c r="I19" s="592"/>
      <c r="J19" s="592"/>
      <c r="K19" s="592"/>
      <c r="L19" s="593"/>
      <c r="M19" s="9"/>
      <c r="O19" s="17"/>
    </row>
    <row r="20" spans="2:16" x14ac:dyDescent="0.25">
      <c r="B20" s="605"/>
      <c r="C20" s="586"/>
      <c r="D20" s="591"/>
      <c r="E20" s="592"/>
      <c r="F20" s="592"/>
      <c r="G20" s="592"/>
      <c r="H20" s="592"/>
      <c r="I20" s="592"/>
      <c r="J20" s="592"/>
      <c r="K20" s="592"/>
      <c r="L20" s="593"/>
      <c r="M20" s="9"/>
      <c r="O20" s="17"/>
    </row>
    <row r="21" spans="2:16" x14ac:dyDescent="0.25">
      <c r="B21" s="605"/>
      <c r="C21" s="586"/>
      <c r="D21" s="591"/>
      <c r="E21" s="592"/>
      <c r="F21" s="592"/>
      <c r="G21" s="592"/>
      <c r="H21" s="592"/>
      <c r="I21" s="592"/>
      <c r="J21" s="592"/>
      <c r="K21" s="592"/>
      <c r="L21" s="593"/>
      <c r="M21" s="9"/>
      <c r="O21" s="17"/>
    </row>
    <row r="22" spans="2:16" x14ac:dyDescent="0.25">
      <c r="B22" s="606"/>
      <c r="C22" s="603"/>
      <c r="D22" s="600"/>
      <c r="E22" s="601"/>
      <c r="F22" s="601"/>
      <c r="G22" s="601"/>
      <c r="H22" s="601"/>
      <c r="I22" s="601"/>
      <c r="J22" s="601"/>
      <c r="K22" s="601"/>
      <c r="L22" s="602"/>
      <c r="M22" s="9"/>
      <c r="O22" s="17"/>
    </row>
    <row r="23" spans="2:16" x14ac:dyDescent="0.25">
      <c r="B23" s="604" t="str">
        <f>IF(Intro!$G$21="English",O23,P23)</f>
        <v>Commentaire 2</v>
      </c>
      <c r="C23" s="585"/>
      <c r="D23" s="588"/>
      <c r="E23" s="589"/>
      <c r="F23" s="589"/>
      <c r="G23" s="589"/>
      <c r="H23" s="589"/>
      <c r="I23" s="589"/>
      <c r="J23" s="589"/>
      <c r="K23" s="589"/>
      <c r="L23" s="590"/>
      <c r="M23" s="9"/>
      <c r="O23" s="17" t="s">
        <v>133</v>
      </c>
      <c r="P23" s="9" t="s">
        <v>134</v>
      </c>
    </row>
    <row r="24" spans="2:16" x14ac:dyDescent="0.25">
      <c r="B24" s="605"/>
      <c r="C24" s="586"/>
      <c r="D24" s="591"/>
      <c r="E24" s="592"/>
      <c r="F24" s="592"/>
      <c r="G24" s="592"/>
      <c r="H24" s="592"/>
      <c r="I24" s="592"/>
      <c r="J24" s="592"/>
      <c r="K24" s="592"/>
      <c r="L24" s="593"/>
      <c r="M24" s="9"/>
    </row>
    <row r="25" spans="2:16" x14ac:dyDescent="0.25">
      <c r="B25" s="605"/>
      <c r="C25" s="586"/>
      <c r="D25" s="591"/>
      <c r="E25" s="592"/>
      <c r="F25" s="592"/>
      <c r="G25" s="592"/>
      <c r="H25" s="592"/>
      <c r="I25" s="592"/>
      <c r="J25" s="592"/>
      <c r="K25" s="592"/>
      <c r="L25" s="593"/>
      <c r="M25" s="9"/>
    </row>
    <row r="26" spans="2:16" x14ac:dyDescent="0.25">
      <c r="B26" s="605"/>
      <c r="C26" s="586"/>
      <c r="D26" s="591"/>
      <c r="E26" s="592"/>
      <c r="F26" s="592"/>
      <c r="G26" s="592"/>
      <c r="H26" s="592"/>
      <c r="I26" s="592"/>
      <c r="J26" s="592"/>
      <c r="K26" s="592"/>
      <c r="L26" s="593"/>
      <c r="M26" s="9"/>
      <c r="O26" s="17"/>
    </row>
    <row r="27" spans="2:16" x14ac:dyDescent="0.25">
      <c r="B27" s="605"/>
      <c r="C27" s="586"/>
      <c r="D27" s="591"/>
      <c r="E27" s="592"/>
      <c r="F27" s="592"/>
      <c r="G27" s="592"/>
      <c r="H27" s="592"/>
      <c r="I27" s="592"/>
      <c r="J27" s="592"/>
      <c r="K27" s="592"/>
      <c r="L27" s="593"/>
      <c r="M27" s="9"/>
      <c r="O27" s="17"/>
    </row>
    <row r="28" spans="2:16" x14ac:dyDescent="0.25">
      <c r="B28" s="605"/>
      <c r="C28" s="586"/>
      <c r="D28" s="591"/>
      <c r="E28" s="592"/>
      <c r="F28" s="592"/>
      <c r="G28" s="592"/>
      <c r="H28" s="592"/>
      <c r="I28" s="592"/>
      <c r="J28" s="592"/>
      <c r="K28" s="592"/>
      <c r="L28" s="593"/>
      <c r="M28" s="9"/>
    </row>
    <row r="29" spans="2:16" x14ac:dyDescent="0.25">
      <c r="B29" s="605"/>
      <c r="C29" s="586"/>
      <c r="D29" s="591"/>
      <c r="E29" s="592"/>
      <c r="F29" s="592"/>
      <c r="G29" s="592"/>
      <c r="H29" s="592"/>
      <c r="I29" s="592"/>
      <c r="J29" s="592"/>
      <c r="K29" s="592"/>
      <c r="L29" s="593"/>
      <c r="M29" s="9"/>
      <c r="O29" s="17"/>
    </row>
    <row r="30" spans="2:16" x14ac:dyDescent="0.25">
      <c r="B30" s="605"/>
      <c r="C30" s="586"/>
      <c r="D30" s="591"/>
      <c r="E30" s="592"/>
      <c r="F30" s="592"/>
      <c r="G30" s="592"/>
      <c r="H30" s="592"/>
      <c r="I30" s="592"/>
      <c r="J30" s="592"/>
      <c r="K30" s="592"/>
      <c r="L30" s="593"/>
      <c r="M30" s="9"/>
      <c r="O30" s="17"/>
    </row>
    <row r="31" spans="2:16" x14ac:dyDescent="0.25">
      <c r="B31" s="605"/>
      <c r="C31" s="586"/>
      <c r="D31" s="591"/>
      <c r="E31" s="592"/>
      <c r="F31" s="592"/>
      <c r="G31" s="592"/>
      <c r="H31" s="592"/>
      <c r="I31" s="592"/>
      <c r="J31" s="592"/>
      <c r="K31" s="592"/>
      <c r="L31" s="593"/>
      <c r="M31" s="9"/>
      <c r="O31" s="17"/>
    </row>
    <row r="32" spans="2:16" x14ac:dyDescent="0.25">
      <c r="B32" s="606"/>
      <c r="C32" s="603"/>
      <c r="D32" s="600"/>
      <c r="E32" s="601"/>
      <c r="F32" s="601"/>
      <c r="G32" s="601"/>
      <c r="H32" s="601"/>
      <c r="I32" s="601"/>
      <c r="J32" s="601"/>
      <c r="K32" s="601"/>
      <c r="L32" s="602"/>
      <c r="M32" s="9"/>
      <c r="O32" s="17"/>
    </row>
    <row r="33" spans="2:16" x14ac:dyDescent="0.25">
      <c r="B33" s="604" t="str">
        <f>IF(Intro!$G$21="English",O33,P33)</f>
        <v>Commentaire 3</v>
      </c>
      <c r="C33" s="585"/>
      <c r="D33" s="588"/>
      <c r="E33" s="589"/>
      <c r="F33" s="589"/>
      <c r="G33" s="589"/>
      <c r="H33" s="589"/>
      <c r="I33" s="589"/>
      <c r="J33" s="589"/>
      <c r="K33" s="589"/>
      <c r="L33" s="590"/>
      <c r="M33" s="9"/>
      <c r="O33" s="17" t="s">
        <v>135</v>
      </c>
      <c r="P33" s="9" t="s">
        <v>136</v>
      </c>
    </row>
    <row r="34" spans="2:16" x14ac:dyDescent="0.25">
      <c r="B34" s="605"/>
      <c r="C34" s="586"/>
      <c r="D34" s="591"/>
      <c r="E34" s="592"/>
      <c r="F34" s="592"/>
      <c r="G34" s="592"/>
      <c r="H34" s="592"/>
      <c r="I34" s="592"/>
      <c r="J34" s="592"/>
      <c r="K34" s="592"/>
      <c r="L34" s="593"/>
      <c r="M34" s="9"/>
      <c r="O34" s="17"/>
    </row>
    <row r="35" spans="2:16" x14ac:dyDescent="0.25">
      <c r="B35" s="605"/>
      <c r="C35" s="586"/>
      <c r="D35" s="591"/>
      <c r="E35" s="592"/>
      <c r="F35" s="592"/>
      <c r="G35" s="592"/>
      <c r="H35" s="592"/>
      <c r="I35" s="592"/>
      <c r="J35" s="592"/>
      <c r="K35" s="592"/>
      <c r="L35" s="593"/>
      <c r="M35" s="9"/>
      <c r="O35" s="17"/>
    </row>
    <row r="36" spans="2:16" x14ac:dyDescent="0.25">
      <c r="B36" s="605"/>
      <c r="C36" s="586"/>
      <c r="D36" s="591"/>
      <c r="E36" s="592"/>
      <c r="F36" s="592"/>
      <c r="G36" s="592"/>
      <c r="H36" s="592"/>
      <c r="I36" s="592"/>
      <c r="J36" s="592"/>
      <c r="K36" s="592"/>
      <c r="L36" s="593"/>
      <c r="M36" s="9"/>
      <c r="O36" s="17"/>
    </row>
    <row r="37" spans="2:16" x14ac:dyDescent="0.25">
      <c r="B37" s="605"/>
      <c r="C37" s="586"/>
      <c r="D37" s="591"/>
      <c r="E37" s="592"/>
      <c r="F37" s="592"/>
      <c r="G37" s="592"/>
      <c r="H37" s="592"/>
      <c r="I37" s="592"/>
      <c r="J37" s="592"/>
      <c r="K37" s="592"/>
      <c r="L37" s="593"/>
      <c r="M37" s="9"/>
      <c r="O37" s="17"/>
    </row>
    <row r="38" spans="2:16" x14ac:dyDescent="0.25">
      <c r="B38" s="605"/>
      <c r="C38" s="586"/>
      <c r="D38" s="591"/>
      <c r="E38" s="592"/>
      <c r="F38" s="592"/>
      <c r="G38" s="592"/>
      <c r="H38" s="592"/>
      <c r="I38" s="592"/>
      <c r="J38" s="592"/>
      <c r="K38" s="592"/>
      <c r="L38" s="593"/>
      <c r="M38" s="9"/>
      <c r="O38" s="17"/>
    </row>
    <row r="39" spans="2:16" x14ac:dyDescent="0.25">
      <c r="B39" s="605"/>
      <c r="C39" s="586"/>
      <c r="D39" s="591"/>
      <c r="E39" s="592"/>
      <c r="F39" s="592"/>
      <c r="G39" s="592"/>
      <c r="H39" s="592"/>
      <c r="I39" s="592"/>
      <c r="J39" s="592"/>
      <c r="K39" s="592"/>
      <c r="L39" s="593"/>
      <c r="M39" s="9"/>
      <c r="O39" s="17"/>
    </row>
    <row r="40" spans="2:16" x14ac:dyDescent="0.25">
      <c r="B40" s="605"/>
      <c r="C40" s="586"/>
      <c r="D40" s="591"/>
      <c r="E40" s="592"/>
      <c r="F40" s="592"/>
      <c r="G40" s="592"/>
      <c r="H40" s="592"/>
      <c r="I40" s="592"/>
      <c r="J40" s="592"/>
      <c r="K40" s="592"/>
      <c r="L40" s="593"/>
      <c r="M40" s="9"/>
      <c r="O40" s="17"/>
    </row>
    <row r="41" spans="2:16" x14ac:dyDescent="0.25">
      <c r="B41" s="605"/>
      <c r="C41" s="586"/>
      <c r="D41" s="591"/>
      <c r="E41" s="592"/>
      <c r="F41" s="592"/>
      <c r="G41" s="592"/>
      <c r="H41" s="592"/>
      <c r="I41" s="592"/>
      <c r="J41" s="592"/>
      <c r="K41" s="592"/>
      <c r="L41" s="593"/>
      <c r="M41" s="9"/>
      <c r="O41" s="17"/>
    </row>
    <row r="42" spans="2:16" x14ac:dyDescent="0.25">
      <c r="B42" s="606"/>
      <c r="C42" s="603"/>
      <c r="D42" s="600"/>
      <c r="E42" s="601"/>
      <c r="F42" s="601"/>
      <c r="G42" s="601"/>
      <c r="H42" s="601"/>
      <c r="I42" s="601"/>
      <c r="J42" s="601"/>
      <c r="K42" s="601"/>
      <c r="L42" s="602"/>
      <c r="M42" s="9"/>
      <c r="O42" s="17"/>
    </row>
    <row r="43" spans="2:16" x14ac:dyDescent="0.25">
      <c r="B43" s="604" t="str">
        <f>IF(Intro!$G$21="English",O43,P43)</f>
        <v>Commentaire 4</v>
      </c>
      <c r="C43" s="585"/>
      <c r="D43" s="588"/>
      <c r="E43" s="589"/>
      <c r="F43" s="589"/>
      <c r="G43" s="589"/>
      <c r="H43" s="589"/>
      <c r="I43" s="589"/>
      <c r="J43" s="589"/>
      <c r="K43" s="589"/>
      <c r="L43" s="590"/>
      <c r="M43" s="9"/>
      <c r="O43" s="17" t="s">
        <v>137</v>
      </c>
      <c r="P43" s="9" t="s">
        <v>138</v>
      </c>
    </row>
    <row r="44" spans="2:16" x14ac:dyDescent="0.25">
      <c r="B44" s="605"/>
      <c r="C44" s="586"/>
      <c r="D44" s="591"/>
      <c r="E44" s="592"/>
      <c r="F44" s="592"/>
      <c r="G44" s="592"/>
      <c r="H44" s="592"/>
      <c r="I44" s="592"/>
      <c r="J44" s="592"/>
      <c r="K44" s="592"/>
      <c r="L44" s="593"/>
      <c r="M44" s="9"/>
      <c r="O44" s="17"/>
    </row>
    <row r="45" spans="2:16" x14ac:dyDescent="0.25">
      <c r="B45" s="605"/>
      <c r="C45" s="586"/>
      <c r="D45" s="591"/>
      <c r="E45" s="592"/>
      <c r="F45" s="592"/>
      <c r="G45" s="592"/>
      <c r="H45" s="592"/>
      <c r="I45" s="592"/>
      <c r="J45" s="592"/>
      <c r="K45" s="592"/>
      <c r="L45" s="593"/>
      <c r="M45" s="9"/>
      <c r="O45" s="17"/>
    </row>
    <row r="46" spans="2:16" x14ac:dyDescent="0.25">
      <c r="B46" s="605"/>
      <c r="C46" s="586"/>
      <c r="D46" s="591"/>
      <c r="E46" s="592"/>
      <c r="F46" s="592"/>
      <c r="G46" s="592"/>
      <c r="H46" s="592"/>
      <c r="I46" s="592"/>
      <c r="J46" s="592"/>
      <c r="K46" s="592"/>
      <c r="L46" s="593"/>
      <c r="M46" s="9"/>
      <c r="O46" s="17"/>
    </row>
    <row r="47" spans="2:16" x14ac:dyDescent="0.25">
      <c r="B47" s="605"/>
      <c r="C47" s="586"/>
      <c r="D47" s="591"/>
      <c r="E47" s="592"/>
      <c r="F47" s="592"/>
      <c r="G47" s="592"/>
      <c r="H47" s="592"/>
      <c r="I47" s="592"/>
      <c r="J47" s="592"/>
      <c r="K47" s="592"/>
      <c r="L47" s="593"/>
      <c r="M47" s="9"/>
      <c r="O47" s="17"/>
    </row>
    <row r="48" spans="2:16" x14ac:dyDescent="0.25">
      <c r="B48" s="605"/>
      <c r="C48" s="586"/>
      <c r="D48" s="591"/>
      <c r="E48" s="592"/>
      <c r="F48" s="592"/>
      <c r="G48" s="592"/>
      <c r="H48" s="592"/>
      <c r="I48" s="592"/>
      <c r="J48" s="592"/>
      <c r="K48" s="592"/>
      <c r="L48" s="593"/>
      <c r="M48" s="9"/>
      <c r="O48" s="17"/>
    </row>
    <row r="49" spans="1:16" x14ac:dyDescent="0.25">
      <c r="B49" s="605"/>
      <c r="C49" s="586"/>
      <c r="D49" s="591"/>
      <c r="E49" s="592"/>
      <c r="F49" s="592"/>
      <c r="G49" s="592"/>
      <c r="H49" s="592"/>
      <c r="I49" s="592"/>
      <c r="J49" s="592"/>
      <c r="K49" s="592"/>
      <c r="L49" s="593"/>
      <c r="M49" s="9"/>
      <c r="O49" s="17"/>
    </row>
    <row r="50" spans="1:16" x14ac:dyDescent="0.25">
      <c r="B50" s="605"/>
      <c r="C50" s="586"/>
      <c r="D50" s="591"/>
      <c r="E50" s="592"/>
      <c r="F50" s="592"/>
      <c r="G50" s="592"/>
      <c r="H50" s="592"/>
      <c r="I50" s="592"/>
      <c r="J50" s="592"/>
      <c r="K50" s="592"/>
      <c r="L50" s="593"/>
      <c r="M50" s="9"/>
      <c r="O50" s="17"/>
    </row>
    <row r="51" spans="1:16" x14ac:dyDescent="0.25">
      <c r="B51" s="605"/>
      <c r="C51" s="586"/>
      <c r="D51" s="591"/>
      <c r="E51" s="592"/>
      <c r="F51" s="592"/>
      <c r="G51" s="592"/>
      <c r="H51" s="592"/>
      <c r="I51" s="592"/>
      <c r="J51" s="592"/>
      <c r="K51" s="592"/>
      <c r="L51" s="593"/>
      <c r="M51" s="9"/>
      <c r="O51" s="17"/>
    </row>
    <row r="52" spans="1:16" x14ac:dyDescent="0.25">
      <c r="B52" s="606"/>
      <c r="C52" s="603"/>
      <c r="D52" s="600"/>
      <c r="E52" s="601"/>
      <c r="F52" s="601"/>
      <c r="G52" s="601"/>
      <c r="H52" s="601"/>
      <c r="I52" s="601"/>
      <c r="J52" s="601"/>
      <c r="K52" s="601"/>
      <c r="L52" s="602"/>
      <c r="M52" s="9"/>
      <c r="O52" s="17"/>
    </row>
    <row r="53" spans="1:16" x14ac:dyDescent="0.25">
      <c r="B53" s="604" t="str">
        <f>IF(Intro!$G$21="English",O53,P53)</f>
        <v>Commentaire 5</v>
      </c>
      <c r="C53" s="585"/>
      <c r="D53" s="588"/>
      <c r="E53" s="589"/>
      <c r="F53" s="589"/>
      <c r="G53" s="589"/>
      <c r="H53" s="589"/>
      <c r="I53" s="589"/>
      <c r="J53" s="589"/>
      <c r="K53" s="589"/>
      <c r="L53" s="590"/>
      <c r="M53" s="9"/>
      <c r="O53" s="17" t="s">
        <v>139</v>
      </c>
      <c r="P53" s="9" t="s">
        <v>140</v>
      </c>
    </row>
    <row r="54" spans="1:16" x14ac:dyDescent="0.25">
      <c r="B54" s="605"/>
      <c r="C54" s="586"/>
      <c r="D54" s="591"/>
      <c r="E54" s="592"/>
      <c r="F54" s="592"/>
      <c r="G54" s="592"/>
      <c r="H54" s="592"/>
      <c r="I54" s="592"/>
      <c r="J54" s="592"/>
      <c r="K54" s="592"/>
      <c r="L54" s="593"/>
      <c r="M54" s="9"/>
      <c r="O54" s="17"/>
    </row>
    <row r="55" spans="1:16" x14ac:dyDescent="0.25">
      <c r="B55" s="605"/>
      <c r="C55" s="586"/>
      <c r="D55" s="591"/>
      <c r="E55" s="592"/>
      <c r="F55" s="592"/>
      <c r="G55" s="592"/>
      <c r="H55" s="592"/>
      <c r="I55" s="592"/>
      <c r="J55" s="592"/>
      <c r="K55" s="592"/>
      <c r="L55" s="593"/>
      <c r="M55" s="9"/>
      <c r="O55" s="17"/>
    </row>
    <row r="56" spans="1:16" x14ac:dyDescent="0.25">
      <c r="B56" s="605"/>
      <c r="C56" s="586"/>
      <c r="D56" s="591"/>
      <c r="E56" s="592"/>
      <c r="F56" s="592"/>
      <c r="G56" s="592"/>
      <c r="H56" s="592"/>
      <c r="I56" s="592"/>
      <c r="J56" s="592"/>
      <c r="K56" s="592"/>
      <c r="L56" s="593"/>
      <c r="M56" s="9"/>
      <c r="O56" s="17"/>
    </row>
    <row r="57" spans="1:16" x14ac:dyDescent="0.25">
      <c r="B57" s="605"/>
      <c r="C57" s="586"/>
      <c r="D57" s="591"/>
      <c r="E57" s="592"/>
      <c r="F57" s="592"/>
      <c r="G57" s="592"/>
      <c r="H57" s="592"/>
      <c r="I57" s="592"/>
      <c r="J57" s="592"/>
      <c r="K57" s="592"/>
      <c r="L57" s="593"/>
      <c r="M57" s="9"/>
      <c r="O57" s="17"/>
    </row>
    <row r="58" spans="1:16" x14ac:dyDescent="0.25">
      <c r="B58" s="605"/>
      <c r="C58" s="586"/>
      <c r="D58" s="591"/>
      <c r="E58" s="592"/>
      <c r="F58" s="592"/>
      <c r="G58" s="592"/>
      <c r="H58" s="592"/>
      <c r="I58" s="592"/>
      <c r="J58" s="592"/>
      <c r="K58" s="592"/>
      <c r="L58" s="593"/>
      <c r="M58" s="9"/>
      <c r="O58" s="17"/>
    </row>
    <row r="59" spans="1:16" x14ac:dyDescent="0.25">
      <c r="B59" s="605"/>
      <c r="C59" s="586"/>
      <c r="D59" s="591"/>
      <c r="E59" s="592"/>
      <c r="F59" s="592"/>
      <c r="G59" s="592"/>
      <c r="H59" s="592"/>
      <c r="I59" s="592"/>
      <c r="J59" s="592"/>
      <c r="K59" s="592"/>
      <c r="L59" s="593"/>
      <c r="M59" s="9"/>
      <c r="O59" s="17"/>
    </row>
    <row r="60" spans="1:16" x14ac:dyDescent="0.25">
      <c r="B60" s="605"/>
      <c r="C60" s="586"/>
      <c r="D60" s="591"/>
      <c r="E60" s="592"/>
      <c r="F60" s="592"/>
      <c r="G60" s="592"/>
      <c r="H60" s="592"/>
      <c r="I60" s="592"/>
      <c r="J60" s="592"/>
      <c r="K60" s="592"/>
      <c r="L60" s="593"/>
      <c r="M60" s="9"/>
      <c r="O60" s="17"/>
    </row>
    <row r="61" spans="1:16" x14ac:dyDescent="0.25">
      <c r="B61" s="605"/>
      <c r="C61" s="586"/>
      <c r="D61" s="591"/>
      <c r="E61" s="592"/>
      <c r="F61" s="592"/>
      <c r="G61" s="592"/>
      <c r="H61" s="592"/>
      <c r="I61" s="592"/>
      <c r="J61" s="592"/>
      <c r="K61" s="592"/>
      <c r="L61" s="593"/>
      <c r="M61" s="9"/>
      <c r="O61" s="17"/>
    </row>
    <row r="62" spans="1:16" x14ac:dyDescent="0.25">
      <c r="B62" s="607"/>
      <c r="C62" s="587"/>
      <c r="D62" s="594"/>
      <c r="E62" s="595"/>
      <c r="F62" s="595"/>
      <c r="G62" s="595"/>
      <c r="H62" s="595"/>
      <c r="I62" s="595"/>
      <c r="J62" s="595"/>
      <c r="K62" s="595"/>
      <c r="L62" s="596"/>
      <c r="M62" s="9"/>
      <c r="O62" s="17"/>
    </row>
    <row r="63" spans="1:16" s="40" customFormat="1" x14ac:dyDescent="0.25">
      <c r="A63" s="68"/>
      <c r="B63" s="4"/>
      <c r="C63" s="69"/>
      <c r="D63" s="69"/>
      <c r="E63" s="69"/>
      <c r="F63" s="69"/>
      <c r="G63" s="69"/>
      <c r="H63" s="69"/>
      <c r="I63" s="69"/>
      <c r="J63" s="69"/>
      <c r="K63" s="69"/>
      <c r="L63" s="69"/>
      <c r="N63" s="70"/>
    </row>
  </sheetData>
  <sheetProtection algorithmName="SHA-512" hashValue="GmtsaUsZ48G9n88Z3IfRv4nuWnc3Q8/mab+kbjfkfWg3A2g8dZw8AUQbxy3uZRko2e6NxdHeU1e6GkdggtpxUQ==" saltValue="J8giEyOlOa7vHx5/PURh4w==" spinCount="100000" sheet="1" objects="1" scenarios="1" selectLockedCells="1"/>
  <mergeCells count="21">
    <mergeCell ref="B43:B52"/>
    <mergeCell ref="C43:C52"/>
    <mergeCell ref="D43:L52"/>
    <mergeCell ref="B53:B62"/>
    <mergeCell ref="B4:L4"/>
    <mergeCell ref="B5:L5"/>
    <mergeCell ref="B6:L6"/>
    <mergeCell ref="B10:L10"/>
    <mergeCell ref="B8:L8"/>
    <mergeCell ref="B13:B22"/>
    <mergeCell ref="B23:B32"/>
    <mergeCell ref="C23:C32"/>
    <mergeCell ref="D23:L32"/>
    <mergeCell ref="B33:B42"/>
    <mergeCell ref="C33:C42"/>
    <mergeCell ref="D33:L42"/>
    <mergeCell ref="C53:C62"/>
    <mergeCell ref="D53:L62"/>
    <mergeCell ref="D12:L12"/>
    <mergeCell ref="D13:L22"/>
    <mergeCell ref="C13:C22"/>
  </mergeCell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95D2E-E347-4DA2-9673-F0902712631F}">
  <sheetPr codeName="Sheet6">
    <tabColor rgb="FF92D050"/>
    <pageSetUpPr fitToPage="1"/>
  </sheetPr>
  <dimension ref="A1:S161"/>
  <sheetViews>
    <sheetView showGridLines="0" zoomScaleNormal="100" zoomScaleSheetLayoutView="100" workbookViewId="0"/>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445</v>
      </c>
      <c r="P1" s="9" t="s">
        <v>445</v>
      </c>
    </row>
    <row r="2" spans="1:16" x14ac:dyDescent="0.25">
      <c r="B2" s="11" t="str">
        <f>IF(Intro!$G$21="English",O3,P3)</f>
        <v>PROTÉGÉ</v>
      </c>
      <c r="C2" s="11"/>
      <c r="D2" s="11"/>
      <c r="O2" s="10" t="s">
        <v>93</v>
      </c>
      <c r="P2" s="10" t="s">
        <v>109</v>
      </c>
    </row>
    <row r="3" spans="1:16" x14ac:dyDescent="0.25">
      <c r="B3" s="12"/>
      <c r="C3" s="12"/>
      <c r="D3" s="12"/>
      <c r="O3" s="87" t="s">
        <v>320</v>
      </c>
      <c r="P3" s="87" t="s">
        <v>321</v>
      </c>
    </row>
    <row r="4" spans="1:16" s="2" customFormat="1" x14ac:dyDescent="0.25">
      <c r="A4" s="4"/>
      <c r="B4" s="419" t="str">
        <f>Info!B4</f>
        <v>QUESTIONNAIRE À L'INTENTION DES IMPORTATEURS</v>
      </c>
      <c r="C4" s="420"/>
      <c r="D4" s="420"/>
      <c r="E4" s="420"/>
      <c r="F4" s="420"/>
      <c r="G4" s="420"/>
      <c r="H4" s="420"/>
      <c r="I4" s="420"/>
      <c r="J4" s="420"/>
      <c r="K4" s="420"/>
      <c r="L4" s="421"/>
      <c r="M4" s="24"/>
      <c r="N4" s="24"/>
      <c r="O4" s="18"/>
      <c r="P4" s="18"/>
    </row>
    <row r="5" spans="1:16" s="2" customFormat="1" x14ac:dyDescent="0.25">
      <c r="A5" s="4"/>
      <c r="B5" s="575" t="str">
        <f>Info!B5</f>
        <v>NQ-2026-005</v>
      </c>
      <c r="C5" s="576"/>
      <c r="D5" s="576"/>
      <c r="E5" s="576"/>
      <c r="F5" s="576"/>
      <c r="G5" s="576"/>
      <c r="H5" s="576"/>
      <c r="I5" s="576"/>
      <c r="J5" s="576"/>
      <c r="K5" s="576"/>
      <c r="L5" s="577"/>
      <c r="M5" s="24"/>
      <c r="N5" s="24"/>
      <c r="O5" s="18"/>
      <c r="P5" s="18"/>
    </row>
    <row r="6" spans="1:16" s="6" customFormat="1" x14ac:dyDescent="0.25">
      <c r="A6" s="4"/>
      <c r="B6" s="575" t="str">
        <f>Info!B6</f>
        <v>CERTAINS RAYONNAGES EN ACIER</v>
      </c>
      <c r="C6" s="576"/>
      <c r="D6" s="576"/>
      <c r="E6" s="576"/>
      <c r="F6" s="576"/>
      <c r="G6" s="576"/>
      <c r="H6" s="576"/>
      <c r="I6" s="576"/>
      <c r="J6" s="576"/>
      <c r="K6" s="576"/>
      <c r="L6" s="577"/>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78" t="str">
        <f>Public!B8</f>
        <v>Les marchandises dans les questions suivantes font référence aux marchandises comme définies dans la description du produit de l'onglet Intro.</v>
      </c>
      <c r="C8" s="579"/>
      <c r="D8" s="579"/>
      <c r="E8" s="579"/>
      <c r="F8" s="579"/>
      <c r="G8" s="579"/>
      <c r="H8" s="579"/>
      <c r="I8" s="579"/>
      <c r="J8" s="579"/>
      <c r="K8" s="579"/>
      <c r="L8" s="580"/>
      <c r="M8" s="18"/>
      <c r="N8" s="18"/>
      <c r="O8" s="14"/>
      <c r="P8" s="14"/>
    </row>
    <row r="9" spans="1:16" s="6" customFormat="1" ht="14.1" customHeight="1" x14ac:dyDescent="0.25">
      <c r="A9" s="4"/>
      <c r="B9" s="578" t="str">
        <f>Public!B9</f>
        <v>Des informations sur le produit et un glossaire de termes sont disponibles dans l'onglet Info.</v>
      </c>
      <c r="C9" s="579"/>
      <c r="D9" s="579"/>
      <c r="E9" s="579"/>
      <c r="F9" s="579"/>
      <c r="G9" s="579"/>
      <c r="H9" s="579"/>
      <c r="I9" s="579"/>
      <c r="J9" s="579"/>
      <c r="K9" s="579"/>
      <c r="L9" s="580"/>
      <c r="M9" s="18"/>
      <c r="N9" s="18"/>
      <c r="O9" s="14"/>
    </row>
    <row r="10" spans="1:16" s="6" customFormat="1" ht="14.1" customHeight="1" x14ac:dyDescent="0.25">
      <c r="A10" s="4"/>
      <c r="B10" s="578" t="str">
        <f>IF(Intro!$G$21="English",O10,P10)</f>
        <v xml:space="preserve">Utilisez l'onglet AddPro si vous avez besoin de plus d'espace.
</v>
      </c>
      <c r="C10" s="579"/>
      <c r="D10" s="579"/>
      <c r="E10" s="579"/>
      <c r="F10" s="579"/>
      <c r="G10" s="579"/>
      <c r="H10" s="579"/>
      <c r="I10" s="579"/>
      <c r="J10" s="579"/>
      <c r="K10" s="579"/>
      <c r="L10" s="580"/>
      <c r="M10" s="18"/>
      <c r="N10" s="18"/>
      <c r="O10" s="14" t="s">
        <v>141</v>
      </c>
      <c r="P10" s="14" t="str">
        <f>"Utilisez l'onglet AddPro si vous avez besoin de plus d'espace."&amp;CHAR(10)</f>
        <v xml:space="preserve">Utilisez l'onglet AddPro si vous avez besoin de plus d'espace.
</v>
      </c>
    </row>
    <row r="11" spans="1:16" s="6" customFormat="1" x14ac:dyDescent="0.25">
      <c r="A11" s="4"/>
      <c r="B11" s="578"/>
      <c r="C11" s="579"/>
      <c r="D11" s="579"/>
      <c r="E11" s="579"/>
      <c r="F11" s="579"/>
      <c r="G11" s="579"/>
      <c r="H11" s="579"/>
      <c r="I11" s="579"/>
      <c r="J11" s="579"/>
      <c r="K11" s="579"/>
      <c r="L11" s="580"/>
      <c r="M11" s="18"/>
      <c r="N11" s="18"/>
      <c r="O11" s="14"/>
      <c r="P11" s="14"/>
    </row>
    <row r="12" spans="1:16" s="6" customFormat="1" x14ac:dyDescent="0.25">
      <c r="A12" s="4"/>
      <c r="B12" s="578" t="str">
        <f>IF(Intro!$G$21="English",O12,P12)</f>
        <v>Pour les questions de cet onglet, notez ce qui suit :</v>
      </c>
      <c r="C12" s="579"/>
      <c r="D12" s="579"/>
      <c r="E12" s="579"/>
      <c r="F12" s="579"/>
      <c r="G12" s="579"/>
      <c r="H12" s="579"/>
      <c r="I12" s="579"/>
      <c r="J12" s="579"/>
      <c r="K12" s="579"/>
      <c r="L12" s="580"/>
      <c r="M12" s="18"/>
      <c r="N12" s="18"/>
      <c r="O12" s="14" t="s">
        <v>142</v>
      </c>
      <c r="P12" s="14" t="s">
        <v>143</v>
      </c>
    </row>
    <row r="13" spans="1:16" s="6" customFormat="1" ht="14.1" customHeight="1" x14ac:dyDescent="0.25">
      <c r="A13" s="4"/>
      <c r="B13" s="616" t="str">
        <f>IF(Intro!$G$21="English",O13,P13)</f>
        <v xml:space="preserve">• Veuillez indiquer seulement les ventes effectuées à partir des importations de votre entreprise. Les ventes de marchandises achetées auprès de producteurs canadiens doivent être exclues. </v>
      </c>
      <c r="C13" s="617"/>
      <c r="D13" s="617"/>
      <c r="E13" s="617"/>
      <c r="F13" s="617"/>
      <c r="G13" s="617"/>
      <c r="H13" s="617"/>
      <c r="I13" s="617"/>
      <c r="J13" s="617"/>
      <c r="K13" s="617"/>
      <c r="L13" s="618"/>
      <c r="M13" s="18"/>
      <c r="N13" s="18"/>
      <c r="O13" s="14" t="s">
        <v>345</v>
      </c>
      <c r="P13" s="14" t="s">
        <v>257</v>
      </c>
    </row>
    <row r="14" spans="1:16" s="6" customFormat="1" x14ac:dyDescent="0.25">
      <c r="A14" s="4"/>
      <c r="B14" s="578" t="str">
        <f>IF(Intro!$G$21="English",O14,P14)</f>
        <v>• Déclarez toutes les ventes aux entreprises associées canadiennes et étrangères.</v>
      </c>
      <c r="C14" s="579"/>
      <c r="D14" s="579"/>
      <c r="E14" s="579"/>
      <c r="F14" s="579"/>
      <c r="G14" s="579"/>
      <c r="H14" s="579"/>
      <c r="I14" s="579"/>
      <c r="J14" s="579"/>
      <c r="K14" s="579"/>
      <c r="L14" s="580"/>
      <c r="M14" s="18"/>
      <c r="N14" s="18"/>
      <c r="O14" s="14" t="s">
        <v>254</v>
      </c>
      <c r="P14" s="14" t="s">
        <v>258</v>
      </c>
    </row>
    <row r="15" spans="1:16" s="6" customFormat="1" x14ac:dyDescent="0.25">
      <c r="A15" s="4"/>
      <c r="B15" s="578" t="str">
        <f>IF(Intro!$G$21="English",O15,P15)</f>
        <v>• Déclarez toutes les ventes à compter de la date de l’expédition au client ou à son entrepôt.</v>
      </c>
      <c r="C15" s="579"/>
      <c r="D15" s="579"/>
      <c r="E15" s="579"/>
      <c r="F15" s="579"/>
      <c r="G15" s="579"/>
      <c r="H15" s="579"/>
      <c r="I15" s="579"/>
      <c r="J15" s="579"/>
      <c r="K15" s="579"/>
      <c r="L15" s="580"/>
      <c r="M15" s="18"/>
      <c r="N15" s="18"/>
      <c r="O15" s="14" t="s">
        <v>255</v>
      </c>
      <c r="P15" s="14" t="s">
        <v>259</v>
      </c>
    </row>
    <row r="16" spans="1:16" s="6" customFormat="1" x14ac:dyDescent="0.25">
      <c r="A16" s="4"/>
      <c r="B16" s="581" t="str">
        <f>IF(Intro!$G$21="English",O16,P16)</f>
        <v>• Déclarez toutes les valeurs en dollars canadiens.</v>
      </c>
      <c r="C16" s="582"/>
      <c r="D16" s="582"/>
      <c r="E16" s="582"/>
      <c r="F16" s="582"/>
      <c r="G16" s="582"/>
      <c r="H16" s="582"/>
      <c r="I16" s="582"/>
      <c r="J16" s="582"/>
      <c r="K16" s="582"/>
      <c r="L16" s="583"/>
      <c r="M16" s="18"/>
      <c r="N16" s="18"/>
      <c r="O16" s="14" t="s">
        <v>256</v>
      </c>
      <c r="P16" s="14" t="s">
        <v>260</v>
      </c>
    </row>
    <row r="17" spans="1:17" s="6" customFormat="1" x14ac:dyDescent="0.25">
      <c r="A17" s="4"/>
      <c r="B17" s="13"/>
      <c r="C17" s="13"/>
      <c r="D17" s="13"/>
      <c r="E17" s="3"/>
      <c r="F17" s="3"/>
      <c r="G17" s="3"/>
      <c r="H17" s="3"/>
      <c r="I17" s="3"/>
      <c r="J17" s="3"/>
      <c r="K17" s="3"/>
      <c r="L17" s="3"/>
      <c r="O17" s="14"/>
      <c r="P17" s="14"/>
    </row>
    <row r="18" spans="1:17" x14ac:dyDescent="0.25">
      <c r="B18" s="416" t="str">
        <f>UPPER(IF(Intro!$G$21="English",O18,P18))</f>
        <v>VENTES</v>
      </c>
      <c r="C18" s="417"/>
      <c r="D18" s="417"/>
      <c r="E18" s="417"/>
      <c r="F18" s="417"/>
      <c r="G18" s="417"/>
      <c r="H18" s="417"/>
      <c r="I18" s="417"/>
      <c r="J18" s="417"/>
      <c r="K18" s="417"/>
      <c r="L18" s="418"/>
      <c r="M18" s="9"/>
      <c r="O18" s="9" t="s">
        <v>126</v>
      </c>
      <c r="P18" s="9" t="s">
        <v>127</v>
      </c>
    </row>
    <row r="19" spans="1:17" x14ac:dyDescent="0.25">
      <c r="B19" s="545" t="s">
        <v>12</v>
      </c>
      <c r="C19" s="546"/>
      <c r="D19" s="546"/>
      <c r="E19" s="546"/>
      <c r="F19" s="546"/>
      <c r="G19" s="546"/>
      <c r="H19" s="546"/>
      <c r="I19" s="546"/>
      <c r="J19" s="546"/>
      <c r="K19" s="546"/>
      <c r="L19" s="547"/>
      <c r="M19" s="9"/>
    </row>
    <row r="20" spans="1:17" x14ac:dyDescent="0.25">
      <c r="B20" s="67"/>
      <c r="C20" s="36"/>
      <c r="D20" s="36"/>
      <c r="E20" s="36"/>
      <c r="F20" s="36"/>
      <c r="G20" s="36"/>
      <c r="H20" s="36"/>
      <c r="I20" s="36"/>
      <c r="J20" s="36"/>
      <c r="K20" s="36"/>
      <c r="L20" s="52"/>
      <c r="M20" s="9"/>
    </row>
    <row r="21" spans="1:17" ht="14.25" customHeight="1" x14ac:dyDescent="0.25">
      <c r="B21" s="444" t="str">
        <f>IF(Intro!$G$21="English",O21,P21)</f>
        <v>Décrivez la méthode utilisée pour déterminer les volumes de rayonnages en acier (en tonnes) aux fins de remplir le présent questionnaire.</v>
      </c>
      <c r="C21" s="445"/>
      <c r="D21" s="445"/>
      <c r="E21" s="445"/>
      <c r="F21" s="445"/>
      <c r="G21" s="445"/>
      <c r="H21" s="445"/>
      <c r="I21" s="445"/>
      <c r="J21" s="445"/>
      <c r="K21" s="445"/>
      <c r="L21" s="446"/>
      <c r="M21" s="9"/>
      <c r="O21" s="9" t="s">
        <v>596</v>
      </c>
      <c r="P21" s="177" t="s">
        <v>597</v>
      </c>
    </row>
    <row r="22" spans="1:17" x14ac:dyDescent="0.25">
      <c r="B22" s="67"/>
      <c r="C22" s="36"/>
      <c r="D22" s="36"/>
      <c r="E22" s="36"/>
      <c r="F22" s="36"/>
      <c r="G22" s="36"/>
      <c r="H22" s="36"/>
      <c r="I22" s="36"/>
      <c r="J22" s="36"/>
      <c r="K22" s="36"/>
      <c r="L22" s="52"/>
      <c r="M22" s="9"/>
    </row>
    <row r="23" spans="1:17" s="10" customFormat="1" x14ac:dyDescent="0.25">
      <c r="A23" s="7"/>
      <c r="B23" s="550"/>
      <c r="C23" s="551"/>
      <c r="D23" s="551"/>
      <c r="E23" s="551"/>
      <c r="F23" s="551"/>
      <c r="G23" s="551"/>
      <c r="H23" s="551"/>
      <c r="I23" s="551"/>
      <c r="J23" s="551"/>
      <c r="K23" s="551"/>
      <c r="L23" s="552"/>
      <c r="M23" s="34"/>
      <c r="Q23" s="9"/>
    </row>
    <row r="24" spans="1:17" s="10" customFormat="1" x14ac:dyDescent="0.25">
      <c r="A24" s="7"/>
      <c r="B24" s="550"/>
      <c r="C24" s="551"/>
      <c r="D24" s="551"/>
      <c r="E24" s="551"/>
      <c r="F24" s="551"/>
      <c r="G24" s="551"/>
      <c r="H24" s="551"/>
      <c r="I24" s="551"/>
      <c r="J24" s="551"/>
      <c r="K24" s="551"/>
      <c r="L24" s="552"/>
      <c r="M24" s="34"/>
      <c r="Q24" s="9"/>
    </row>
    <row r="25" spans="1:17" s="10" customFormat="1" x14ac:dyDescent="0.25">
      <c r="A25" s="7"/>
      <c r="B25" s="550"/>
      <c r="C25" s="551"/>
      <c r="D25" s="551"/>
      <c r="E25" s="551"/>
      <c r="F25" s="551"/>
      <c r="G25" s="551"/>
      <c r="H25" s="551"/>
      <c r="I25" s="551"/>
      <c r="J25" s="551"/>
      <c r="K25" s="551"/>
      <c r="L25" s="552"/>
      <c r="M25" s="34"/>
      <c r="Q25" s="9"/>
    </row>
    <row r="26" spans="1:17" s="10" customFormat="1" x14ac:dyDescent="0.25">
      <c r="A26" s="7"/>
      <c r="B26" s="550"/>
      <c r="C26" s="551"/>
      <c r="D26" s="551"/>
      <c r="E26" s="551"/>
      <c r="F26" s="551"/>
      <c r="G26" s="551"/>
      <c r="H26" s="551"/>
      <c r="I26" s="551"/>
      <c r="J26" s="551"/>
      <c r="K26" s="551"/>
      <c r="L26" s="552"/>
      <c r="M26" s="34"/>
      <c r="Q26" s="9"/>
    </row>
    <row r="27" spans="1:17" s="10" customFormat="1" x14ac:dyDescent="0.25">
      <c r="A27" s="7"/>
      <c r="B27" s="550"/>
      <c r="C27" s="551"/>
      <c r="D27" s="551"/>
      <c r="E27" s="551"/>
      <c r="F27" s="551"/>
      <c r="G27" s="551"/>
      <c r="H27" s="551"/>
      <c r="I27" s="551"/>
      <c r="J27" s="551"/>
      <c r="K27" s="551"/>
      <c r="L27" s="552"/>
      <c r="M27" s="34"/>
      <c r="Q27" s="9"/>
    </row>
    <row r="28" spans="1:17" s="10" customFormat="1" x14ac:dyDescent="0.25">
      <c r="A28" s="7"/>
      <c r="B28" s="550"/>
      <c r="C28" s="551"/>
      <c r="D28" s="551"/>
      <c r="E28" s="551"/>
      <c r="F28" s="551"/>
      <c r="G28" s="551"/>
      <c r="H28" s="551"/>
      <c r="I28" s="551"/>
      <c r="J28" s="551"/>
      <c r="K28" s="551"/>
      <c r="L28" s="552"/>
      <c r="M28" s="34"/>
      <c r="Q28" s="9"/>
    </row>
    <row r="29" spans="1:17" s="10" customFormat="1" x14ac:dyDescent="0.25">
      <c r="A29" s="7"/>
      <c r="B29" s="550"/>
      <c r="C29" s="551"/>
      <c r="D29" s="551"/>
      <c r="E29" s="551"/>
      <c r="F29" s="551"/>
      <c r="G29" s="551"/>
      <c r="H29" s="551"/>
      <c r="I29" s="551"/>
      <c r="J29" s="551"/>
      <c r="K29" s="551"/>
      <c r="L29" s="552"/>
      <c r="M29" s="34"/>
      <c r="Q29" s="9"/>
    </row>
    <row r="30" spans="1:17" s="10" customFormat="1" x14ac:dyDescent="0.25">
      <c r="A30" s="7"/>
      <c r="B30" s="550"/>
      <c r="C30" s="551"/>
      <c r="D30" s="551"/>
      <c r="E30" s="551"/>
      <c r="F30" s="551"/>
      <c r="G30" s="551"/>
      <c r="H30" s="551"/>
      <c r="I30" s="551"/>
      <c r="J30" s="551"/>
      <c r="K30" s="551"/>
      <c r="L30" s="552"/>
      <c r="M30" s="34"/>
      <c r="Q30" s="9"/>
    </row>
    <row r="31" spans="1:17" x14ac:dyDescent="0.25">
      <c r="B31" s="65"/>
      <c r="C31" s="62"/>
      <c r="D31" s="62"/>
      <c r="E31" s="62"/>
      <c r="F31" s="62"/>
      <c r="G31" s="62"/>
      <c r="H31" s="62"/>
      <c r="I31" s="62"/>
      <c r="J31" s="62"/>
      <c r="K31" s="62"/>
      <c r="L31" s="63"/>
      <c r="M31" s="9"/>
    </row>
    <row r="32" spans="1:17" x14ac:dyDescent="0.25">
      <c r="B32" s="545" t="s">
        <v>15</v>
      </c>
      <c r="C32" s="546"/>
      <c r="D32" s="546"/>
      <c r="E32" s="546"/>
      <c r="F32" s="546"/>
      <c r="G32" s="546"/>
      <c r="H32" s="546"/>
      <c r="I32" s="546"/>
      <c r="J32" s="546"/>
      <c r="K32" s="546"/>
      <c r="L32" s="547"/>
      <c r="M32" s="9"/>
    </row>
    <row r="33" spans="1:19" x14ac:dyDescent="0.25">
      <c r="B33" s="67"/>
      <c r="C33" s="36"/>
      <c r="D33" s="36"/>
      <c r="E33" s="36"/>
      <c r="F33" s="36"/>
      <c r="G33" s="36"/>
      <c r="H33" s="36"/>
      <c r="I33" s="36"/>
      <c r="J33" s="36"/>
      <c r="K33" s="36"/>
      <c r="L33" s="52"/>
      <c r="M33" s="9"/>
    </row>
    <row r="34" spans="1:19" ht="14.25" customHeight="1" x14ac:dyDescent="0.25">
      <c r="B34" s="444" t="str">
        <f>IF(Intro!$G$21="English",O34,P34)</f>
        <v>Décrivez la méthode utilisée pour déterminer la valeur des ventes de votre entreprise à ses entreprises associées au Canada et/ou à l’étranger.</v>
      </c>
      <c r="C34" s="445"/>
      <c r="D34" s="445"/>
      <c r="E34" s="445"/>
      <c r="F34" s="445"/>
      <c r="G34" s="445"/>
      <c r="H34" s="445"/>
      <c r="I34" s="445"/>
      <c r="J34" s="445"/>
      <c r="K34" s="445"/>
      <c r="L34" s="446"/>
      <c r="M34" s="9"/>
      <c r="O34" s="9" t="s">
        <v>86</v>
      </c>
      <c r="P34" s="27" t="s">
        <v>87</v>
      </c>
    </row>
    <row r="35" spans="1:19" ht="14.25" customHeight="1" x14ac:dyDescent="0.25">
      <c r="B35" s="444" t="str">
        <f>IF(Intro!$G$21="English",O35,P35)</f>
        <v>Note - Ne répondez à cette question que si votre entreprise a vendu les marchandises du 1er janvier 2023 au 31 mars 2026.</v>
      </c>
      <c r="C35" s="445"/>
      <c r="D35" s="445"/>
      <c r="E35" s="445"/>
      <c r="F35" s="445"/>
      <c r="G35" s="445"/>
      <c r="H35" s="445"/>
      <c r="I35" s="445"/>
      <c r="J35" s="445"/>
      <c r="K35" s="445"/>
      <c r="L35" s="446"/>
      <c r="M35" s="9"/>
      <c r="O35" s="17" t="str">
        <f>"Note - Only complete this question if your firm sold the goods between January 1, "&amp;Variables!B6&amp;", and "&amp;Variables!B7&amp;", "&amp;Variables!B8&amp;"."</f>
        <v>Note - Only complete this question if your firm sold the goods between January 1, 2023, and March 31, 2026.</v>
      </c>
      <c r="P35" s="9" t="str">
        <f>"Note - Ne répondez à cette question que si votre entreprise a vendu les marchandises du 1er janvier "&amp;Variables!C6&amp;" au "&amp;Variables!C7&amp;" "&amp;Variables!C8&amp;"."</f>
        <v>Note - Ne répondez à cette question que si votre entreprise a vendu les marchandises du 1er janvier 2023 au 31 mars 2026.</v>
      </c>
    </row>
    <row r="36" spans="1:19" x14ac:dyDescent="0.25">
      <c r="B36" s="67"/>
      <c r="C36" s="36"/>
      <c r="D36" s="36"/>
      <c r="E36" s="36"/>
      <c r="F36" s="36"/>
      <c r="G36" s="36"/>
      <c r="H36" s="36"/>
      <c r="I36" s="36"/>
      <c r="J36" s="36"/>
      <c r="K36" s="36"/>
      <c r="L36" s="52"/>
      <c r="M36" s="9"/>
    </row>
    <row r="37" spans="1:19" s="10" customFormat="1" x14ac:dyDescent="0.25">
      <c r="A37" s="7"/>
      <c r="B37" s="550"/>
      <c r="C37" s="551"/>
      <c r="D37" s="551"/>
      <c r="E37" s="551"/>
      <c r="F37" s="551"/>
      <c r="G37" s="551"/>
      <c r="H37" s="551"/>
      <c r="I37" s="551"/>
      <c r="J37" s="551"/>
      <c r="K37" s="551"/>
      <c r="L37" s="552"/>
      <c r="M37" s="34"/>
      <c r="Q37" s="9"/>
    </row>
    <row r="38" spans="1:19" s="10" customFormat="1" x14ac:dyDescent="0.25">
      <c r="A38" s="7"/>
      <c r="B38" s="550"/>
      <c r="C38" s="551"/>
      <c r="D38" s="551"/>
      <c r="E38" s="551"/>
      <c r="F38" s="551"/>
      <c r="G38" s="551"/>
      <c r="H38" s="551"/>
      <c r="I38" s="551"/>
      <c r="J38" s="551"/>
      <c r="K38" s="551"/>
      <c r="L38" s="552"/>
      <c r="M38" s="34"/>
      <c r="Q38" s="9"/>
    </row>
    <row r="39" spans="1:19" s="10" customFormat="1" x14ac:dyDescent="0.25">
      <c r="A39" s="7"/>
      <c r="B39" s="550"/>
      <c r="C39" s="551"/>
      <c r="D39" s="551"/>
      <c r="E39" s="551"/>
      <c r="F39" s="551"/>
      <c r="G39" s="551"/>
      <c r="H39" s="551"/>
      <c r="I39" s="551"/>
      <c r="J39" s="551"/>
      <c r="K39" s="551"/>
      <c r="L39" s="552"/>
      <c r="M39" s="34"/>
      <c r="Q39" s="9"/>
    </row>
    <row r="40" spans="1:19" s="10" customFormat="1" x14ac:dyDescent="0.25">
      <c r="A40" s="7"/>
      <c r="B40" s="550"/>
      <c r="C40" s="551"/>
      <c r="D40" s="551"/>
      <c r="E40" s="551"/>
      <c r="F40" s="551"/>
      <c r="G40" s="551"/>
      <c r="H40" s="551"/>
      <c r="I40" s="551"/>
      <c r="J40" s="551"/>
      <c r="K40" s="551"/>
      <c r="L40" s="552"/>
      <c r="M40" s="34"/>
      <c r="Q40" s="9"/>
    </row>
    <row r="41" spans="1:19" s="10" customFormat="1" x14ac:dyDescent="0.25">
      <c r="A41" s="7"/>
      <c r="B41" s="550"/>
      <c r="C41" s="551"/>
      <c r="D41" s="551"/>
      <c r="E41" s="551"/>
      <c r="F41" s="551"/>
      <c r="G41" s="551"/>
      <c r="H41" s="551"/>
      <c r="I41" s="551"/>
      <c r="J41" s="551"/>
      <c r="K41" s="551"/>
      <c r="L41" s="552"/>
      <c r="M41" s="34"/>
      <c r="Q41" s="9"/>
    </row>
    <row r="42" spans="1:19" s="10" customFormat="1" x14ac:dyDescent="0.25">
      <c r="A42" s="7"/>
      <c r="B42" s="550"/>
      <c r="C42" s="551"/>
      <c r="D42" s="551"/>
      <c r="E42" s="551"/>
      <c r="F42" s="551"/>
      <c r="G42" s="551"/>
      <c r="H42" s="551"/>
      <c r="I42" s="551"/>
      <c r="J42" s="551"/>
      <c r="K42" s="551"/>
      <c r="L42" s="552"/>
      <c r="M42" s="34"/>
      <c r="Q42" s="9"/>
    </row>
    <row r="43" spans="1:19" s="10" customFormat="1" x14ac:dyDescent="0.25">
      <c r="A43" s="7"/>
      <c r="B43" s="550"/>
      <c r="C43" s="551"/>
      <c r="D43" s="551"/>
      <c r="E43" s="551"/>
      <c r="F43" s="551"/>
      <c r="G43" s="551"/>
      <c r="H43" s="551"/>
      <c r="I43" s="551"/>
      <c r="J43" s="551"/>
      <c r="K43" s="551"/>
      <c r="L43" s="552"/>
      <c r="M43" s="34"/>
      <c r="Q43" s="9"/>
    </row>
    <row r="44" spans="1:19" s="10" customFormat="1" x14ac:dyDescent="0.25">
      <c r="A44" s="7"/>
      <c r="B44" s="550"/>
      <c r="C44" s="551"/>
      <c r="D44" s="551"/>
      <c r="E44" s="551"/>
      <c r="F44" s="551"/>
      <c r="G44" s="551"/>
      <c r="H44" s="551"/>
      <c r="I44" s="551"/>
      <c r="J44" s="551"/>
      <c r="K44" s="551"/>
      <c r="L44" s="552"/>
      <c r="M44" s="34"/>
      <c r="Q44" s="9"/>
    </row>
    <row r="45" spans="1:19" x14ac:dyDescent="0.25">
      <c r="B45" s="65"/>
      <c r="C45" s="62"/>
      <c r="D45" s="62"/>
      <c r="E45" s="62"/>
      <c r="F45" s="62"/>
      <c r="G45" s="62"/>
      <c r="H45" s="62"/>
      <c r="I45" s="62"/>
      <c r="J45" s="62"/>
      <c r="K45" s="62"/>
      <c r="L45" s="63"/>
      <c r="M45" s="9"/>
    </row>
    <row r="46" spans="1:19" s="10" customFormat="1" x14ac:dyDescent="0.25">
      <c r="A46" s="7"/>
      <c r="B46" s="537" t="s">
        <v>16</v>
      </c>
      <c r="C46" s="538"/>
      <c r="D46" s="538"/>
      <c r="E46" s="538"/>
      <c r="F46" s="538"/>
      <c r="G46" s="538"/>
      <c r="H46" s="538"/>
      <c r="I46" s="538"/>
      <c r="J46" s="538"/>
      <c r="K46" s="538"/>
      <c r="L46" s="539"/>
      <c r="M46" s="66"/>
    </row>
    <row r="47" spans="1:19" x14ac:dyDescent="0.25">
      <c r="B47" s="67"/>
      <c r="C47" s="36"/>
      <c r="D47" s="36"/>
      <c r="E47" s="36"/>
      <c r="F47" s="36"/>
      <c r="G47" s="36"/>
      <c r="H47" s="36"/>
      <c r="I47" s="36"/>
      <c r="J47" s="36"/>
      <c r="K47" s="36"/>
      <c r="L47" s="52"/>
      <c r="M47" s="9"/>
    </row>
    <row r="48" spans="1:19" ht="14.1" customHeight="1" x14ac:dyDescent="0.25">
      <c r="B48" s="444" t="str">
        <f>IF(Intro!$G$21="English",O48,P48)</f>
        <v>Expliquez la façon dont votre entreprise calcule les prix des marchandises pour ses clients. Donnez les détails au sujet des modalités, rabais, réductions, remises, primes, ajustements de prix et autres mesures offertes aux acheteurs depuis le 1er janvier 2023. Si votre entreprise utilise des listes de prix ou de remises, fournissez-en des copies. Expliquez comment ces pratiques de fixation des prix ont changé depuis le 1er janvier 2023.</v>
      </c>
      <c r="C48" s="445"/>
      <c r="D48" s="445"/>
      <c r="E48" s="445"/>
      <c r="F48" s="445"/>
      <c r="G48" s="445"/>
      <c r="H48" s="445"/>
      <c r="I48" s="445"/>
      <c r="J48" s="445"/>
      <c r="K48" s="445"/>
      <c r="L48" s="446"/>
      <c r="M48" s="9"/>
      <c r="O48" s="9"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have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P48" s="9" t="str">
        <f>"Expliquez la façon dont votre entreprise calcule les prix des marchandises pour ses clients."&amp;" Donnez les détails au sujet des modalités, rabais, réductions, remises, primes, ajustements de prix et autres mesures offertes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offertes aux acheteurs depuis le 1er janvier 2023. Si votre entreprise utilise des listes de prix ou de remises, fournissez-en des copies. Expliquez comment ces pratiques de fixation des prix ont changé depuis le 1er janvier 2023.</v>
      </c>
      <c r="Q48" s="34"/>
      <c r="R48" s="34"/>
      <c r="S48" s="34"/>
    </row>
    <row r="49" spans="1:19" x14ac:dyDescent="0.25">
      <c r="B49" s="444"/>
      <c r="C49" s="445"/>
      <c r="D49" s="445"/>
      <c r="E49" s="445"/>
      <c r="F49" s="445"/>
      <c r="G49" s="445"/>
      <c r="H49" s="445"/>
      <c r="I49" s="445"/>
      <c r="J49" s="445"/>
      <c r="K49" s="445"/>
      <c r="L49" s="446"/>
      <c r="M49" s="9"/>
      <c r="Q49" s="34"/>
      <c r="R49" s="34"/>
      <c r="S49" s="34"/>
    </row>
    <row r="50" spans="1:19" x14ac:dyDescent="0.25">
      <c r="B50" s="444"/>
      <c r="C50" s="445"/>
      <c r="D50" s="445"/>
      <c r="E50" s="445"/>
      <c r="F50" s="445"/>
      <c r="G50" s="445"/>
      <c r="H50" s="445"/>
      <c r="I50" s="445"/>
      <c r="J50" s="445"/>
      <c r="K50" s="445"/>
      <c r="L50" s="446"/>
      <c r="M50" s="9"/>
      <c r="Q50" s="34"/>
      <c r="R50" s="34"/>
      <c r="S50" s="34"/>
    </row>
    <row r="51" spans="1:19" x14ac:dyDescent="0.25">
      <c r="B51" s="444" t="str">
        <f>B35</f>
        <v>Note - Ne répondez à cette question que si votre entreprise a vendu les marchandises du 1er janvier 2023 au 31 mars 2026.</v>
      </c>
      <c r="C51" s="445"/>
      <c r="D51" s="445"/>
      <c r="E51" s="445"/>
      <c r="F51" s="445"/>
      <c r="G51" s="445"/>
      <c r="H51" s="445"/>
      <c r="I51" s="445"/>
      <c r="J51" s="445"/>
      <c r="K51" s="445"/>
      <c r="L51" s="446"/>
      <c r="M51" s="9"/>
      <c r="O51" s="17"/>
    </row>
    <row r="52" spans="1:19" x14ac:dyDescent="0.25">
      <c r="B52" s="67"/>
      <c r="C52" s="36"/>
      <c r="D52" s="36"/>
      <c r="E52" s="36"/>
      <c r="F52" s="36"/>
      <c r="G52" s="36"/>
      <c r="H52" s="36"/>
      <c r="I52" s="36"/>
      <c r="J52" s="36"/>
      <c r="K52" s="36"/>
      <c r="L52" s="52"/>
      <c r="M52" s="9"/>
    </row>
    <row r="53" spans="1:19" s="10" customFormat="1" x14ac:dyDescent="0.25">
      <c r="A53" s="7"/>
      <c r="B53" s="550"/>
      <c r="C53" s="551"/>
      <c r="D53" s="551"/>
      <c r="E53" s="551"/>
      <c r="F53" s="551"/>
      <c r="G53" s="551"/>
      <c r="H53" s="551"/>
      <c r="I53" s="551"/>
      <c r="J53" s="551"/>
      <c r="K53" s="551"/>
      <c r="L53" s="552"/>
      <c r="M53" s="34"/>
      <c r="Q53" s="9"/>
    </row>
    <row r="54" spans="1:19" s="10" customFormat="1" x14ac:dyDescent="0.25">
      <c r="A54" s="7"/>
      <c r="B54" s="550"/>
      <c r="C54" s="551"/>
      <c r="D54" s="551"/>
      <c r="E54" s="551"/>
      <c r="F54" s="551"/>
      <c r="G54" s="551"/>
      <c r="H54" s="551"/>
      <c r="I54" s="551"/>
      <c r="J54" s="551"/>
      <c r="K54" s="551"/>
      <c r="L54" s="552"/>
      <c r="M54" s="34"/>
      <c r="Q54" s="9"/>
    </row>
    <row r="55" spans="1:19" s="10" customFormat="1" x14ac:dyDescent="0.25">
      <c r="A55" s="7"/>
      <c r="B55" s="550"/>
      <c r="C55" s="551"/>
      <c r="D55" s="551"/>
      <c r="E55" s="551"/>
      <c r="F55" s="551"/>
      <c r="G55" s="551"/>
      <c r="H55" s="551"/>
      <c r="I55" s="551"/>
      <c r="J55" s="551"/>
      <c r="K55" s="551"/>
      <c r="L55" s="552"/>
      <c r="M55" s="34"/>
      <c r="Q55" s="9"/>
    </row>
    <row r="56" spans="1:19" s="10" customFormat="1" x14ac:dyDescent="0.25">
      <c r="A56" s="7"/>
      <c r="B56" s="550"/>
      <c r="C56" s="551"/>
      <c r="D56" s="551"/>
      <c r="E56" s="551"/>
      <c r="F56" s="551"/>
      <c r="G56" s="551"/>
      <c r="H56" s="551"/>
      <c r="I56" s="551"/>
      <c r="J56" s="551"/>
      <c r="K56" s="551"/>
      <c r="L56" s="552"/>
      <c r="M56" s="34"/>
      <c r="Q56" s="9"/>
    </row>
    <row r="57" spans="1:19" s="10" customFormat="1" x14ac:dyDescent="0.25">
      <c r="A57" s="7"/>
      <c r="B57" s="550"/>
      <c r="C57" s="551"/>
      <c r="D57" s="551"/>
      <c r="E57" s="551"/>
      <c r="F57" s="551"/>
      <c r="G57" s="551"/>
      <c r="H57" s="551"/>
      <c r="I57" s="551"/>
      <c r="J57" s="551"/>
      <c r="K57" s="551"/>
      <c r="L57" s="552"/>
      <c r="M57" s="34"/>
      <c r="Q57" s="9"/>
    </row>
    <row r="58" spans="1:19" s="10" customFormat="1" x14ac:dyDescent="0.25">
      <c r="A58" s="7"/>
      <c r="B58" s="550"/>
      <c r="C58" s="551"/>
      <c r="D58" s="551"/>
      <c r="E58" s="551"/>
      <c r="F58" s="551"/>
      <c r="G58" s="551"/>
      <c r="H58" s="551"/>
      <c r="I58" s="551"/>
      <c r="J58" s="551"/>
      <c r="K58" s="551"/>
      <c r="L58" s="552"/>
      <c r="M58" s="34"/>
      <c r="Q58" s="9"/>
    </row>
    <row r="59" spans="1:19" s="10" customFormat="1" x14ac:dyDescent="0.25">
      <c r="A59" s="7"/>
      <c r="B59" s="550"/>
      <c r="C59" s="551"/>
      <c r="D59" s="551"/>
      <c r="E59" s="551"/>
      <c r="F59" s="551"/>
      <c r="G59" s="551"/>
      <c r="H59" s="551"/>
      <c r="I59" s="551"/>
      <c r="J59" s="551"/>
      <c r="K59" s="551"/>
      <c r="L59" s="552"/>
      <c r="M59" s="34"/>
      <c r="Q59" s="9"/>
    </row>
    <row r="60" spans="1:19" s="10" customFormat="1" x14ac:dyDescent="0.25">
      <c r="A60" s="7"/>
      <c r="B60" s="550"/>
      <c r="C60" s="551"/>
      <c r="D60" s="551"/>
      <c r="E60" s="551"/>
      <c r="F60" s="551"/>
      <c r="G60" s="551"/>
      <c r="H60" s="551"/>
      <c r="I60" s="551"/>
      <c r="J60" s="551"/>
      <c r="K60" s="551"/>
      <c r="L60" s="552"/>
      <c r="M60" s="34"/>
      <c r="Q60" s="9"/>
    </row>
    <row r="61" spans="1:19" x14ac:dyDescent="0.25">
      <c r="B61" s="65"/>
      <c r="C61" s="62"/>
      <c r="D61" s="62"/>
      <c r="E61" s="62"/>
      <c r="F61" s="62"/>
      <c r="G61" s="62"/>
      <c r="H61" s="62"/>
      <c r="I61" s="62"/>
      <c r="J61" s="62"/>
      <c r="K61" s="62"/>
      <c r="L61" s="63"/>
      <c r="M61" s="9"/>
    </row>
    <row r="62" spans="1:19" s="10" customFormat="1" x14ac:dyDescent="0.25">
      <c r="A62" s="7"/>
      <c r="B62" s="537" t="s">
        <v>17</v>
      </c>
      <c r="C62" s="538"/>
      <c r="D62" s="538"/>
      <c r="E62" s="538"/>
      <c r="F62" s="538"/>
      <c r="G62" s="538"/>
      <c r="H62" s="538"/>
      <c r="I62" s="538"/>
      <c r="J62" s="538"/>
      <c r="K62" s="538"/>
      <c r="L62" s="539"/>
      <c r="M62" s="66"/>
    </row>
    <row r="63" spans="1:19" x14ac:dyDescent="0.25">
      <c r="B63" s="67"/>
      <c r="C63" s="36"/>
      <c r="D63" s="36"/>
      <c r="E63" s="36"/>
      <c r="F63" s="36"/>
      <c r="G63" s="36"/>
      <c r="H63" s="36"/>
      <c r="I63" s="36"/>
      <c r="J63" s="36"/>
      <c r="K63" s="36"/>
      <c r="L63" s="52"/>
      <c r="M63" s="9"/>
    </row>
    <row r="64" spans="1:19" x14ac:dyDescent="0.25">
      <c r="B64" s="540" t="str">
        <f>IF(Intro!$G$21="English",O64,P64)</f>
        <v>Indiquez le pourcentage moyen des valeurs de vente nettes livrées qui représente les frais de livraison.</v>
      </c>
      <c r="C64" s="541"/>
      <c r="D64" s="541"/>
      <c r="E64" s="541"/>
      <c r="F64" s="541"/>
      <c r="G64" s="541"/>
      <c r="H64" s="541"/>
      <c r="I64" s="541"/>
      <c r="J64" s="541"/>
      <c r="K64" s="541"/>
      <c r="L64" s="542"/>
      <c r="M64" s="9"/>
      <c r="O64" s="17" t="s">
        <v>498</v>
      </c>
      <c r="P64" s="9" t="s">
        <v>499</v>
      </c>
    </row>
    <row r="65" spans="1:17" x14ac:dyDescent="0.25">
      <c r="B65" s="444" t="str">
        <f>B35</f>
        <v>Note - Ne répondez à cette question que si votre entreprise a vendu les marchandises du 1er janvier 2023 au 31 mars 2026.</v>
      </c>
      <c r="C65" s="445"/>
      <c r="D65" s="445"/>
      <c r="E65" s="445"/>
      <c r="F65" s="445"/>
      <c r="G65" s="445"/>
      <c r="H65" s="445"/>
      <c r="I65" s="445"/>
      <c r="J65" s="445"/>
      <c r="K65" s="445"/>
      <c r="L65" s="446"/>
      <c r="M65" s="9"/>
      <c r="O65" s="17"/>
    </row>
    <row r="66" spans="1:17" x14ac:dyDescent="0.25">
      <c r="B66" s="67"/>
      <c r="C66" s="36"/>
      <c r="D66" s="36"/>
      <c r="E66" s="36"/>
      <c r="F66" s="36"/>
      <c r="G66" s="36"/>
      <c r="H66" s="36"/>
      <c r="I66" s="36"/>
      <c r="J66" s="36"/>
      <c r="K66" s="36"/>
      <c r="L66" s="52"/>
      <c r="M66" s="9"/>
    </row>
    <row r="67" spans="1:17" x14ac:dyDescent="0.25">
      <c r="B67" s="55"/>
      <c r="C67" s="56"/>
      <c r="D67" s="32"/>
      <c r="E67" s="611">
        <f>Variables!$B$6</f>
        <v>2023</v>
      </c>
      <c r="F67" s="611">
        <f>E67+1</f>
        <v>2024</v>
      </c>
      <c r="G67" s="611">
        <f>F67+1</f>
        <v>2025</v>
      </c>
      <c r="H67" s="611" t="str">
        <f>IF(Intro!$G$21="English",Variables!B9,Variables!C9)</f>
        <v>janv.-mars 2025</v>
      </c>
      <c r="I67" s="611" t="str">
        <f>IF(Intro!$G$21="English",Variables!B10,Variables!C10)</f>
        <v>janv.-mars 2026</v>
      </c>
      <c r="J67" s="34"/>
      <c r="K67" s="34"/>
      <c r="L67" s="64"/>
      <c r="M67" s="9"/>
    </row>
    <row r="68" spans="1:17" x14ac:dyDescent="0.25">
      <c r="B68" s="55"/>
      <c r="C68" s="56"/>
      <c r="D68" s="32"/>
      <c r="E68" s="612"/>
      <c r="F68" s="612"/>
      <c r="G68" s="612"/>
      <c r="H68" s="612"/>
      <c r="I68" s="612"/>
      <c r="J68" s="34"/>
      <c r="K68" s="34"/>
      <c r="L68" s="64"/>
      <c r="M68" s="9"/>
    </row>
    <row r="69" spans="1:17" x14ac:dyDescent="0.25">
      <c r="B69" s="614" t="str">
        <f>IF(Intro!$G$21="English",O69,P69)</f>
        <v>Coût de livraison (%)</v>
      </c>
      <c r="C69" s="615"/>
      <c r="D69" s="102" t="s">
        <v>123</v>
      </c>
      <c r="E69" s="154"/>
      <c r="F69" s="154"/>
      <c r="G69" s="154"/>
      <c r="H69" s="154"/>
      <c r="I69" s="154"/>
      <c r="J69" s="34"/>
      <c r="K69" s="34"/>
      <c r="L69" s="64"/>
      <c r="M69" s="9"/>
      <c r="O69" s="9" t="s">
        <v>500</v>
      </c>
      <c r="P69" s="9" t="s">
        <v>501</v>
      </c>
    </row>
    <row r="70" spans="1:17" x14ac:dyDescent="0.25">
      <c r="B70" s="67"/>
      <c r="C70" s="36"/>
      <c r="D70" s="36"/>
      <c r="E70" s="36"/>
      <c r="F70" s="36"/>
      <c r="G70" s="36"/>
      <c r="H70" s="36"/>
      <c r="I70" s="36"/>
      <c r="J70" s="36"/>
      <c r="K70" s="36"/>
      <c r="L70" s="52"/>
      <c r="M70" s="9"/>
    </row>
    <row r="71" spans="1:17" x14ac:dyDescent="0.25">
      <c r="B71" s="540" t="str">
        <f>IF(Intro!$G$21="English",O71,P71)</f>
        <v>Si les pourcentages ont changé d'une période à l'autre, veuillez en indiquer la raison.</v>
      </c>
      <c r="C71" s="541"/>
      <c r="D71" s="541"/>
      <c r="E71" s="541"/>
      <c r="F71" s="541"/>
      <c r="G71" s="541"/>
      <c r="H71" s="541"/>
      <c r="I71" s="541"/>
      <c r="J71" s="541"/>
      <c r="K71" s="541"/>
      <c r="L71" s="542"/>
      <c r="M71" s="9"/>
      <c r="O71" s="9" t="s">
        <v>502</v>
      </c>
      <c r="P71" s="9" t="s">
        <v>503</v>
      </c>
    </row>
    <row r="72" spans="1:17" x14ac:dyDescent="0.25">
      <c r="B72" s="67"/>
      <c r="C72" s="36"/>
      <c r="D72" s="36"/>
      <c r="E72" s="36"/>
      <c r="F72" s="36"/>
      <c r="G72" s="36"/>
      <c r="H72" s="36"/>
      <c r="I72" s="36"/>
      <c r="J72" s="36"/>
      <c r="K72" s="36"/>
      <c r="L72" s="52"/>
      <c r="M72" s="9"/>
    </row>
    <row r="73" spans="1:17" s="10" customFormat="1" x14ac:dyDescent="0.25">
      <c r="A73" s="7"/>
      <c r="B73" s="550"/>
      <c r="C73" s="551"/>
      <c r="D73" s="551"/>
      <c r="E73" s="551"/>
      <c r="F73" s="551"/>
      <c r="G73" s="551"/>
      <c r="H73" s="551"/>
      <c r="I73" s="551"/>
      <c r="J73" s="551"/>
      <c r="K73" s="551"/>
      <c r="L73" s="552"/>
      <c r="M73" s="34"/>
      <c r="Q73" s="9"/>
    </row>
    <row r="74" spans="1:17" s="10" customFormat="1" x14ac:dyDescent="0.25">
      <c r="A74" s="7"/>
      <c r="B74" s="550"/>
      <c r="C74" s="551"/>
      <c r="D74" s="551"/>
      <c r="E74" s="551"/>
      <c r="F74" s="551"/>
      <c r="G74" s="551"/>
      <c r="H74" s="551"/>
      <c r="I74" s="551"/>
      <c r="J74" s="551"/>
      <c r="K74" s="551"/>
      <c r="L74" s="552"/>
      <c r="M74" s="34"/>
      <c r="Q74" s="9"/>
    </row>
    <row r="75" spans="1:17" s="10" customFormat="1" x14ac:dyDescent="0.25">
      <c r="A75" s="7"/>
      <c r="B75" s="550"/>
      <c r="C75" s="551"/>
      <c r="D75" s="551"/>
      <c r="E75" s="551"/>
      <c r="F75" s="551"/>
      <c r="G75" s="551"/>
      <c r="H75" s="551"/>
      <c r="I75" s="551"/>
      <c r="J75" s="551"/>
      <c r="K75" s="551"/>
      <c r="L75" s="552"/>
      <c r="M75" s="34"/>
      <c r="Q75" s="9"/>
    </row>
    <row r="76" spans="1:17" s="10" customFormat="1" x14ac:dyDescent="0.25">
      <c r="A76" s="7"/>
      <c r="B76" s="550"/>
      <c r="C76" s="551"/>
      <c r="D76" s="551"/>
      <c r="E76" s="551"/>
      <c r="F76" s="551"/>
      <c r="G76" s="551"/>
      <c r="H76" s="551"/>
      <c r="I76" s="551"/>
      <c r="J76" s="551"/>
      <c r="K76" s="551"/>
      <c r="L76" s="552"/>
      <c r="M76" s="34"/>
      <c r="Q76" s="9"/>
    </row>
    <row r="77" spans="1:17" s="10" customFormat="1" x14ac:dyDescent="0.25">
      <c r="A77" s="7"/>
      <c r="B77" s="550"/>
      <c r="C77" s="551"/>
      <c r="D77" s="551"/>
      <c r="E77" s="551"/>
      <c r="F77" s="551"/>
      <c r="G77" s="551"/>
      <c r="H77" s="551"/>
      <c r="I77" s="551"/>
      <c r="J77" s="551"/>
      <c r="K77" s="551"/>
      <c r="L77" s="552"/>
      <c r="M77" s="34"/>
      <c r="Q77" s="9"/>
    </row>
    <row r="78" spans="1:17" s="10" customFormat="1" x14ac:dyDescent="0.25">
      <c r="A78" s="7"/>
      <c r="B78" s="550"/>
      <c r="C78" s="551"/>
      <c r="D78" s="551"/>
      <c r="E78" s="551"/>
      <c r="F78" s="551"/>
      <c r="G78" s="551"/>
      <c r="H78" s="551"/>
      <c r="I78" s="551"/>
      <c r="J78" s="551"/>
      <c r="K78" s="551"/>
      <c r="L78" s="552"/>
      <c r="M78" s="34"/>
      <c r="Q78" s="9"/>
    </row>
    <row r="79" spans="1:17" s="10" customFormat="1" x14ac:dyDescent="0.25">
      <c r="A79" s="7"/>
      <c r="B79" s="550"/>
      <c r="C79" s="551"/>
      <c r="D79" s="551"/>
      <c r="E79" s="551"/>
      <c r="F79" s="551"/>
      <c r="G79" s="551"/>
      <c r="H79" s="551"/>
      <c r="I79" s="551"/>
      <c r="J79" s="551"/>
      <c r="K79" s="551"/>
      <c r="L79" s="552"/>
      <c r="M79" s="34"/>
      <c r="Q79" s="9"/>
    </row>
    <row r="80" spans="1:17" s="10" customFormat="1" x14ac:dyDescent="0.25">
      <c r="A80" s="7"/>
      <c r="B80" s="550"/>
      <c r="C80" s="551"/>
      <c r="D80" s="551"/>
      <c r="E80" s="551"/>
      <c r="F80" s="551"/>
      <c r="G80" s="551"/>
      <c r="H80" s="551"/>
      <c r="I80" s="551"/>
      <c r="J80" s="551"/>
      <c r="K80" s="551"/>
      <c r="L80" s="552"/>
      <c r="M80" s="34"/>
      <c r="Q80" s="9"/>
    </row>
    <row r="81" spans="1:16" x14ac:dyDescent="0.25">
      <c r="B81" s="65"/>
      <c r="C81" s="62"/>
      <c r="D81" s="62"/>
      <c r="E81" s="62"/>
      <c r="F81" s="62"/>
      <c r="G81" s="62"/>
      <c r="H81" s="62"/>
      <c r="I81" s="62"/>
      <c r="J81" s="62"/>
      <c r="K81" s="62"/>
      <c r="L81" s="63"/>
      <c r="M81" s="9"/>
    </row>
    <row r="82" spans="1:16" s="10" customFormat="1" x14ac:dyDescent="0.25">
      <c r="A82" s="7"/>
      <c r="B82" s="75"/>
      <c r="C82" s="75"/>
      <c r="D82" s="75"/>
      <c r="E82" s="76"/>
      <c r="F82" s="76"/>
      <c r="G82" s="76"/>
      <c r="H82" s="76"/>
      <c r="I82" s="76"/>
      <c r="J82" s="76"/>
      <c r="K82" s="76"/>
      <c r="L82" s="76"/>
      <c r="M82" s="66"/>
    </row>
    <row r="83" spans="1:16" x14ac:dyDescent="0.25">
      <c r="B83" s="416" t="str">
        <f>UPPER(IF(Intro!$G$21="English",O83,P83))</f>
        <v>VENTES RÉGIONALES</v>
      </c>
      <c r="C83" s="417"/>
      <c r="D83" s="417"/>
      <c r="E83" s="417"/>
      <c r="F83" s="417"/>
      <c r="G83" s="417"/>
      <c r="H83" s="417"/>
      <c r="I83" s="417"/>
      <c r="J83" s="417"/>
      <c r="K83" s="417"/>
      <c r="L83" s="418"/>
      <c r="M83" s="9"/>
      <c r="O83" s="9" t="s">
        <v>149</v>
      </c>
      <c r="P83" s="9" t="s">
        <v>150</v>
      </c>
    </row>
    <row r="84" spans="1:16" x14ac:dyDescent="0.25">
      <c r="B84" s="545" t="s">
        <v>18</v>
      </c>
      <c r="C84" s="546"/>
      <c r="D84" s="546"/>
      <c r="E84" s="546"/>
      <c r="F84" s="546"/>
      <c r="G84" s="546"/>
      <c r="H84" s="546"/>
      <c r="I84" s="546"/>
      <c r="J84" s="546"/>
      <c r="K84" s="546"/>
      <c r="L84" s="547"/>
      <c r="M84" s="9"/>
    </row>
    <row r="85" spans="1:16" x14ac:dyDescent="0.25">
      <c r="B85" s="15"/>
      <c r="C85" s="32"/>
      <c r="D85" s="32"/>
      <c r="E85" s="33"/>
      <c r="F85" s="33"/>
      <c r="G85" s="33"/>
      <c r="H85" s="33"/>
      <c r="I85" s="33"/>
      <c r="J85" s="33"/>
      <c r="K85" s="33"/>
      <c r="L85" s="16"/>
      <c r="M85" s="9"/>
    </row>
    <row r="86" spans="1:16" x14ac:dyDescent="0.25">
      <c r="B86" s="444" t="str">
        <f>IF(Intro!$G$21="English",O86,P86)</f>
        <v>Fournissez la répartition régionale du volume des ventes d'importations de marchandises par votre entreprise.</v>
      </c>
      <c r="C86" s="445"/>
      <c r="D86" s="445"/>
      <c r="E86" s="445"/>
      <c r="F86" s="445"/>
      <c r="G86" s="445"/>
      <c r="H86" s="445"/>
      <c r="I86" s="445"/>
      <c r="J86" s="445"/>
      <c r="K86" s="445"/>
      <c r="L86" s="446"/>
      <c r="M86" s="9"/>
      <c r="O86" s="17" t="s">
        <v>220</v>
      </c>
      <c r="P86" s="9" t="s">
        <v>163</v>
      </c>
    </row>
    <row r="87" spans="1:16" x14ac:dyDescent="0.25">
      <c r="B87" s="444" t="str">
        <f>B35</f>
        <v>Note - Ne répondez à cette question que si votre entreprise a vendu les marchandises du 1er janvier 2023 au 31 mars 2026.</v>
      </c>
      <c r="C87" s="445"/>
      <c r="D87" s="445"/>
      <c r="E87" s="445"/>
      <c r="F87" s="445"/>
      <c r="G87" s="445"/>
      <c r="H87" s="445"/>
      <c r="I87" s="445"/>
      <c r="J87" s="445"/>
      <c r="K87" s="445"/>
      <c r="L87" s="446"/>
      <c r="M87" s="9"/>
      <c r="O87" s="17"/>
    </row>
    <row r="88" spans="1:16" x14ac:dyDescent="0.25">
      <c r="B88" s="55"/>
      <c r="C88" s="56"/>
      <c r="D88" s="32"/>
      <c r="E88" s="33"/>
      <c r="F88" s="33"/>
      <c r="G88" s="33"/>
      <c r="H88" s="33"/>
      <c r="I88" s="33"/>
      <c r="J88" s="33"/>
      <c r="K88" s="33"/>
      <c r="L88" s="16"/>
      <c r="M88" s="9"/>
      <c r="O88" s="17"/>
    </row>
    <row r="89" spans="1:16" x14ac:dyDescent="0.25">
      <c r="B89" s="55"/>
      <c r="C89" s="56"/>
      <c r="F89" s="32"/>
      <c r="G89" s="613">
        <f>Variables!$B$6</f>
        <v>2023</v>
      </c>
      <c r="H89" s="613">
        <f>G89+1</f>
        <v>2024</v>
      </c>
      <c r="I89" s="613">
        <f>H89+1</f>
        <v>2025</v>
      </c>
      <c r="J89" s="613" t="str">
        <f>IF(Intro!$G$21="English",Variables!B9,Variables!C9)</f>
        <v>janv.-mars 2025</v>
      </c>
      <c r="K89" s="613" t="str">
        <f>IF(Intro!$G$21="English",Variables!B10,Variables!C10)</f>
        <v>janv.-mars 2026</v>
      </c>
      <c r="L89" s="64"/>
      <c r="M89" s="9"/>
      <c r="O89" s="17"/>
    </row>
    <row r="90" spans="1:16" x14ac:dyDescent="0.25">
      <c r="B90" s="55"/>
      <c r="C90" s="56"/>
      <c r="F90" s="32"/>
      <c r="G90" s="613"/>
      <c r="H90" s="613"/>
      <c r="I90" s="613"/>
      <c r="J90" s="613"/>
      <c r="K90" s="613"/>
      <c r="L90" s="64"/>
      <c r="M90" s="9"/>
      <c r="O90" s="17"/>
    </row>
    <row r="91" spans="1:16" x14ac:dyDescent="0.25">
      <c r="B91" s="619" t="str">
        <f>IF(Intro!$G$21="English",O91,P91)</f>
        <v>Provinces de l’Atlantique</v>
      </c>
      <c r="C91" s="621"/>
      <c r="D91" s="621"/>
      <c r="E91" s="621"/>
      <c r="F91" s="102" t="s">
        <v>123</v>
      </c>
      <c r="G91" s="155"/>
      <c r="H91" s="155"/>
      <c r="I91" s="155"/>
      <c r="J91" s="155"/>
      <c r="K91" s="155"/>
      <c r="L91" s="64"/>
      <c r="M91" s="9"/>
      <c r="O91" s="9" t="s">
        <v>34</v>
      </c>
      <c r="P91" s="9" t="s">
        <v>35</v>
      </c>
    </row>
    <row r="92" spans="1:16" x14ac:dyDescent="0.25">
      <c r="B92" s="619" t="str">
        <f>IF(Intro!$G$21="English",O92,P92)</f>
        <v>Québec et Ontario</v>
      </c>
      <c r="C92" s="620"/>
      <c r="D92" s="620"/>
      <c r="E92" s="620"/>
      <c r="F92" s="102" t="s">
        <v>123</v>
      </c>
      <c r="G92" s="155"/>
      <c r="H92" s="155"/>
      <c r="I92" s="155"/>
      <c r="J92" s="155"/>
      <c r="K92" s="155"/>
      <c r="L92" s="64"/>
      <c r="M92" s="9"/>
      <c r="O92" s="9" t="s">
        <v>36</v>
      </c>
      <c r="P92" s="9" t="s">
        <v>37</v>
      </c>
    </row>
    <row r="93" spans="1:16" x14ac:dyDescent="0.25">
      <c r="B93" s="619" t="str">
        <f>IF(Intro!$G$21="English",O93,P93)</f>
        <v xml:space="preserve">Manitoba et Saskatchewan </v>
      </c>
      <c r="C93" s="620"/>
      <c r="D93" s="620"/>
      <c r="E93" s="620"/>
      <c r="F93" s="102" t="s">
        <v>123</v>
      </c>
      <c r="G93" s="155"/>
      <c r="H93" s="155"/>
      <c r="I93" s="155"/>
      <c r="J93" s="155"/>
      <c r="K93" s="155"/>
      <c r="L93" s="64"/>
      <c r="M93" s="9"/>
      <c r="O93" s="9" t="s">
        <v>38</v>
      </c>
      <c r="P93" s="9" t="s">
        <v>43</v>
      </c>
    </row>
    <row r="94" spans="1:16" x14ac:dyDescent="0.25">
      <c r="B94" s="619" t="str">
        <f>IF(Intro!$G$21="English",O94,P94)</f>
        <v>Alberta et Colombie-Britannique</v>
      </c>
      <c r="C94" s="620"/>
      <c r="D94" s="620"/>
      <c r="E94" s="620"/>
      <c r="F94" s="102" t="s">
        <v>123</v>
      </c>
      <c r="G94" s="155"/>
      <c r="H94" s="155"/>
      <c r="I94" s="155"/>
      <c r="J94" s="155"/>
      <c r="K94" s="155"/>
      <c r="L94" s="64"/>
      <c r="M94" s="9"/>
      <c r="O94" s="9" t="s">
        <v>39</v>
      </c>
      <c r="P94" s="9" t="s">
        <v>40</v>
      </c>
    </row>
    <row r="95" spans="1:16" x14ac:dyDescent="0.25">
      <c r="B95" s="619" t="str">
        <f>IF(Intro!$G$21="English",O95,P95)</f>
        <v>Nunavut, Yukon et Territoires du Nord-Ouest</v>
      </c>
      <c r="C95" s="620"/>
      <c r="D95" s="620"/>
      <c r="E95" s="620"/>
      <c r="F95" s="102" t="s">
        <v>123</v>
      </c>
      <c r="G95" s="155"/>
      <c r="H95" s="155"/>
      <c r="I95" s="155"/>
      <c r="J95" s="155"/>
      <c r="K95" s="155"/>
      <c r="L95" s="64"/>
      <c r="M95" s="9"/>
      <c r="O95" s="9" t="s">
        <v>41</v>
      </c>
      <c r="P95" s="9" t="s">
        <v>42</v>
      </c>
    </row>
    <row r="96" spans="1:16" s="10" customFormat="1" x14ac:dyDescent="0.25">
      <c r="A96" s="31"/>
      <c r="B96" s="619" t="str">
        <f>IF(Intro!$G$21="English",O96,P96)</f>
        <v>Non Imputé</v>
      </c>
      <c r="C96" s="620"/>
      <c r="D96" s="620"/>
      <c r="E96" s="620"/>
      <c r="F96" s="102" t="s">
        <v>123</v>
      </c>
      <c r="G96" s="156">
        <f>100-SUM(G91:G95)</f>
        <v>100</v>
      </c>
      <c r="H96" s="156">
        <f t="shared" ref="H96:I96" si="0">100-SUM(H91:H95)</f>
        <v>100</v>
      </c>
      <c r="I96" s="156">
        <f t="shared" si="0"/>
        <v>100</v>
      </c>
      <c r="J96" s="156">
        <f t="shared" ref="J96:K96" si="1">100-SUM(J91:J95)</f>
        <v>100</v>
      </c>
      <c r="K96" s="156">
        <f t="shared" si="1"/>
        <v>100</v>
      </c>
      <c r="L96" s="64"/>
      <c r="O96" s="10" t="s">
        <v>219</v>
      </c>
      <c r="P96" s="10" t="s">
        <v>246</v>
      </c>
    </row>
    <row r="97" spans="2:16" x14ac:dyDescent="0.25">
      <c r="B97" s="65"/>
      <c r="C97" s="62"/>
      <c r="D97" s="62"/>
      <c r="E97" s="62"/>
      <c r="F97" s="62"/>
      <c r="G97" s="62"/>
      <c r="H97" s="62"/>
      <c r="I97" s="62"/>
      <c r="J97" s="62"/>
      <c r="K97" s="62"/>
      <c r="L97" s="63"/>
      <c r="M97" s="9"/>
    </row>
    <row r="98" spans="2:16" x14ac:dyDescent="0.25">
      <c r="B98" s="36"/>
      <c r="C98" s="36"/>
      <c r="D98" s="36"/>
      <c r="E98" s="36"/>
      <c r="F98" s="36"/>
      <c r="G98" s="36"/>
      <c r="H98" s="36"/>
      <c r="I98" s="36"/>
      <c r="J98" s="36"/>
      <c r="K98" s="36"/>
      <c r="L98" s="36"/>
      <c r="M98" s="9"/>
    </row>
    <row r="99" spans="2:16" x14ac:dyDescent="0.25">
      <c r="B99" s="416" t="str">
        <f>UPPER(IF(Intro!$G$21="English",O99,P99))</f>
        <v>VENTES D'IMPORTATIONS AU CANADA À VOS CINQ PLUS IMPORTANTS CLIENTS</v>
      </c>
      <c r="C99" s="417"/>
      <c r="D99" s="417"/>
      <c r="E99" s="417"/>
      <c r="F99" s="417"/>
      <c r="G99" s="417"/>
      <c r="H99" s="417"/>
      <c r="I99" s="417"/>
      <c r="J99" s="417"/>
      <c r="K99" s="417"/>
      <c r="L99" s="418"/>
      <c r="M99" s="9"/>
      <c r="O99" s="9" t="s">
        <v>201</v>
      </c>
      <c r="P99" s="9" t="s">
        <v>202</v>
      </c>
    </row>
    <row r="100" spans="2:16" x14ac:dyDescent="0.25">
      <c r="B100" s="545" t="s">
        <v>19</v>
      </c>
      <c r="C100" s="546"/>
      <c r="D100" s="546"/>
      <c r="E100" s="546"/>
      <c r="F100" s="546"/>
      <c r="G100" s="546"/>
      <c r="H100" s="546"/>
      <c r="I100" s="546"/>
      <c r="J100" s="546"/>
      <c r="K100" s="546"/>
      <c r="L100" s="547"/>
      <c r="M100" s="9"/>
    </row>
    <row r="101" spans="2:16" x14ac:dyDescent="0.25">
      <c r="B101" s="15"/>
      <c r="C101" s="32"/>
      <c r="D101" s="32"/>
      <c r="E101" s="33"/>
      <c r="F101" s="33"/>
      <c r="G101" s="33"/>
      <c r="H101" s="33"/>
      <c r="I101" s="33"/>
      <c r="J101" s="33"/>
      <c r="K101" s="33"/>
      <c r="L101" s="16"/>
      <c r="M101" s="9"/>
    </row>
    <row r="102" spans="2:16" x14ac:dyDescent="0.25">
      <c r="B102" s="444" t="str">
        <f>IF(Intro!$G$21="English",O102,P102)</f>
        <v>Identifiez les cinq plus grands comptes de votre entreprise pour les ventes d’importations de marchandises au Canada, en 2025.</v>
      </c>
      <c r="C102" s="445"/>
      <c r="D102" s="445"/>
      <c r="E102" s="445"/>
      <c r="F102" s="445"/>
      <c r="G102" s="445"/>
      <c r="H102" s="445"/>
      <c r="I102" s="445"/>
      <c r="J102" s="445"/>
      <c r="K102" s="445"/>
      <c r="L102" s="446"/>
      <c r="M102" s="9"/>
      <c r="O102" s="17" t="str">
        <f>"Identify your firm's five largest accounts for sales of the imports of the goods in Canada, by volume in 2025."</f>
        <v>Identify your firm's five largest accounts for sales of the imports of the goods in Canada, by volume in 2025.</v>
      </c>
      <c r="P102" s="9" t="str">
        <f>"Identifiez les cinq plus grands comptes de votre entreprise pour les ventes d’importations de marchandises au Canada, en 2025."</f>
        <v>Identifiez les cinq plus grands comptes de votre entreprise pour les ventes d’importations de marchandises au Canada, en 2025.</v>
      </c>
    </row>
    <row r="103" spans="2:16" x14ac:dyDescent="0.25">
      <c r="B103" s="444" t="str">
        <f>B35</f>
        <v>Note - Ne répondez à cette question que si votre entreprise a vendu les marchandises du 1er janvier 2023 au 31 mars 2026.</v>
      </c>
      <c r="C103" s="445"/>
      <c r="D103" s="445"/>
      <c r="E103" s="445"/>
      <c r="F103" s="445"/>
      <c r="G103" s="445"/>
      <c r="H103" s="445"/>
      <c r="I103" s="445"/>
      <c r="J103" s="445"/>
      <c r="K103" s="445"/>
      <c r="L103" s="446"/>
      <c r="M103" s="9"/>
      <c r="O103" s="17"/>
    </row>
    <row r="104" spans="2:16" x14ac:dyDescent="0.25">
      <c r="B104" s="55"/>
      <c r="C104" s="56"/>
      <c r="D104" s="32"/>
      <c r="E104" s="33"/>
      <c r="F104" s="33"/>
      <c r="G104" s="33"/>
      <c r="H104" s="33"/>
      <c r="I104" s="33"/>
      <c r="J104" s="33"/>
      <c r="K104" s="33"/>
      <c r="L104" s="16"/>
      <c r="M104" s="9"/>
      <c r="O104" s="17"/>
    </row>
    <row r="105" spans="2:16" x14ac:dyDescent="0.25">
      <c r="B105" s="71" t="str">
        <f>IF(Intro!$G$21="English",O105,P105)</f>
        <v>Client 1</v>
      </c>
      <c r="C105" s="622"/>
      <c r="D105" s="623"/>
      <c r="E105" s="623"/>
      <c r="F105" s="623"/>
      <c r="G105" s="623"/>
      <c r="H105" s="623"/>
      <c r="I105" s="623"/>
      <c r="J105" s="623"/>
      <c r="K105" s="623"/>
      <c r="L105" s="623"/>
      <c r="M105" s="9"/>
      <c r="O105" s="17" t="s">
        <v>45</v>
      </c>
      <c r="P105" s="9" t="s">
        <v>46</v>
      </c>
    </row>
    <row r="106" spans="2:16" x14ac:dyDescent="0.25">
      <c r="B106" s="71" t="str">
        <f>IF(Intro!$G$21="English",O106,P106)</f>
        <v>Client 2</v>
      </c>
      <c r="C106" s="622"/>
      <c r="D106" s="623"/>
      <c r="E106" s="623"/>
      <c r="F106" s="623"/>
      <c r="G106" s="623"/>
      <c r="H106" s="623"/>
      <c r="I106" s="623"/>
      <c r="J106" s="623"/>
      <c r="K106" s="623"/>
      <c r="L106" s="623"/>
      <c r="M106" s="9"/>
      <c r="O106" s="17" t="s">
        <v>47</v>
      </c>
      <c r="P106" s="9" t="s">
        <v>48</v>
      </c>
    </row>
    <row r="107" spans="2:16" x14ac:dyDescent="0.25">
      <c r="B107" s="71" t="str">
        <f>IF(Intro!$G$21="English",O107,P107)</f>
        <v>Client 3</v>
      </c>
      <c r="C107" s="622"/>
      <c r="D107" s="623"/>
      <c r="E107" s="623"/>
      <c r="F107" s="623"/>
      <c r="G107" s="623"/>
      <c r="H107" s="623"/>
      <c r="I107" s="623"/>
      <c r="J107" s="623"/>
      <c r="K107" s="623"/>
      <c r="L107" s="623"/>
      <c r="M107" s="9"/>
      <c r="O107" s="17" t="s">
        <v>49</v>
      </c>
      <c r="P107" s="9" t="s">
        <v>50</v>
      </c>
    </row>
    <row r="108" spans="2:16" x14ac:dyDescent="0.25">
      <c r="B108" s="71" t="str">
        <f>IF(Intro!$G$21="English",O108,P108)</f>
        <v>Client 4</v>
      </c>
      <c r="C108" s="622"/>
      <c r="D108" s="623"/>
      <c r="E108" s="623"/>
      <c r="F108" s="623"/>
      <c r="G108" s="623"/>
      <c r="H108" s="623"/>
      <c r="I108" s="623"/>
      <c r="J108" s="623"/>
      <c r="K108" s="623"/>
      <c r="L108" s="623"/>
      <c r="M108" s="9"/>
      <c r="O108" s="17" t="s">
        <v>51</v>
      </c>
      <c r="P108" s="9" t="s">
        <v>52</v>
      </c>
    </row>
    <row r="109" spans="2:16" x14ac:dyDescent="0.25">
      <c r="B109" s="71" t="str">
        <f>IF(Intro!$G$21="English",O109,P109)</f>
        <v>Client 5</v>
      </c>
      <c r="C109" s="622"/>
      <c r="D109" s="623"/>
      <c r="E109" s="623"/>
      <c r="F109" s="623"/>
      <c r="G109" s="623"/>
      <c r="H109" s="623"/>
      <c r="I109" s="623"/>
      <c r="J109" s="623"/>
      <c r="K109" s="623"/>
      <c r="L109" s="623"/>
      <c r="M109" s="9"/>
      <c r="O109" s="17" t="s">
        <v>53</v>
      </c>
      <c r="P109" s="9" t="s">
        <v>54</v>
      </c>
    </row>
    <row r="110" spans="2:16" x14ac:dyDescent="0.25">
      <c r="B110" s="41"/>
      <c r="C110" s="58"/>
      <c r="D110" s="104"/>
      <c r="E110" s="105"/>
      <c r="F110" s="105"/>
      <c r="G110" s="105"/>
      <c r="H110" s="105"/>
      <c r="I110" s="105"/>
      <c r="J110" s="105"/>
      <c r="K110" s="105"/>
      <c r="L110" s="106"/>
      <c r="M110" s="9"/>
      <c r="O110" s="17"/>
    </row>
    <row r="111" spans="2:16" x14ac:dyDescent="0.25">
      <c r="B111" s="36"/>
      <c r="C111" s="36"/>
      <c r="D111" s="36"/>
      <c r="E111" s="36"/>
      <c r="F111" s="36"/>
      <c r="G111" s="36"/>
      <c r="H111" s="36"/>
      <c r="I111" s="36"/>
      <c r="J111" s="36"/>
      <c r="K111" s="36"/>
      <c r="L111" s="36"/>
      <c r="M111" s="9"/>
    </row>
    <row r="112" spans="2:16" x14ac:dyDescent="0.25">
      <c r="B112" s="416" t="str">
        <f>UPPER(IF(Intro!$G$21="English",O112,P112))</f>
        <v>PLANS</v>
      </c>
      <c r="C112" s="417"/>
      <c r="D112" s="417"/>
      <c r="E112" s="417"/>
      <c r="F112" s="417"/>
      <c r="G112" s="417"/>
      <c r="H112" s="417"/>
      <c r="I112" s="417"/>
      <c r="J112" s="417"/>
      <c r="K112" s="417"/>
      <c r="L112" s="418"/>
      <c r="M112" s="9"/>
      <c r="O112" s="9" t="s">
        <v>274</v>
      </c>
      <c r="P112" s="9" t="s">
        <v>274</v>
      </c>
    </row>
    <row r="113" spans="1:17" s="10" customFormat="1" x14ac:dyDescent="0.25">
      <c r="A113" s="7"/>
      <c r="B113" s="537" t="s">
        <v>20</v>
      </c>
      <c r="C113" s="538"/>
      <c r="D113" s="538"/>
      <c r="E113" s="538"/>
      <c r="F113" s="538"/>
      <c r="G113" s="538"/>
      <c r="H113" s="538"/>
      <c r="I113" s="538"/>
      <c r="J113" s="538"/>
      <c r="K113" s="538"/>
      <c r="L113" s="539"/>
      <c r="M113" s="66"/>
    </row>
    <row r="114" spans="1:17" x14ac:dyDescent="0.25">
      <c r="B114" s="67"/>
      <c r="C114" s="36"/>
      <c r="D114" s="36"/>
      <c r="E114" s="36"/>
      <c r="F114" s="36"/>
      <c r="G114" s="36"/>
      <c r="H114" s="36"/>
      <c r="I114" s="36"/>
      <c r="J114" s="36"/>
      <c r="K114" s="36"/>
      <c r="L114" s="52"/>
      <c r="M114" s="9"/>
    </row>
    <row r="115" spans="1:17" ht="14.1" customHeight="1" x14ac:dyDescent="0.25">
      <c r="B115" s="404" t="str">
        <f>IF(Intro!$G$21="English",O115,P115)</f>
        <v>Fournissez les stratégies et les objectifs de votre entreprise pour les deux prochaines années en ce qui concerne les achats de marchandises fabriquées au Canada. Fournir la justification et les hypothèses qui sous-tendent ces stratégies et objectifs.</v>
      </c>
      <c r="C115" s="405"/>
      <c r="D115" s="405"/>
      <c r="E115" s="405"/>
      <c r="F115" s="405"/>
      <c r="G115" s="405"/>
      <c r="H115" s="405"/>
      <c r="I115" s="405"/>
      <c r="J115" s="405"/>
      <c r="K115" s="405"/>
      <c r="L115" s="406"/>
      <c r="M115" s="9"/>
      <c r="O115" s="9" t="s">
        <v>273</v>
      </c>
      <c r="P115" s="9" t="s">
        <v>223</v>
      </c>
    </row>
    <row r="116" spans="1:17" x14ac:dyDescent="0.25">
      <c r="B116" s="404"/>
      <c r="C116" s="405"/>
      <c r="D116" s="405"/>
      <c r="E116" s="405"/>
      <c r="F116" s="405"/>
      <c r="G116" s="405"/>
      <c r="H116" s="405"/>
      <c r="I116" s="405"/>
      <c r="J116" s="405"/>
      <c r="K116" s="405"/>
      <c r="L116" s="406"/>
      <c r="M116" s="9"/>
    </row>
    <row r="117" spans="1:17" x14ac:dyDescent="0.25">
      <c r="B117" s="67"/>
      <c r="C117" s="36"/>
      <c r="D117" s="36"/>
      <c r="E117" s="36"/>
      <c r="F117" s="36"/>
      <c r="G117" s="36"/>
      <c r="H117" s="36"/>
      <c r="I117" s="36"/>
      <c r="J117" s="36"/>
      <c r="K117" s="36"/>
      <c r="L117" s="52"/>
      <c r="M117" s="9"/>
    </row>
    <row r="118" spans="1:17" s="10" customFormat="1" x14ac:dyDescent="0.25">
      <c r="A118" s="7"/>
      <c r="B118" s="550"/>
      <c r="C118" s="551"/>
      <c r="D118" s="551"/>
      <c r="E118" s="551"/>
      <c r="F118" s="551"/>
      <c r="G118" s="551"/>
      <c r="H118" s="551"/>
      <c r="I118" s="551"/>
      <c r="J118" s="551"/>
      <c r="K118" s="551"/>
      <c r="L118" s="552"/>
      <c r="M118" s="34"/>
      <c r="Q118" s="9"/>
    </row>
    <row r="119" spans="1:17" s="10" customFormat="1" x14ac:dyDescent="0.25">
      <c r="A119" s="7"/>
      <c r="B119" s="550"/>
      <c r="C119" s="551"/>
      <c r="D119" s="551"/>
      <c r="E119" s="551"/>
      <c r="F119" s="551"/>
      <c r="G119" s="551"/>
      <c r="H119" s="551"/>
      <c r="I119" s="551"/>
      <c r="J119" s="551"/>
      <c r="K119" s="551"/>
      <c r="L119" s="552"/>
      <c r="M119" s="34"/>
      <c r="Q119" s="9"/>
    </row>
    <row r="120" spans="1:17" s="10" customFormat="1" x14ac:dyDescent="0.25">
      <c r="A120" s="7"/>
      <c r="B120" s="550"/>
      <c r="C120" s="551"/>
      <c r="D120" s="551"/>
      <c r="E120" s="551"/>
      <c r="F120" s="551"/>
      <c r="G120" s="551"/>
      <c r="H120" s="551"/>
      <c r="I120" s="551"/>
      <c r="J120" s="551"/>
      <c r="K120" s="551"/>
      <c r="L120" s="552"/>
      <c r="M120" s="34"/>
      <c r="Q120" s="9"/>
    </row>
    <row r="121" spans="1:17" s="10" customFormat="1" x14ac:dyDescent="0.25">
      <c r="A121" s="7"/>
      <c r="B121" s="550"/>
      <c r="C121" s="551"/>
      <c r="D121" s="551"/>
      <c r="E121" s="551"/>
      <c r="F121" s="551"/>
      <c r="G121" s="551"/>
      <c r="H121" s="551"/>
      <c r="I121" s="551"/>
      <c r="J121" s="551"/>
      <c r="K121" s="551"/>
      <c r="L121" s="552"/>
      <c r="M121" s="34"/>
      <c r="Q121" s="9"/>
    </row>
    <row r="122" spans="1:17" s="10" customFormat="1" x14ac:dyDescent="0.25">
      <c r="A122" s="7"/>
      <c r="B122" s="550"/>
      <c r="C122" s="551"/>
      <c r="D122" s="551"/>
      <c r="E122" s="551"/>
      <c r="F122" s="551"/>
      <c r="G122" s="551"/>
      <c r="H122" s="551"/>
      <c r="I122" s="551"/>
      <c r="J122" s="551"/>
      <c r="K122" s="551"/>
      <c r="L122" s="552"/>
      <c r="M122" s="34"/>
      <c r="Q122" s="9"/>
    </row>
    <row r="123" spans="1:17" s="10" customFormat="1" x14ac:dyDescent="0.25">
      <c r="A123" s="7"/>
      <c r="B123" s="550"/>
      <c r="C123" s="551"/>
      <c r="D123" s="551"/>
      <c r="E123" s="551"/>
      <c r="F123" s="551"/>
      <c r="G123" s="551"/>
      <c r="H123" s="551"/>
      <c r="I123" s="551"/>
      <c r="J123" s="551"/>
      <c r="K123" s="551"/>
      <c r="L123" s="552"/>
      <c r="M123" s="34"/>
      <c r="Q123" s="9"/>
    </row>
    <row r="124" spans="1:17" s="10" customFormat="1" x14ac:dyDescent="0.25">
      <c r="A124" s="7"/>
      <c r="B124" s="550"/>
      <c r="C124" s="551"/>
      <c r="D124" s="551"/>
      <c r="E124" s="551"/>
      <c r="F124" s="551"/>
      <c r="G124" s="551"/>
      <c r="H124" s="551"/>
      <c r="I124" s="551"/>
      <c r="J124" s="551"/>
      <c r="K124" s="551"/>
      <c r="L124" s="552"/>
      <c r="M124" s="34"/>
      <c r="Q124" s="9"/>
    </row>
    <row r="125" spans="1:17" s="10" customFormat="1" x14ac:dyDescent="0.25">
      <c r="A125" s="7"/>
      <c r="B125" s="550"/>
      <c r="C125" s="551"/>
      <c r="D125" s="551"/>
      <c r="E125" s="551"/>
      <c r="F125" s="551"/>
      <c r="G125" s="551"/>
      <c r="H125" s="551"/>
      <c r="I125" s="551"/>
      <c r="J125" s="551"/>
      <c r="K125" s="551"/>
      <c r="L125" s="552"/>
      <c r="M125" s="34"/>
      <c r="Q125" s="9"/>
    </row>
    <row r="126" spans="1:17" x14ac:dyDescent="0.25">
      <c r="B126" s="65"/>
      <c r="C126" s="62"/>
      <c r="D126" s="62"/>
      <c r="E126" s="62"/>
      <c r="F126" s="62"/>
      <c r="G126" s="62"/>
      <c r="H126" s="62"/>
      <c r="I126" s="62"/>
      <c r="J126" s="62"/>
      <c r="K126" s="62"/>
      <c r="L126" s="63"/>
      <c r="M126" s="9"/>
    </row>
    <row r="127" spans="1:17" s="10" customFormat="1" x14ac:dyDescent="0.25">
      <c r="A127" s="7"/>
      <c r="B127" s="537" t="s">
        <v>21</v>
      </c>
      <c r="C127" s="538"/>
      <c r="D127" s="538"/>
      <c r="E127" s="538"/>
      <c r="F127" s="538"/>
      <c r="G127" s="538"/>
      <c r="H127" s="538"/>
      <c r="I127" s="538"/>
      <c r="J127" s="538"/>
      <c r="K127" s="538"/>
      <c r="L127" s="539"/>
      <c r="M127" s="66"/>
    </row>
    <row r="128" spans="1:17" x14ac:dyDescent="0.25">
      <c r="B128" s="67"/>
      <c r="C128" s="36"/>
      <c r="D128" s="36"/>
      <c r="E128" s="36"/>
      <c r="F128" s="36"/>
      <c r="G128" s="36"/>
      <c r="H128" s="36"/>
      <c r="I128" s="36"/>
      <c r="J128" s="36"/>
      <c r="K128" s="36"/>
      <c r="L128" s="52"/>
      <c r="M128" s="9"/>
    </row>
    <row r="129" spans="1:17" ht="14.1" customHeight="1" x14ac:dyDescent="0.25">
      <c r="B129" s="404" t="str">
        <f>IF(Intro!$G$21="English",O129,P129)</f>
        <v>Fournissez les stratégies et les objectifs de votre entreprise pour les deux prochaines années en ce qui concerne les importations et les ventes de marchandises importées. Fournir la justification et les hypothèses qui sous-tendent ces stratégies et objectifs.</v>
      </c>
      <c r="C129" s="405"/>
      <c r="D129" s="405"/>
      <c r="E129" s="405"/>
      <c r="F129" s="405"/>
      <c r="G129" s="405"/>
      <c r="H129" s="405"/>
      <c r="I129" s="405"/>
      <c r="J129" s="405"/>
      <c r="K129" s="405"/>
      <c r="L129" s="406"/>
      <c r="M129" s="9"/>
      <c r="O129" s="9" t="s">
        <v>221</v>
      </c>
      <c r="P129" s="9" t="s">
        <v>222</v>
      </c>
    </row>
    <row r="130" spans="1:17" x14ac:dyDescent="0.25">
      <c r="B130" s="404"/>
      <c r="C130" s="405"/>
      <c r="D130" s="405"/>
      <c r="E130" s="405"/>
      <c r="F130" s="405"/>
      <c r="G130" s="405"/>
      <c r="H130" s="405"/>
      <c r="I130" s="405"/>
      <c r="J130" s="405"/>
      <c r="K130" s="405"/>
      <c r="L130" s="406"/>
      <c r="M130" s="9"/>
    </row>
    <row r="131" spans="1:17" x14ac:dyDescent="0.25">
      <c r="B131" s="67"/>
      <c r="C131" s="36"/>
      <c r="D131" s="36"/>
      <c r="E131" s="36"/>
      <c r="F131" s="36"/>
      <c r="G131" s="36"/>
      <c r="H131" s="36"/>
      <c r="I131" s="36"/>
      <c r="J131" s="36"/>
      <c r="K131" s="36"/>
      <c r="L131" s="52"/>
      <c r="M131" s="9"/>
    </row>
    <row r="132" spans="1:17" s="10" customFormat="1" x14ac:dyDescent="0.25">
      <c r="A132" s="7"/>
      <c r="B132" s="550"/>
      <c r="C132" s="551"/>
      <c r="D132" s="551"/>
      <c r="E132" s="551"/>
      <c r="F132" s="551"/>
      <c r="G132" s="551"/>
      <c r="H132" s="551"/>
      <c r="I132" s="551"/>
      <c r="J132" s="551"/>
      <c r="K132" s="551"/>
      <c r="L132" s="552"/>
      <c r="M132" s="34"/>
      <c r="Q132" s="9"/>
    </row>
    <row r="133" spans="1:17" s="10" customFormat="1" x14ac:dyDescent="0.25">
      <c r="A133" s="7"/>
      <c r="B133" s="550"/>
      <c r="C133" s="551"/>
      <c r="D133" s="551"/>
      <c r="E133" s="551"/>
      <c r="F133" s="551"/>
      <c r="G133" s="551"/>
      <c r="H133" s="551"/>
      <c r="I133" s="551"/>
      <c r="J133" s="551"/>
      <c r="K133" s="551"/>
      <c r="L133" s="552"/>
      <c r="M133" s="34"/>
      <c r="Q133" s="9"/>
    </row>
    <row r="134" spans="1:17" s="10" customFormat="1" x14ac:dyDescent="0.25">
      <c r="A134" s="7"/>
      <c r="B134" s="550"/>
      <c r="C134" s="551"/>
      <c r="D134" s="551"/>
      <c r="E134" s="551"/>
      <c r="F134" s="551"/>
      <c r="G134" s="551"/>
      <c r="H134" s="551"/>
      <c r="I134" s="551"/>
      <c r="J134" s="551"/>
      <c r="K134" s="551"/>
      <c r="L134" s="552"/>
      <c r="M134" s="34"/>
      <c r="Q134" s="9"/>
    </row>
    <row r="135" spans="1:17" s="10" customFormat="1" x14ac:dyDescent="0.25">
      <c r="A135" s="7"/>
      <c r="B135" s="550"/>
      <c r="C135" s="551"/>
      <c r="D135" s="551"/>
      <c r="E135" s="551"/>
      <c r="F135" s="551"/>
      <c r="G135" s="551"/>
      <c r="H135" s="551"/>
      <c r="I135" s="551"/>
      <c r="J135" s="551"/>
      <c r="K135" s="551"/>
      <c r="L135" s="552"/>
      <c r="M135" s="34"/>
      <c r="Q135" s="9"/>
    </row>
    <row r="136" spans="1:17" s="10" customFormat="1" x14ac:dyDescent="0.25">
      <c r="A136" s="7"/>
      <c r="B136" s="550"/>
      <c r="C136" s="551"/>
      <c r="D136" s="551"/>
      <c r="E136" s="551"/>
      <c r="F136" s="551"/>
      <c r="G136" s="551"/>
      <c r="H136" s="551"/>
      <c r="I136" s="551"/>
      <c r="J136" s="551"/>
      <c r="K136" s="551"/>
      <c r="L136" s="552"/>
      <c r="M136" s="34"/>
      <c r="Q136" s="9"/>
    </row>
    <row r="137" spans="1:17" s="10" customFormat="1" x14ac:dyDescent="0.25">
      <c r="A137" s="7"/>
      <c r="B137" s="550"/>
      <c r="C137" s="551"/>
      <c r="D137" s="551"/>
      <c r="E137" s="551"/>
      <c r="F137" s="551"/>
      <c r="G137" s="551"/>
      <c r="H137" s="551"/>
      <c r="I137" s="551"/>
      <c r="J137" s="551"/>
      <c r="K137" s="551"/>
      <c r="L137" s="552"/>
      <c r="M137" s="34"/>
      <c r="Q137" s="9"/>
    </row>
    <row r="138" spans="1:17" s="10" customFormat="1" x14ac:dyDescent="0.25">
      <c r="A138" s="7"/>
      <c r="B138" s="550"/>
      <c r="C138" s="551"/>
      <c r="D138" s="551"/>
      <c r="E138" s="551"/>
      <c r="F138" s="551"/>
      <c r="G138" s="551"/>
      <c r="H138" s="551"/>
      <c r="I138" s="551"/>
      <c r="J138" s="551"/>
      <c r="K138" s="551"/>
      <c r="L138" s="552"/>
      <c r="M138" s="34"/>
      <c r="Q138" s="9"/>
    </row>
    <row r="139" spans="1:17" s="10" customFormat="1" x14ac:dyDescent="0.25">
      <c r="A139" s="7"/>
      <c r="B139" s="550"/>
      <c r="C139" s="551"/>
      <c r="D139" s="551"/>
      <c r="E139" s="551"/>
      <c r="F139" s="551"/>
      <c r="G139" s="551"/>
      <c r="H139" s="551"/>
      <c r="I139" s="551"/>
      <c r="J139" s="551"/>
      <c r="K139" s="551"/>
      <c r="L139" s="552"/>
      <c r="M139" s="34"/>
      <c r="Q139" s="9"/>
    </row>
    <row r="140" spans="1:17" x14ac:dyDescent="0.25">
      <c r="B140" s="65"/>
      <c r="C140" s="62"/>
      <c r="D140" s="62"/>
      <c r="E140" s="62"/>
      <c r="F140" s="62"/>
      <c r="G140" s="62"/>
      <c r="H140" s="62"/>
      <c r="I140" s="62"/>
      <c r="J140" s="62"/>
      <c r="K140" s="62"/>
      <c r="L140" s="63"/>
      <c r="M140" s="9"/>
    </row>
    <row r="141" spans="1:17" s="40" customFormat="1" x14ac:dyDescent="0.25">
      <c r="A141" s="68"/>
      <c r="B141" s="4"/>
      <c r="C141" s="4"/>
      <c r="D141" s="69"/>
      <c r="E141" s="69"/>
      <c r="F141" s="69"/>
      <c r="G141" s="69"/>
      <c r="H141" s="69"/>
      <c r="I141" s="69"/>
      <c r="J141" s="69"/>
      <c r="K141" s="69"/>
      <c r="L141" s="69"/>
      <c r="N141" s="70"/>
    </row>
    <row r="142" spans="1:17" s="40" customFormat="1" x14ac:dyDescent="0.25">
      <c r="A142" s="68"/>
      <c r="B142" s="4"/>
      <c r="C142" s="4"/>
      <c r="D142" s="69"/>
      <c r="E142" s="69"/>
      <c r="F142" s="69"/>
      <c r="G142" s="69"/>
      <c r="H142" s="69"/>
      <c r="I142" s="69"/>
      <c r="J142" s="69"/>
      <c r="K142" s="69"/>
      <c r="L142" s="69"/>
      <c r="N142" s="70"/>
    </row>
    <row r="143" spans="1:17" s="40" customFormat="1" x14ac:dyDescent="0.25">
      <c r="A143" s="68"/>
      <c r="B143" s="4"/>
      <c r="C143" s="4"/>
      <c r="D143" s="69"/>
      <c r="E143" s="69"/>
      <c r="F143" s="69"/>
      <c r="G143" s="69"/>
      <c r="H143" s="69"/>
      <c r="I143" s="69"/>
      <c r="J143" s="69"/>
      <c r="K143" s="69"/>
      <c r="L143" s="69"/>
      <c r="N143" s="70"/>
    </row>
    <row r="144" spans="1:17" s="40" customFormat="1" x14ac:dyDescent="0.25">
      <c r="A144" s="68"/>
      <c r="B144" s="4"/>
      <c r="C144" s="4"/>
      <c r="D144" s="69"/>
      <c r="E144" s="69"/>
      <c r="F144" s="69"/>
      <c r="G144" s="69"/>
      <c r="H144" s="69"/>
      <c r="I144" s="69"/>
      <c r="J144" s="69"/>
      <c r="K144" s="69"/>
      <c r="L144" s="69"/>
      <c r="N144" s="70"/>
    </row>
    <row r="145" spans="1:14" s="40" customFormat="1" x14ac:dyDescent="0.25">
      <c r="A145" s="68"/>
      <c r="B145" s="4"/>
      <c r="C145" s="4"/>
      <c r="D145" s="69"/>
      <c r="E145" s="69"/>
      <c r="F145" s="69"/>
      <c r="G145" s="69"/>
      <c r="H145" s="69"/>
      <c r="I145" s="69"/>
      <c r="J145" s="69"/>
      <c r="K145" s="69"/>
      <c r="L145" s="69"/>
      <c r="N145" s="70"/>
    </row>
    <row r="146" spans="1:14" s="40" customFormat="1" x14ac:dyDescent="0.25">
      <c r="A146" s="68"/>
      <c r="B146" s="4"/>
      <c r="C146" s="4"/>
      <c r="D146" s="69"/>
      <c r="E146" s="69"/>
      <c r="F146" s="69"/>
      <c r="G146" s="69"/>
      <c r="H146" s="69"/>
      <c r="I146" s="69"/>
      <c r="J146" s="69"/>
      <c r="K146" s="69"/>
      <c r="L146" s="69"/>
      <c r="N146" s="70"/>
    </row>
    <row r="147" spans="1:14" s="40" customFormat="1" x14ac:dyDescent="0.25">
      <c r="A147" s="68"/>
      <c r="B147" s="4"/>
      <c r="C147" s="4"/>
      <c r="D147" s="69"/>
      <c r="E147" s="69"/>
      <c r="F147" s="69"/>
      <c r="G147" s="69"/>
      <c r="H147" s="69"/>
      <c r="I147" s="69"/>
      <c r="J147" s="69"/>
      <c r="K147" s="69"/>
      <c r="L147" s="69"/>
      <c r="N147" s="70"/>
    </row>
    <row r="148" spans="1:14" s="40" customFormat="1" x14ac:dyDescent="0.25">
      <c r="A148" s="68"/>
      <c r="B148" s="4"/>
      <c r="C148" s="4"/>
      <c r="D148" s="69"/>
      <c r="E148" s="69"/>
      <c r="F148" s="69"/>
      <c r="G148" s="69"/>
      <c r="H148" s="69"/>
      <c r="I148" s="69"/>
      <c r="J148" s="69"/>
      <c r="K148" s="69"/>
      <c r="L148" s="69"/>
      <c r="N148" s="70"/>
    </row>
    <row r="149" spans="1:14" s="40" customFormat="1" x14ac:dyDescent="0.25">
      <c r="A149" s="68"/>
      <c r="B149" s="4"/>
      <c r="C149" s="4"/>
      <c r="D149" s="69"/>
      <c r="E149" s="69"/>
      <c r="F149" s="69"/>
      <c r="G149" s="69"/>
      <c r="H149" s="69"/>
      <c r="I149" s="69"/>
      <c r="J149" s="69"/>
      <c r="K149" s="69"/>
      <c r="L149" s="69"/>
      <c r="N149" s="70"/>
    </row>
    <row r="150" spans="1:14" s="40" customFormat="1" x14ac:dyDescent="0.25">
      <c r="A150" s="68"/>
      <c r="B150" s="4"/>
      <c r="C150" s="4"/>
      <c r="D150" s="69"/>
      <c r="E150" s="69"/>
      <c r="F150" s="69"/>
      <c r="G150" s="69"/>
      <c r="H150" s="69"/>
      <c r="I150" s="69"/>
      <c r="J150" s="69"/>
      <c r="K150" s="69"/>
      <c r="L150" s="69"/>
      <c r="N150" s="70"/>
    </row>
    <row r="151" spans="1:14" s="40" customFormat="1" x14ac:dyDescent="0.25">
      <c r="A151" s="68"/>
      <c r="B151" s="4"/>
      <c r="C151" s="4"/>
      <c r="D151" s="69"/>
      <c r="E151" s="69"/>
      <c r="F151" s="69"/>
      <c r="G151" s="69"/>
      <c r="H151" s="69"/>
      <c r="I151" s="69"/>
      <c r="J151" s="69"/>
      <c r="K151" s="69"/>
      <c r="L151" s="69"/>
      <c r="N151" s="70"/>
    </row>
    <row r="152" spans="1:14" s="40" customFormat="1" x14ac:dyDescent="0.25">
      <c r="A152" s="68"/>
      <c r="B152" s="4"/>
      <c r="C152" s="4"/>
      <c r="D152" s="69"/>
      <c r="E152" s="69"/>
      <c r="F152" s="69"/>
      <c r="G152" s="69"/>
      <c r="H152" s="69"/>
      <c r="I152" s="69"/>
      <c r="J152" s="69"/>
      <c r="K152" s="69"/>
      <c r="L152" s="69"/>
      <c r="N152" s="70"/>
    </row>
    <row r="153" spans="1:14" s="40" customFormat="1" x14ac:dyDescent="0.25">
      <c r="A153" s="68"/>
      <c r="B153" s="4"/>
      <c r="C153" s="4"/>
      <c r="D153" s="69"/>
      <c r="E153" s="69"/>
      <c r="F153" s="69"/>
      <c r="G153" s="69"/>
      <c r="H153" s="69"/>
      <c r="I153" s="69"/>
      <c r="J153" s="69"/>
      <c r="K153" s="69"/>
      <c r="L153" s="69"/>
      <c r="N153" s="70"/>
    </row>
    <row r="154" spans="1:14" s="40" customFormat="1" x14ac:dyDescent="0.25">
      <c r="A154" s="68"/>
      <c r="B154" s="4"/>
      <c r="C154" s="4"/>
      <c r="D154" s="69"/>
      <c r="E154" s="69"/>
      <c r="F154" s="69"/>
      <c r="G154" s="69"/>
      <c r="H154" s="69"/>
      <c r="I154" s="69"/>
      <c r="J154" s="69"/>
      <c r="K154" s="69"/>
      <c r="L154" s="69"/>
      <c r="N154" s="70"/>
    </row>
    <row r="155" spans="1:14" s="40" customFormat="1" x14ac:dyDescent="0.25">
      <c r="A155" s="68"/>
      <c r="B155" s="4"/>
      <c r="C155" s="4"/>
      <c r="D155" s="69"/>
      <c r="E155" s="69"/>
      <c r="F155" s="69"/>
      <c r="G155" s="69"/>
      <c r="H155" s="69"/>
      <c r="I155" s="69"/>
      <c r="J155" s="69"/>
      <c r="K155" s="69"/>
      <c r="L155" s="69"/>
      <c r="N155" s="70"/>
    </row>
    <row r="156" spans="1:14" s="40" customFormat="1" x14ac:dyDescent="0.25">
      <c r="A156" s="68"/>
      <c r="B156" s="4"/>
      <c r="C156" s="4"/>
      <c r="D156" s="69"/>
      <c r="E156" s="69"/>
      <c r="F156" s="69"/>
      <c r="G156" s="69"/>
      <c r="H156" s="69"/>
      <c r="I156" s="69"/>
      <c r="J156" s="69"/>
      <c r="K156" s="69"/>
      <c r="L156" s="69"/>
      <c r="N156" s="70"/>
    </row>
    <row r="157" spans="1:14" s="40" customFormat="1" x14ac:dyDescent="0.25">
      <c r="A157" s="68"/>
      <c r="B157" s="4"/>
      <c r="C157" s="4"/>
      <c r="D157" s="69"/>
      <c r="E157" s="69"/>
      <c r="F157" s="69"/>
      <c r="G157" s="69"/>
      <c r="H157" s="69"/>
      <c r="I157" s="69"/>
      <c r="J157" s="69"/>
      <c r="K157" s="69"/>
      <c r="L157" s="69"/>
      <c r="N157" s="70"/>
    </row>
    <row r="158" spans="1:14" s="40" customFormat="1" x14ac:dyDescent="0.25">
      <c r="A158" s="68"/>
      <c r="B158" s="4"/>
      <c r="C158" s="4"/>
      <c r="D158" s="69"/>
      <c r="E158" s="69"/>
      <c r="F158" s="69"/>
      <c r="G158" s="69"/>
      <c r="H158" s="69"/>
      <c r="I158" s="69"/>
      <c r="J158" s="69"/>
      <c r="K158" s="69"/>
      <c r="L158" s="69"/>
      <c r="N158" s="70"/>
    </row>
    <row r="159" spans="1:14" s="40" customFormat="1" x14ac:dyDescent="0.25">
      <c r="A159" s="68"/>
      <c r="B159" s="4"/>
      <c r="C159" s="4"/>
      <c r="D159" s="69"/>
      <c r="E159" s="69"/>
      <c r="F159" s="69"/>
      <c r="G159" s="69"/>
      <c r="H159" s="69"/>
      <c r="I159" s="69"/>
      <c r="J159" s="69"/>
      <c r="K159" s="69"/>
      <c r="L159" s="69"/>
      <c r="N159" s="70"/>
    </row>
    <row r="160" spans="1:14" s="40" customFormat="1" x14ac:dyDescent="0.25">
      <c r="A160" s="68"/>
      <c r="B160" s="4"/>
      <c r="C160" s="4"/>
      <c r="D160" s="69"/>
      <c r="E160" s="69"/>
      <c r="F160" s="69"/>
      <c r="G160" s="69"/>
      <c r="H160" s="69"/>
      <c r="I160" s="69"/>
      <c r="J160" s="69"/>
      <c r="K160" s="69"/>
      <c r="L160" s="69"/>
      <c r="N160" s="70"/>
    </row>
    <row r="161" spans="1:14" s="40" customFormat="1" x14ac:dyDescent="0.25">
      <c r="A161" s="68"/>
      <c r="B161" s="4"/>
      <c r="C161" s="4"/>
      <c r="D161" s="69"/>
      <c r="E161" s="69"/>
      <c r="F161" s="69"/>
      <c r="G161" s="69"/>
      <c r="H161" s="69"/>
      <c r="I161" s="69"/>
      <c r="J161" s="69"/>
      <c r="K161" s="69"/>
      <c r="L161" s="69"/>
      <c r="N161" s="70"/>
    </row>
  </sheetData>
  <sheetProtection algorithmName="SHA-512" hashValue="bOF+8Az6k/31KdU1Aln4qGsmQybhfzS6f+eeeLrB7WlqFPUoef7/Y6vrV59+VBNNEJxoEAimcVApREDLDOUCfA==" saltValue="gOp/WmfKBSN9uqgvCR6uFQ==" spinCount="100000" sheet="1" objects="1" scenarios="1" selectLockedCells="1"/>
  <mergeCells count="66">
    <mergeCell ref="B129:L130"/>
    <mergeCell ref="B73:L80"/>
    <mergeCell ref="B46:L46"/>
    <mergeCell ref="B62:L62"/>
    <mergeCell ref="B18:L18"/>
    <mergeCell ref="B34:L34"/>
    <mergeCell ref="B64:L64"/>
    <mergeCell ref="B71:L71"/>
    <mergeCell ref="B87:L87"/>
    <mergeCell ref="B86:L86"/>
    <mergeCell ref="J89:J90"/>
    <mergeCell ref="K89:K90"/>
    <mergeCell ref="C105:L105"/>
    <mergeCell ref="B100:L100"/>
    <mergeCell ref="B83:L83"/>
    <mergeCell ref="B113:L113"/>
    <mergeCell ref="B132:L139"/>
    <mergeCell ref="B96:E96"/>
    <mergeCell ref="B91:E91"/>
    <mergeCell ref="B92:E92"/>
    <mergeCell ref="B93:E93"/>
    <mergeCell ref="B94:E94"/>
    <mergeCell ref="B95:E95"/>
    <mergeCell ref="B127:L127"/>
    <mergeCell ref="B115:L116"/>
    <mergeCell ref="C106:L106"/>
    <mergeCell ref="C107:L107"/>
    <mergeCell ref="C108:L108"/>
    <mergeCell ref="C109:L109"/>
    <mergeCell ref="B118:L125"/>
    <mergeCell ref="B103:L103"/>
    <mergeCell ref="B102:L102"/>
    <mergeCell ref="B12:L12"/>
    <mergeCell ref="B69:C69"/>
    <mergeCell ref="B65:L65"/>
    <mergeCell ref="B51:L51"/>
    <mergeCell ref="B35:L35"/>
    <mergeCell ref="G67:G68"/>
    <mergeCell ref="B32:L32"/>
    <mergeCell ref="B13:L13"/>
    <mergeCell ref="B37:L44"/>
    <mergeCell ref="B53:L60"/>
    <mergeCell ref="B14:L14"/>
    <mergeCell ref="B15:L15"/>
    <mergeCell ref="B16:L16"/>
    <mergeCell ref="B4:L4"/>
    <mergeCell ref="B5:L5"/>
    <mergeCell ref="B6:L6"/>
    <mergeCell ref="B11:L11"/>
    <mergeCell ref="B8:L8"/>
    <mergeCell ref="B9:L9"/>
    <mergeCell ref="B10:L10"/>
    <mergeCell ref="G89:G90"/>
    <mergeCell ref="H89:H90"/>
    <mergeCell ref="I89:I90"/>
    <mergeCell ref="B99:L99"/>
    <mergeCell ref="B112:L112"/>
    <mergeCell ref="B84:L84"/>
    <mergeCell ref="B21:L21"/>
    <mergeCell ref="B23:L30"/>
    <mergeCell ref="B19:L19"/>
    <mergeCell ref="B48:L50"/>
    <mergeCell ref="E67:E68"/>
    <mergeCell ref="F67:F68"/>
    <mergeCell ref="H67:H68"/>
    <mergeCell ref="I67:I68"/>
  </mergeCells>
  <dataValidations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7:B39 B53 B73 B118 B132 B55:B56 B76:B77 B120:B121 B134:B135 B23:B25" xr:uid="{D57C5EAA-365B-40A0-A0ED-271BD91A3A59}">
      <formula1>1000</formula1>
    </dataValidation>
    <dataValidation allowBlank="1" showInputMessage="1" showErrorMessage="1" sqref="C105:L109" xr:uid="{8FC205C6-62FE-4708-ADE0-5041AE69E3B2}"/>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91:K95 E69:I69" xr:uid="{16746B84-75D7-4AE8-AB5C-DCB10DC84C50}">
      <formula1>0</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61" min="1" max="11" man="1"/>
    <brk id="82"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A3B46-3B01-4F78-A34B-17C682E1A8C7}">
  <sheetPr codeName="Sheet7">
    <tabColor rgb="FFFFC000"/>
  </sheetPr>
  <dimension ref="A1"/>
  <sheetViews>
    <sheetView showGridLines="0" view="pageBreakPreview" zoomScaleNormal="100" zoomScaleSheetLayoutView="100" workbookViewId="0">
      <selection activeCell="M72" sqref="M72"/>
    </sheetView>
  </sheetViews>
  <sheetFormatPr defaultRowHeight="15" x14ac:dyDescent="0.25"/>
  <sheetData/>
  <sheetProtection algorithmName="SHA-512" hashValue="KjNXuZzMh5dEwDdqjuUdQ/ctxieRoC1pta4jvH4dc0QcSnCnGEiMpJKd9p8BSDAWnBEIgvOxIDmTTOsJdHI2LA==" saltValue="ZvxehhFiUZv4SRL6uMisMg==" spinCount="100000" sheet="1" objects="1" scenarios="1" selectLockedCell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D655B-DC4C-43E6-8847-26AB670F1254}">
  <sheetPr codeName="Sheet8">
    <tabColor rgb="FF92D050"/>
    <pageSetUpPr fitToPage="1"/>
  </sheetPr>
  <dimension ref="A1:S182"/>
  <sheetViews>
    <sheetView showGridLines="0" zoomScaleNormal="100" zoomScaleSheetLayoutView="50" workbookViewId="0">
      <selection activeCell="G23" sqref="G23:K23"/>
    </sheetView>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445</v>
      </c>
      <c r="P1" s="9" t="s">
        <v>445</v>
      </c>
    </row>
    <row r="2" spans="1:16" x14ac:dyDescent="0.25">
      <c r="B2" s="11" t="str">
        <f>Pro!B2</f>
        <v>PROTÉGÉ</v>
      </c>
      <c r="C2" s="11"/>
      <c r="D2" s="11"/>
      <c r="O2" s="10" t="s">
        <v>93</v>
      </c>
      <c r="P2" s="10" t="s">
        <v>109</v>
      </c>
    </row>
    <row r="3" spans="1:16" x14ac:dyDescent="0.25">
      <c r="B3" s="12"/>
      <c r="C3" s="12"/>
      <c r="D3" s="12"/>
      <c r="O3" s="2"/>
      <c r="P3" s="2"/>
    </row>
    <row r="4" spans="1:16" s="2" customFormat="1" x14ac:dyDescent="0.25">
      <c r="A4" s="4"/>
      <c r="B4" s="419" t="str">
        <f>Info!B4</f>
        <v>QUESTIONNAIRE À L'INTENTION DES IMPORTATEURS</v>
      </c>
      <c r="C4" s="420"/>
      <c r="D4" s="420"/>
      <c r="E4" s="420"/>
      <c r="F4" s="420"/>
      <c r="G4" s="420"/>
      <c r="H4" s="420"/>
      <c r="I4" s="420"/>
      <c r="J4" s="420"/>
      <c r="K4" s="420"/>
      <c r="L4" s="421"/>
      <c r="M4" s="24"/>
      <c r="N4" s="24"/>
      <c r="O4" s="18"/>
      <c r="P4" s="18"/>
    </row>
    <row r="5" spans="1:16" s="2" customFormat="1" x14ac:dyDescent="0.25">
      <c r="A5" s="4"/>
      <c r="B5" s="575" t="str">
        <f>Info!B5</f>
        <v>NQ-2026-005</v>
      </c>
      <c r="C5" s="576"/>
      <c r="D5" s="576"/>
      <c r="E5" s="576"/>
      <c r="F5" s="576"/>
      <c r="G5" s="576"/>
      <c r="H5" s="576"/>
      <c r="I5" s="576"/>
      <c r="J5" s="576"/>
      <c r="K5" s="576"/>
      <c r="L5" s="577"/>
      <c r="M5" s="24"/>
      <c r="N5" s="24"/>
      <c r="O5" s="18"/>
      <c r="P5" s="18"/>
    </row>
    <row r="6" spans="1:16" s="6" customFormat="1" x14ac:dyDescent="0.25">
      <c r="A6" s="4"/>
      <c r="B6" s="575" t="str">
        <f>Info!B6</f>
        <v>CERTAINS RAYONNAGES EN ACIER</v>
      </c>
      <c r="C6" s="576"/>
      <c r="D6" s="576"/>
      <c r="E6" s="576"/>
      <c r="F6" s="576"/>
      <c r="G6" s="576"/>
      <c r="H6" s="576"/>
      <c r="I6" s="576"/>
      <c r="J6" s="576"/>
      <c r="K6" s="576"/>
      <c r="L6" s="577"/>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78" t="str">
        <f>Public!B8</f>
        <v>Les marchandises dans les questions suivantes font référence aux marchandises comme définies dans la description du produit de l'onglet Intro.</v>
      </c>
      <c r="C8" s="579"/>
      <c r="D8" s="579"/>
      <c r="E8" s="579"/>
      <c r="F8" s="579"/>
      <c r="G8" s="579"/>
      <c r="H8" s="579"/>
      <c r="I8" s="579"/>
      <c r="J8" s="579"/>
      <c r="K8" s="579"/>
      <c r="L8" s="580"/>
      <c r="M8" s="18"/>
      <c r="N8" s="18"/>
      <c r="O8" s="14"/>
      <c r="P8" s="14"/>
    </row>
    <row r="9" spans="1:16" s="6" customFormat="1" x14ac:dyDescent="0.25">
      <c r="A9" s="4"/>
      <c r="B9" s="578" t="str">
        <f>Public!B9</f>
        <v>Des informations sur le produit et un glossaire de termes sont disponibles dans l'onglet Info.</v>
      </c>
      <c r="C9" s="579"/>
      <c r="D9" s="579"/>
      <c r="E9" s="579"/>
      <c r="F9" s="579"/>
      <c r="G9" s="579"/>
      <c r="H9" s="579"/>
      <c r="I9" s="579"/>
      <c r="J9" s="579"/>
      <c r="K9" s="579"/>
      <c r="L9" s="580"/>
      <c r="M9" s="18"/>
      <c r="N9" s="18"/>
      <c r="O9" s="14"/>
    </row>
    <row r="10" spans="1:16" s="6" customFormat="1" x14ac:dyDescent="0.25">
      <c r="A10" s="4"/>
      <c r="B10" s="578" t="str">
        <f>IF(Intro!$G$21="English",O10,P10)</f>
        <v>Utilisez un onglet numéroté « Imp-Exp » pour chaque exportateur à partir duquel votre entreprise a importé. Pour obtenir des onglets « Imp-Exp » supplémentaires, contactez un analyste de cas identifié dans l'onglet « Intro ».</v>
      </c>
      <c r="C10" s="579"/>
      <c r="D10" s="579"/>
      <c r="E10" s="579"/>
      <c r="F10" s="579"/>
      <c r="G10" s="579"/>
      <c r="H10" s="579"/>
      <c r="I10" s="579"/>
      <c r="J10" s="579"/>
      <c r="K10" s="579"/>
      <c r="L10" s="580"/>
      <c r="M10" s="18"/>
      <c r="N10" s="18"/>
      <c r="O10" s="9" t="s">
        <v>327</v>
      </c>
      <c r="P10" s="9" t="s">
        <v>326</v>
      </c>
    </row>
    <row r="11" spans="1:16" s="6" customFormat="1" x14ac:dyDescent="0.25">
      <c r="A11" s="4"/>
      <c r="B11" s="578"/>
      <c r="C11" s="579"/>
      <c r="D11" s="579"/>
      <c r="E11" s="579"/>
      <c r="F11" s="579"/>
      <c r="G11" s="579"/>
      <c r="H11" s="579"/>
      <c r="I11" s="579"/>
      <c r="J11" s="579"/>
      <c r="K11" s="579"/>
      <c r="L11" s="580"/>
      <c r="M11" s="18"/>
      <c r="N11" s="18"/>
      <c r="O11" s="14"/>
      <c r="P11" s="14"/>
    </row>
    <row r="12" spans="1:16" s="6" customFormat="1" x14ac:dyDescent="0.25">
      <c r="A12" s="4"/>
      <c r="B12" s="578" t="str">
        <f>Pro!B12</f>
        <v>Pour les questions de cet onglet, notez ce qui suit :</v>
      </c>
      <c r="C12" s="579"/>
      <c r="D12" s="579"/>
      <c r="E12" s="579"/>
      <c r="F12" s="579"/>
      <c r="G12" s="579"/>
      <c r="H12" s="579"/>
      <c r="I12" s="579"/>
      <c r="J12" s="579"/>
      <c r="K12" s="579"/>
      <c r="L12" s="580"/>
      <c r="M12" s="18"/>
      <c r="N12" s="18"/>
      <c r="O12" s="14"/>
      <c r="P12" s="14"/>
    </row>
    <row r="13" spans="1:16" s="6" customFormat="1" x14ac:dyDescent="0.25">
      <c r="A13" s="4"/>
      <c r="B13" s="616" t="str">
        <f>Pro!B13</f>
        <v xml:space="preserve">• Veuillez indiquer seulement les ventes effectuées à partir des importations de votre entreprise. Les ventes de marchandises achetées auprès de producteurs canadiens doivent être exclues. </v>
      </c>
      <c r="C13" s="617"/>
      <c r="D13" s="617"/>
      <c r="E13" s="617"/>
      <c r="F13" s="617"/>
      <c r="G13" s="617"/>
      <c r="H13" s="617"/>
      <c r="I13" s="617"/>
      <c r="J13" s="617"/>
      <c r="K13" s="617"/>
      <c r="L13" s="618"/>
      <c r="M13" s="18"/>
      <c r="N13" s="18"/>
      <c r="O13" s="14"/>
      <c r="P13" s="14"/>
    </row>
    <row r="14" spans="1:16" s="6" customFormat="1" x14ac:dyDescent="0.25">
      <c r="A14" s="4"/>
      <c r="B14" s="578" t="str">
        <f>Pro!B14</f>
        <v>• Déclarez toutes les ventes aux entreprises associées canadiennes et étrangères.</v>
      </c>
      <c r="C14" s="579"/>
      <c r="D14" s="579"/>
      <c r="E14" s="579"/>
      <c r="F14" s="579"/>
      <c r="G14" s="579"/>
      <c r="H14" s="579"/>
      <c r="I14" s="579"/>
      <c r="J14" s="579"/>
      <c r="K14" s="579"/>
      <c r="L14" s="580"/>
      <c r="M14" s="18"/>
      <c r="N14" s="18"/>
      <c r="O14" s="14"/>
      <c r="P14" s="14"/>
    </row>
    <row r="15" spans="1:16" s="6" customFormat="1" x14ac:dyDescent="0.25">
      <c r="A15" s="4"/>
      <c r="B15" s="578" t="str">
        <f>Pro!B15</f>
        <v>• Déclarez toutes les ventes à compter de la date de l’expédition au client ou à son entrepôt.</v>
      </c>
      <c r="C15" s="579"/>
      <c r="D15" s="579"/>
      <c r="E15" s="579"/>
      <c r="F15" s="579"/>
      <c r="G15" s="579"/>
      <c r="H15" s="579"/>
      <c r="I15" s="579"/>
      <c r="J15" s="579"/>
      <c r="K15" s="579"/>
      <c r="L15" s="580"/>
      <c r="M15" s="18"/>
      <c r="N15" s="18"/>
      <c r="O15" s="14"/>
      <c r="P15" s="14"/>
    </row>
    <row r="16" spans="1:16" s="6" customFormat="1" x14ac:dyDescent="0.25">
      <c r="A16" s="4"/>
      <c r="B16" s="578" t="str">
        <f>Pro!B16</f>
        <v>• Déclarez toutes les valeurs en dollars canadiens.</v>
      </c>
      <c r="C16" s="579"/>
      <c r="D16" s="579"/>
      <c r="E16" s="579"/>
      <c r="F16" s="579"/>
      <c r="G16" s="579"/>
      <c r="H16" s="579"/>
      <c r="I16" s="579"/>
      <c r="J16" s="579"/>
      <c r="K16" s="579"/>
      <c r="L16" s="580"/>
      <c r="M16" s="18"/>
      <c r="N16" s="18"/>
      <c r="O16" s="14"/>
      <c r="P16" s="14"/>
    </row>
    <row r="17" spans="1:16" s="6" customFormat="1" x14ac:dyDescent="0.25">
      <c r="A17" s="4"/>
      <c r="B17" s="581" t="str">
        <f>IF(Intro!$G$21="English",O17,P17)</f>
        <v>• Si votre entreprise est un utilisateur final ou un détaillant, elle n’a pas besoin de déclarer ses ventes d’importations ou ses stocks d’importations.</v>
      </c>
      <c r="C17" s="582"/>
      <c r="D17" s="582"/>
      <c r="E17" s="582"/>
      <c r="F17" s="582"/>
      <c r="G17" s="582"/>
      <c r="H17" s="582"/>
      <c r="I17" s="582"/>
      <c r="J17" s="582"/>
      <c r="K17" s="582"/>
      <c r="L17" s="583"/>
      <c r="M17" s="18"/>
      <c r="N17" s="18"/>
      <c r="O17" s="14" t="s">
        <v>261</v>
      </c>
      <c r="P17" s="14" t="s">
        <v>262</v>
      </c>
    </row>
    <row r="18" spans="1:16" s="6" customFormat="1" x14ac:dyDescent="0.25">
      <c r="A18" s="4"/>
      <c r="B18" s="13"/>
      <c r="C18" s="13"/>
      <c r="D18" s="13"/>
      <c r="E18" s="3"/>
      <c r="F18" s="3"/>
      <c r="G18" s="3"/>
      <c r="H18" s="3"/>
      <c r="I18" s="3"/>
      <c r="J18" s="3"/>
      <c r="K18" s="3"/>
      <c r="L18" s="3"/>
      <c r="O18" s="14"/>
      <c r="P18" s="14"/>
    </row>
    <row r="19" spans="1:16" x14ac:dyDescent="0.25">
      <c r="B19" s="416" t="str">
        <f>IF(Intro!$G$21="English",O19,P19)</f>
        <v>IMPORTATIONS ET VENTES</v>
      </c>
      <c r="C19" s="417"/>
      <c r="D19" s="417"/>
      <c r="E19" s="417"/>
      <c r="F19" s="417"/>
      <c r="G19" s="417"/>
      <c r="H19" s="417"/>
      <c r="I19" s="417"/>
      <c r="J19" s="417"/>
      <c r="K19" s="417"/>
      <c r="L19" s="418"/>
      <c r="M19" s="9"/>
      <c r="O19" s="87" t="s">
        <v>323</v>
      </c>
      <c r="P19" s="87" t="s">
        <v>324</v>
      </c>
    </row>
    <row r="20" spans="1:16" x14ac:dyDescent="0.25">
      <c r="B20" s="545" t="s">
        <v>12</v>
      </c>
      <c r="C20" s="546"/>
      <c r="D20" s="546"/>
      <c r="E20" s="546"/>
      <c r="F20" s="546"/>
      <c r="G20" s="546"/>
      <c r="H20" s="546"/>
      <c r="I20" s="546"/>
      <c r="J20" s="546"/>
      <c r="K20" s="546"/>
      <c r="L20" s="547"/>
      <c r="M20" s="9"/>
    </row>
    <row r="21" spans="1:16" x14ac:dyDescent="0.25">
      <c r="B21" s="15"/>
      <c r="C21" s="32"/>
      <c r="D21" s="32"/>
      <c r="E21" s="33"/>
      <c r="F21" s="33"/>
      <c r="G21" s="33"/>
      <c r="H21" s="33"/>
      <c r="I21" s="33"/>
      <c r="J21" s="33"/>
      <c r="K21" s="33"/>
      <c r="L21" s="16"/>
      <c r="M21" s="9"/>
    </row>
    <row r="22" spans="1:16" ht="15.75" x14ac:dyDescent="0.25">
      <c r="B22" s="619" t="str">
        <f>IF(Intro!$G$21="English",O22,P22)</f>
        <v xml:space="preserve">Indiquez les importations et les ventes de marchandises de votre entreprise originaires de : </v>
      </c>
      <c r="C22" s="621"/>
      <c r="D22" s="621"/>
      <c r="E22" s="621"/>
      <c r="F22" s="621"/>
      <c r="G22" s="675" t="str">
        <f>Variables!D47</f>
        <v>Chine</v>
      </c>
      <c r="H22" s="675"/>
      <c r="I22" s="675"/>
      <c r="J22" s="675"/>
      <c r="K22" s="675"/>
      <c r="L22" s="61"/>
      <c r="M22" s="9"/>
      <c r="O22" s="9" t="s">
        <v>506</v>
      </c>
      <c r="P22" s="9" t="s">
        <v>507</v>
      </c>
    </row>
    <row r="23" spans="1:16" ht="15.75" x14ac:dyDescent="0.25">
      <c r="B23" s="679" t="str">
        <f>IF(Intro!$G$21="English",O23,P23)</f>
        <v>Nom de l'exportateur :</v>
      </c>
      <c r="C23" s="680"/>
      <c r="D23" s="680"/>
      <c r="E23" s="680"/>
      <c r="F23" s="680"/>
      <c r="G23" s="678"/>
      <c r="H23" s="678"/>
      <c r="I23" s="678"/>
      <c r="J23" s="678"/>
      <c r="K23" s="678"/>
      <c r="L23" s="61"/>
      <c r="M23" s="9"/>
      <c r="O23" s="9" t="s">
        <v>165</v>
      </c>
      <c r="P23" s="9" t="s">
        <v>166</v>
      </c>
    </row>
    <row r="24" spans="1:16" x14ac:dyDescent="0.25">
      <c r="B24" s="107"/>
      <c r="C24" s="108"/>
      <c r="D24" s="108"/>
      <c r="E24" s="108"/>
      <c r="F24" s="108"/>
      <c r="G24" s="33"/>
      <c r="H24" s="33"/>
      <c r="I24" s="33"/>
      <c r="J24" s="33"/>
      <c r="K24" s="33"/>
      <c r="L24" s="16"/>
      <c r="M24" s="9"/>
    </row>
    <row r="25" spans="1:16" ht="28.5" x14ac:dyDescent="0.25">
      <c r="B25" s="107"/>
      <c r="C25" s="108"/>
      <c r="D25" s="108"/>
      <c r="E25" s="108"/>
      <c r="F25" s="108"/>
      <c r="G25" s="143">
        <f>Variables!$B$6</f>
        <v>2023</v>
      </c>
      <c r="H25" s="143">
        <f>G25+1</f>
        <v>2024</v>
      </c>
      <c r="I25" s="143">
        <f>H25+1</f>
        <v>2025</v>
      </c>
      <c r="J25" s="143" t="str">
        <f>IF(Intro!$G$21="English",Variables!B9,Variables!C9)</f>
        <v>janv.-mars 2025</v>
      </c>
      <c r="K25" s="143" t="str">
        <f>IF(Intro!$G$21="English",Variables!B10,Variables!C10)</f>
        <v>janv.-mars 2026</v>
      </c>
      <c r="L25" s="64"/>
      <c r="M25" s="9"/>
      <c r="O25" s="17"/>
    </row>
    <row r="26" spans="1:16" s="10" customFormat="1" x14ac:dyDescent="0.25">
      <c r="A26" s="31"/>
      <c r="B26" s="667" t="str">
        <f>IF(Intro!$G$21="English",O26,P26)</f>
        <v>Importations au Canada</v>
      </c>
      <c r="C26" s="668"/>
      <c r="D26" s="668"/>
      <c r="E26" s="668"/>
      <c r="F26" s="668"/>
      <c r="G26" s="668"/>
      <c r="H26" s="668"/>
      <c r="I26" s="668"/>
      <c r="J26" s="668"/>
      <c r="K26" s="668"/>
      <c r="L26" s="64"/>
      <c r="O26" s="25" t="s">
        <v>229</v>
      </c>
      <c r="P26" s="10" t="s">
        <v>230</v>
      </c>
    </row>
    <row r="27" spans="1:16" x14ac:dyDescent="0.25">
      <c r="B27" s="673" t="str">
        <f>IF(Intro!$G$21="English",O27,P27)</f>
        <v>Importations</v>
      </c>
      <c r="C27" s="674"/>
      <c r="D27" s="666" t="str">
        <f>IF(Intro!$G$21="English",Variables!$B$23,Variables!$C$23)</f>
        <v>tonnes</v>
      </c>
      <c r="E27" s="666"/>
      <c r="F27" s="666"/>
      <c r="G27" s="109"/>
      <c r="H27" s="109"/>
      <c r="I27" s="109"/>
      <c r="J27" s="109"/>
      <c r="K27" s="103"/>
      <c r="L27" s="64"/>
      <c r="M27" s="9"/>
      <c r="O27" s="9" t="s">
        <v>91</v>
      </c>
      <c r="P27" s="9" t="s">
        <v>167</v>
      </c>
    </row>
    <row r="28" spans="1:16" x14ac:dyDescent="0.25">
      <c r="B28" s="673"/>
      <c r="C28" s="674"/>
      <c r="D28" s="666" t="str">
        <f>IF(Intro!$G$21="English",O28,P28)</f>
        <v>valeur d'achat nette rendue (CAD)</v>
      </c>
      <c r="E28" s="666"/>
      <c r="F28" s="666"/>
      <c r="G28" s="109"/>
      <c r="H28" s="109"/>
      <c r="I28" s="109"/>
      <c r="J28" s="109"/>
      <c r="K28" s="103"/>
      <c r="L28" s="64"/>
      <c r="M28" s="9"/>
      <c r="O28" s="9" t="s">
        <v>329</v>
      </c>
      <c r="P28" s="9" t="s">
        <v>328</v>
      </c>
    </row>
    <row r="29" spans="1:16" x14ac:dyDescent="0.25">
      <c r="B29" s="673"/>
      <c r="C29" s="674"/>
      <c r="D29" s="666" t="str">
        <f>"$ / "&amp;IF(Intro!$G$21="English",Variables!$B$24,Variables!$C$24)</f>
        <v>$ / tonne</v>
      </c>
      <c r="E29" s="666"/>
      <c r="F29" s="666"/>
      <c r="G29" s="122" t="str">
        <f>IF(G27=0,"-",G28/G27)</f>
        <v>-</v>
      </c>
      <c r="H29" s="122" t="str">
        <f>IF(H27=0,"-",H28/H27)</f>
        <v>-</v>
      </c>
      <c r="I29" s="122" t="str">
        <f t="shared" ref="I29:K29" si="0">IF(I27=0,"-",I28/I27)</f>
        <v>-</v>
      </c>
      <c r="J29" s="122" t="str">
        <f t="shared" si="0"/>
        <v>-</v>
      </c>
      <c r="K29" s="122" t="str">
        <f t="shared" si="0"/>
        <v>-</v>
      </c>
      <c r="L29" s="64"/>
      <c r="M29" s="9"/>
    </row>
    <row r="30" spans="1:16" s="10" customFormat="1" x14ac:dyDescent="0.25">
      <c r="A30" s="31"/>
      <c r="B30" s="671" t="str">
        <f>IF(Intro!$G$21="English",O30,P30)</f>
        <v>Ventes d'importations au Canada</v>
      </c>
      <c r="C30" s="672"/>
      <c r="D30" s="672"/>
      <c r="E30" s="672"/>
      <c r="F30" s="672"/>
      <c r="G30" s="672"/>
      <c r="H30" s="672"/>
      <c r="I30" s="672"/>
      <c r="J30" s="672"/>
      <c r="K30" s="672"/>
      <c r="L30" s="64"/>
      <c r="O30" s="25" t="s">
        <v>515</v>
      </c>
      <c r="P30" s="10" t="s">
        <v>516</v>
      </c>
    </row>
    <row r="31" spans="1:16" x14ac:dyDescent="0.25">
      <c r="B31" s="396" t="str">
        <f>IF(Intro!$G$21="English",O31,P31)</f>
        <v>Ventes aux revendeurs / distributeurs au Canada</v>
      </c>
      <c r="C31" s="468"/>
      <c r="D31" s="666" t="str">
        <f>D27</f>
        <v>tonnes</v>
      </c>
      <c r="E31" s="666"/>
      <c r="F31" s="666"/>
      <c r="G31" s="109"/>
      <c r="H31" s="109"/>
      <c r="I31" s="109"/>
      <c r="J31" s="109"/>
      <c r="K31" s="103"/>
      <c r="L31" s="64"/>
      <c r="M31" s="9"/>
      <c r="O31" s="9" t="str">
        <f>"Sales to "&amp;Variables!$B$26&amp;" in Canada"</f>
        <v>Sales to dealers / distributors in Canada</v>
      </c>
      <c r="P31" s="9" t="str">
        <f>"Ventes aux "&amp;Variables!$C$26&amp;" au Canada"</f>
        <v>Ventes aux revendeurs / distributeurs au Canada</v>
      </c>
    </row>
    <row r="32" spans="1:16" x14ac:dyDescent="0.25">
      <c r="B32" s="396"/>
      <c r="C32" s="468"/>
      <c r="D32" s="666" t="str">
        <f>IF(Intro!$G$21="English",O32,P32)</f>
        <v>valeur de vente nette rendue (CAD)</v>
      </c>
      <c r="E32" s="666"/>
      <c r="F32" s="666"/>
      <c r="G32" s="109"/>
      <c r="H32" s="109"/>
      <c r="I32" s="109"/>
      <c r="J32" s="109"/>
      <c r="K32" s="103"/>
      <c r="L32" s="64"/>
      <c r="M32" s="9"/>
      <c r="O32" s="9" t="s">
        <v>331</v>
      </c>
      <c r="P32" s="9" t="s">
        <v>330</v>
      </c>
    </row>
    <row r="33" spans="1:16" ht="15" thickBot="1" x14ac:dyDescent="0.3">
      <c r="B33" s="641"/>
      <c r="C33" s="642"/>
      <c r="D33" s="676" t="str">
        <f>D29</f>
        <v>$ / tonne</v>
      </c>
      <c r="E33" s="676"/>
      <c r="F33" s="676"/>
      <c r="G33" s="122" t="str">
        <f>IF(G31=0,"-",G32/G31)</f>
        <v>-</v>
      </c>
      <c r="H33" s="122" t="str">
        <f>IF(H31=0,"-",H32/H31)</f>
        <v>-</v>
      </c>
      <c r="I33" s="122" t="str">
        <f t="shared" ref="I33" si="1">IF(I31=0,"-",I32/I31)</f>
        <v>-</v>
      </c>
      <c r="J33" s="122" t="str">
        <f t="shared" ref="J33" si="2">IF(J31=0,"-",J32/J31)</f>
        <v>-</v>
      </c>
      <c r="K33" s="122" t="str">
        <f t="shared" ref="K33" si="3">IF(K31=0,"-",K32/K31)</f>
        <v>-</v>
      </c>
      <c r="L33" s="64"/>
      <c r="M33" s="9"/>
    </row>
    <row r="34" spans="1:16" x14ac:dyDescent="0.25">
      <c r="B34" s="643" t="str">
        <f>IF(Intro!$G$21="English",O34,P34)</f>
        <v>Ventes aux utilisateurs finals au Canada</v>
      </c>
      <c r="C34" s="644"/>
      <c r="D34" s="677" t="str">
        <f t="shared" ref="D34:D36" si="4">D31</f>
        <v>tonnes</v>
      </c>
      <c r="E34" s="677"/>
      <c r="F34" s="677"/>
      <c r="G34" s="109"/>
      <c r="H34" s="109"/>
      <c r="I34" s="109"/>
      <c r="J34" s="109"/>
      <c r="K34" s="103"/>
      <c r="L34" s="64"/>
      <c r="M34" s="9"/>
      <c r="O34" s="9" t="str">
        <f>"Sales to "&amp;Variables!$B$27&amp;" in Canada"</f>
        <v>Sales to end users in Canada</v>
      </c>
      <c r="P34" s="9" t="str">
        <f>"Ventes aux "&amp;Variables!$C$27&amp;" au Canada"</f>
        <v>Ventes aux utilisateurs finals au Canada</v>
      </c>
    </row>
    <row r="35" spans="1:16" x14ac:dyDescent="0.25">
      <c r="B35" s="396"/>
      <c r="C35" s="468"/>
      <c r="D35" s="666" t="str">
        <f t="shared" si="4"/>
        <v>valeur de vente nette rendue (CAD)</v>
      </c>
      <c r="E35" s="666"/>
      <c r="F35" s="666"/>
      <c r="G35" s="109"/>
      <c r="H35" s="109"/>
      <c r="I35" s="109"/>
      <c r="J35" s="109"/>
      <c r="K35" s="103"/>
      <c r="L35" s="64"/>
      <c r="M35" s="9"/>
    </row>
    <row r="36" spans="1:16" ht="15" thickBot="1" x14ac:dyDescent="0.3">
      <c r="B36" s="641"/>
      <c r="C36" s="642"/>
      <c r="D36" s="676" t="str">
        <f t="shared" si="4"/>
        <v>$ / tonne</v>
      </c>
      <c r="E36" s="676"/>
      <c r="F36" s="676"/>
      <c r="G36" s="122" t="str">
        <f>IF(G34=0,"-",G35/G34)</f>
        <v>-</v>
      </c>
      <c r="H36" s="122" t="str">
        <f>IF(H34=0,"-",H35/H34)</f>
        <v>-</v>
      </c>
      <c r="I36" s="122" t="str">
        <f t="shared" ref="I36" si="5">IF(I34=0,"-",I35/I34)</f>
        <v>-</v>
      </c>
      <c r="J36" s="122" t="str">
        <f t="shared" ref="J36" si="6">IF(J34=0,"-",J35/J34)</f>
        <v>-</v>
      </c>
      <c r="K36" s="122" t="str">
        <f t="shared" ref="K36" si="7">IF(K34=0,"-",K35/K34)</f>
        <v>-</v>
      </c>
      <c r="L36" s="64"/>
      <c r="M36" s="9"/>
    </row>
    <row r="37" spans="1:16" x14ac:dyDescent="0.25">
      <c r="B37" s="522" t="str">
        <f>IF(Intro!$G$21="English",O37,P37)</f>
        <v>Ventes totales d'importations au Canada</v>
      </c>
      <c r="C37" s="523"/>
      <c r="D37" s="669" t="str">
        <f>D34</f>
        <v>tonnes</v>
      </c>
      <c r="E37" s="669"/>
      <c r="F37" s="669"/>
      <c r="G37" s="111">
        <f t="shared" ref="G37:K38" si="8">G31+G34</f>
        <v>0</v>
      </c>
      <c r="H37" s="111">
        <f t="shared" si="8"/>
        <v>0</v>
      </c>
      <c r="I37" s="111">
        <f t="shared" si="8"/>
        <v>0</v>
      </c>
      <c r="J37" s="111">
        <f t="shared" si="8"/>
        <v>0</v>
      </c>
      <c r="K37" s="111">
        <f t="shared" si="8"/>
        <v>0</v>
      </c>
      <c r="L37" s="64"/>
      <c r="M37" s="9"/>
      <c r="O37" s="9" t="s">
        <v>517</v>
      </c>
      <c r="P37" s="9" t="s">
        <v>518</v>
      </c>
    </row>
    <row r="38" spans="1:16" x14ac:dyDescent="0.25">
      <c r="B38" s="518"/>
      <c r="C38" s="519"/>
      <c r="D38" s="670" t="str">
        <f>D35</f>
        <v>valeur de vente nette rendue (CAD)</v>
      </c>
      <c r="E38" s="670"/>
      <c r="F38" s="670"/>
      <c r="G38" s="110">
        <f t="shared" si="8"/>
        <v>0</v>
      </c>
      <c r="H38" s="110">
        <f t="shared" si="8"/>
        <v>0</v>
      </c>
      <c r="I38" s="110">
        <f t="shared" si="8"/>
        <v>0</v>
      </c>
      <c r="J38" s="110">
        <f t="shared" si="8"/>
        <v>0</v>
      </c>
      <c r="K38" s="110">
        <f t="shared" si="8"/>
        <v>0</v>
      </c>
      <c r="L38" s="64"/>
      <c r="M38" s="9"/>
    </row>
    <row r="39" spans="1:16" x14ac:dyDescent="0.25">
      <c r="B39" s="518"/>
      <c r="C39" s="519"/>
      <c r="D39" s="670" t="str">
        <f>D36</f>
        <v>$ / tonne</v>
      </c>
      <c r="E39" s="670"/>
      <c r="F39" s="670"/>
      <c r="G39" s="122" t="str">
        <f>IF(G37=0,"-",G38/G37)</f>
        <v>-</v>
      </c>
      <c r="H39" s="122" t="str">
        <f>IF(H37=0,"-",H38/H37)</f>
        <v>-</v>
      </c>
      <c r="I39" s="122" t="str">
        <f>IF(I37=0,"-",I38/I37)</f>
        <v>-</v>
      </c>
      <c r="J39" s="122" t="str">
        <f t="shared" ref="J39:K39" si="9">IF(J37=0,"-",J38/J37)</f>
        <v>-</v>
      </c>
      <c r="K39" s="122" t="str">
        <f t="shared" si="9"/>
        <v>-</v>
      </c>
      <c r="L39" s="64"/>
      <c r="M39" s="9"/>
    </row>
    <row r="40" spans="1:16" x14ac:dyDescent="0.25">
      <c r="B40" s="65"/>
      <c r="C40" s="62"/>
      <c r="D40" s="62"/>
      <c r="E40" s="62"/>
      <c r="F40" s="62"/>
      <c r="G40" s="62"/>
      <c r="H40" s="62"/>
      <c r="I40" s="62"/>
      <c r="J40" s="62"/>
      <c r="K40" s="62"/>
      <c r="L40" s="63"/>
      <c r="M40" s="9"/>
    </row>
    <row r="41" spans="1:16" s="10" customFormat="1" x14ac:dyDescent="0.25">
      <c r="A41" s="7"/>
      <c r="B41" s="30"/>
      <c r="C41" s="30"/>
      <c r="D41" s="75"/>
      <c r="E41" s="76"/>
      <c r="F41" s="76"/>
      <c r="G41" s="76"/>
      <c r="H41" s="76"/>
      <c r="I41" s="76"/>
      <c r="J41" s="76"/>
      <c r="K41" s="76"/>
      <c r="L41" s="76"/>
      <c r="M41" s="66"/>
    </row>
    <row r="42" spans="1:16" x14ac:dyDescent="0.25">
      <c r="B42" s="416" t="str">
        <f>IF(Intro!$G$21="English",O42,P42)</f>
        <v>VENTES D'IMPORTATIONS AU CANADA À VOS CINQ PLUS IMPORTANTS CLIENTS</v>
      </c>
      <c r="C42" s="417"/>
      <c r="D42" s="417"/>
      <c r="E42" s="417"/>
      <c r="F42" s="417"/>
      <c r="G42" s="417"/>
      <c r="H42" s="417"/>
      <c r="I42" s="417"/>
      <c r="J42" s="417"/>
      <c r="K42" s="417"/>
      <c r="L42" s="418"/>
      <c r="M42" s="9"/>
      <c r="O42" s="87" t="s">
        <v>519</v>
      </c>
      <c r="P42" s="87" t="s">
        <v>202</v>
      </c>
    </row>
    <row r="43" spans="1:16" s="10" customFormat="1" x14ac:dyDescent="0.25">
      <c r="A43" s="7"/>
      <c r="B43" s="545" t="s">
        <v>15</v>
      </c>
      <c r="C43" s="546"/>
      <c r="D43" s="546"/>
      <c r="E43" s="546"/>
      <c r="F43" s="546"/>
      <c r="G43" s="546"/>
      <c r="H43" s="546"/>
      <c r="I43" s="546"/>
      <c r="J43" s="546"/>
      <c r="K43" s="546"/>
      <c r="L43" s="547"/>
      <c r="M43" s="66"/>
      <c r="O43" s="9"/>
    </row>
    <row r="44" spans="1:16" x14ac:dyDescent="0.25">
      <c r="B44" s="15"/>
      <c r="C44" s="32"/>
      <c r="D44" s="32"/>
      <c r="E44" s="33"/>
      <c r="F44" s="33"/>
      <c r="G44" s="33"/>
      <c r="H44" s="33"/>
      <c r="I44" s="33"/>
      <c r="J44" s="33"/>
      <c r="K44" s="33"/>
      <c r="L44" s="16"/>
      <c r="M44" s="9"/>
    </row>
    <row r="45" spans="1:16" x14ac:dyDescent="0.25">
      <c r="B45" s="444" t="str">
        <f>IF(Intro!$G$21="English",O45,P45)</f>
        <v>Déclarez le volume et la valeur des ventes d'importations au Canada pour chaque compte indiqué ci-dessous :</v>
      </c>
      <c r="C45" s="445"/>
      <c r="D45" s="445"/>
      <c r="E45" s="445"/>
      <c r="F45" s="445"/>
      <c r="G45" s="445"/>
      <c r="H45" s="445"/>
      <c r="I45" s="445"/>
      <c r="J45" s="445"/>
      <c r="K45" s="445"/>
      <c r="L45" s="446"/>
      <c r="M45" s="9"/>
      <c r="O45" s="17" t="s">
        <v>169</v>
      </c>
      <c r="P45" s="9" t="s">
        <v>170</v>
      </c>
    </row>
    <row r="46" spans="1:16" x14ac:dyDescent="0.25">
      <c r="B46" s="444" t="str">
        <f>Pro!B35</f>
        <v>Note - Ne répondez à cette question que si votre entreprise a vendu les marchandises du 1er janvier 2023 au 31 mars 2026.</v>
      </c>
      <c r="C46" s="445"/>
      <c r="D46" s="445"/>
      <c r="E46" s="445"/>
      <c r="F46" s="445"/>
      <c r="G46" s="445"/>
      <c r="H46" s="445"/>
      <c r="I46" s="445"/>
      <c r="J46" s="445"/>
      <c r="K46" s="445"/>
      <c r="L46" s="446"/>
      <c r="M46" s="9"/>
      <c r="O46" s="17"/>
    </row>
    <row r="47" spans="1:16" x14ac:dyDescent="0.25">
      <c r="B47" s="55"/>
      <c r="C47" s="56"/>
      <c r="D47" s="32"/>
      <c r="E47" s="33"/>
      <c r="F47" s="33"/>
      <c r="G47" s="33"/>
      <c r="H47" s="33"/>
      <c r="I47" s="33"/>
      <c r="J47" s="33"/>
      <c r="K47" s="33"/>
      <c r="L47" s="16"/>
      <c r="M47" s="9"/>
      <c r="O47" s="17"/>
    </row>
    <row r="48" spans="1:16" x14ac:dyDescent="0.25">
      <c r="B48" s="663"/>
      <c r="C48" s="664"/>
      <c r="D48" s="665"/>
      <c r="E48" s="101" t="str">
        <f>IF(Intro!$G$21="English","Q","T")&amp;IF(MID(F48,2,1)&lt;&gt;"1",MID(F48,2,1)-1&amp;" - "&amp;MID(F48,6,4),"4 - "&amp;MID(F48,6,4)-1)</f>
        <v>T2 - 2024</v>
      </c>
      <c r="F48" s="101" t="str">
        <f>IF(Intro!$G$21="English","Q","T")&amp;IF(MID(G48,2,1)&lt;&gt;"1",MID(G48,2,1)-1&amp;" - "&amp;MID(G48,6,4),"4 - "&amp;MID(G48,6,4)-1)</f>
        <v>T3 - 2024</v>
      </c>
      <c r="G48" s="101" t="str">
        <f>IF(Intro!$G$21="English","Q","T")&amp;IF(MID(H48,2,1)&lt;&gt;"1",MID(H48,2,1)-1&amp;" - "&amp;MID(H48,6,4),"4 - "&amp;MID(H48,6,4)-1)</f>
        <v>T4 - 2024</v>
      </c>
      <c r="H48" s="101" t="str">
        <f>IF(Intro!$G$21="English","Q","T")&amp;IF(MID(I48,2,1)&lt;&gt;"1",MID(I48,2,1)-1&amp;" - "&amp;MID(I48,6,4),"4 - "&amp;MID(I48,6,4)-1)</f>
        <v>T1 - 2025</v>
      </c>
      <c r="I48" s="101" t="str">
        <f>IF(Intro!$G$21="English","Q","T")&amp;IF(MID(J48,2,1)&lt;&gt;"1",MID(J48,2,1)-1&amp;" - "&amp;MID(J48,6,4),"4 - "&amp;MID(J48,6,4)-1)</f>
        <v>T2 - 2025</v>
      </c>
      <c r="J48" s="101" t="str">
        <f>IF(Intro!$G$21="English","Q","T")&amp;IF(MID(K48,2,1)&lt;&gt;"1",MID(K48,2,1)-1&amp;" - "&amp;MID(K48,6,4),"4 - "&amp;MID(K48,6,4)-1)</f>
        <v>T3 - 2025</v>
      </c>
      <c r="K48" s="101" t="str">
        <f>IF(Intro!$G$21="English","Q","T")&amp;IF(MID(L48,2,1)&lt;&gt;"1",MID(L48,2,1)-1&amp;" - "&amp;MID(L48,6,4),"4 - "&amp;MID(L48,6,4)-1)</f>
        <v>T4 - 2025</v>
      </c>
      <c r="L48" s="112" t="str">
        <f>IF(Intro!$G$21="English",Variables!B29&amp;" - ",Variables!C29&amp;" - ")&amp;Variables!B8</f>
        <v>T1 - 2026</v>
      </c>
      <c r="M48" s="9"/>
      <c r="O48" s="17"/>
    </row>
    <row r="49" spans="2:16" x14ac:dyDescent="0.25">
      <c r="B49" s="649" t="str">
        <f>IF(Intro!$G$21="English",O50,P50)</f>
        <v xml:space="preserve">Client 1 - </v>
      </c>
      <c r="C49" s="650"/>
      <c r="D49" s="650"/>
      <c r="E49" s="650"/>
      <c r="F49" s="650"/>
      <c r="G49" s="650"/>
      <c r="H49" s="650"/>
      <c r="I49" s="650"/>
      <c r="J49" s="650"/>
      <c r="K49" s="650"/>
      <c r="L49" s="651"/>
      <c r="M49" s="9"/>
      <c r="O49" s="17"/>
    </row>
    <row r="50" spans="2:16" x14ac:dyDescent="0.25">
      <c r="B50" s="624" t="str">
        <f>D$31</f>
        <v>tonnes</v>
      </c>
      <c r="C50" s="625"/>
      <c r="D50" s="625"/>
      <c r="E50" s="113"/>
      <c r="F50" s="113"/>
      <c r="G50" s="113"/>
      <c r="H50" s="113"/>
      <c r="I50" s="113"/>
      <c r="J50" s="113"/>
      <c r="K50" s="113"/>
      <c r="L50" s="114"/>
      <c r="M50" s="9"/>
      <c r="O50" s="9" t="str">
        <f>"Account 1 - "&amp;Pro!C105</f>
        <v xml:space="preserve">Account 1 - </v>
      </c>
      <c r="P50" s="9" t="str">
        <f>"Client 1 - "&amp;Pro!C105</f>
        <v xml:space="preserve">Client 1 - </v>
      </c>
    </row>
    <row r="51" spans="2:16" x14ac:dyDescent="0.25">
      <c r="B51" s="624" t="str">
        <f>D$32</f>
        <v>valeur de vente nette rendue (CAD)</v>
      </c>
      <c r="C51" s="625"/>
      <c r="D51" s="625"/>
      <c r="E51" s="113"/>
      <c r="F51" s="113"/>
      <c r="G51" s="113"/>
      <c r="H51" s="113"/>
      <c r="I51" s="113"/>
      <c r="J51" s="113"/>
      <c r="K51" s="113"/>
      <c r="L51" s="114"/>
      <c r="M51" s="9"/>
    </row>
    <row r="52" spans="2:16" x14ac:dyDescent="0.25">
      <c r="B52" s="624" t="str">
        <f>D$33</f>
        <v>$ / tonne</v>
      </c>
      <c r="C52" s="625"/>
      <c r="D52" s="625"/>
      <c r="E52" s="123" t="str">
        <f>IF(E50=0,"-",E51/E50)</f>
        <v>-</v>
      </c>
      <c r="F52" s="123" t="str">
        <f t="shared" ref="F52:L52" si="10">IF(F50=0,"-",F51/F50)</f>
        <v>-</v>
      </c>
      <c r="G52" s="123" t="str">
        <f t="shared" si="10"/>
        <v>-</v>
      </c>
      <c r="H52" s="123" t="str">
        <f t="shared" si="10"/>
        <v>-</v>
      </c>
      <c r="I52" s="123" t="str">
        <f t="shared" si="10"/>
        <v>-</v>
      </c>
      <c r="J52" s="123" t="str">
        <f t="shared" si="10"/>
        <v>-</v>
      </c>
      <c r="K52" s="123" t="str">
        <f t="shared" si="10"/>
        <v>-</v>
      </c>
      <c r="L52" s="124" t="str">
        <f t="shared" si="10"/>
        <v>-</v>
      </c>
      <c r="M52" s="9"/>
    </row>
    <row r="53" spans="2:16" x14ac:dyDescent="0.25">
      <c r="B53" s="649" t="str">
        <f>IF(Intro!$G$21="English",O54,P54)</f>
        <v xml:space="preserve">Client 2 - </v>
      </c>
      <c r="C53" s="650"/>
      <c r="D53" s="650"/>
      <c r="E53" s="650"/>
      <c r="F53" s="650"/>
      <c r="G53" s="650"/>
      <c r="H53" s="650"/>
      <c r="I53" s="650"/>
      <c r="J53" s="650"/>
      <c r="K53" s="650"/>
      <c r="L53" s="651"/>
      <c r="M53" s="9"/>
    </row>
    <row r="54" spans="2:16" x14ac:dyDescent="0.25">
      <c r="B54" s="624" t="str">
        <f>D$31</f>
        <v>tonnes</v>
      </c>
      <c r="C54" s="625"/>
      <c r="D54" s="625"/>
      <c r="E54" s="113"/>
      <c r="F54" s="113"/>
      <c r="G54" s="113"/>
      <c r="H54" s="113"/>
      <c r="I54" s="113"/>
      <c r="J54" s="113"/>
      <c r="K54" s="113"/>
      <c r="L54" s="114"/>
      <c r="M54" s="9"/>
      <c r="O54" s="9" t="str">
        <f>"Account 2 - "&amp;Pro!C106</f>
        <v xml:space="preserve">Account 2 - </v>
      </c>
      <c r="P54" s="9" t="str">
        <f>"Client 2 - "&amp;Pro!C106</f>
        <v xml:space="preserve">Client 2 - </v>
      </c>
    </row>
    <row r="55" spans="2:16" x14ac:dyDescent="0.25">
      <c r="B55" s="624" t="str">
        <f>D$32</f>
        <v>valeur de vente nette rendue (CAD)</v>
      </c>
      <c r="C55" s="625"/>
      <c r="D55" s="625"/>
      <c r="E55" s="113"/>
      <c r="F55" s="113"/>
      <c r="G55" s="113"/>
      <c r="H55" s="113"/>
      <c r="I55" s="113"/>
      <c r="J55" s="113"/>
      <c r="K55" s="113"/>
      <c r="L55" s="114"/>
      <c r="M55" s="9"/>
    </row>
    <row r="56" spans="2:16" x14ac:dyDescent="0.25">
      <c r="B56" s="624" t="str">
        <f>D$33</f>
        <v>$ / tonne</v>
      </c>
      <c r="C56" s="625"/>
      <c r="D56" s="625"/>
      <c r="E56" s="123" t="str">
        <f>IF(E54=0,"-",E55/E54)</f>
        <v>-</v>
      </c>
      <c r="F56" s="123" t="str">
        <f t="shared" ref="F56" si="11">IF(F54=0,"-",F55/F54)</f>
        <v>-</v>
      </c>
      <c r="G56" s="123" t="str">
        <f t="shared" ref="G56" si="12">IF(G54=0,"-",G55/G54)</f>
        <v>-</v>
      </c>
      <c r="H56" s="123" t="str">
        <f t="shared" ref="H56" si="13">IF(H54=0,"-",H55/H54)</f>
        <v>-</v>
      </c>
      <c r="I56" s="123" t="str">
        <f t="shared" ref="I56" si="14">IF(I54=0,"-",I55/I54)</f>
        <v>-</v>
      </c>
      <c r="J56" s="123" t="str">
        <f t="shared" ref="J56" si="15">IF(J54=0,"-",J55/J54)</f>
        <v>-</v>
      </c>
      <c r="K56" s="123" t="str">
        <f t="shared" ref="K56" si="16">IF(K54=0,"-",K55/K54)</f>
        <v>-</v>
      </c>
      <c r="L56" s="124" t="str">
        <f t="shared" ref="L56" si="17">IF(L54=0,"-",L55/L54)</f>
        <v>-</v>
      </c>
      <c r="M56" s="9"/>
    </row>
    <row r="57" spans="2:16" x14ac:dyDescent="0.25">
      <c r="B57" s="649" t="str">
        <f>IF(Intro!$G$21="English",O58,P58)</f>
        <v xml:space="preserve">Client 3 - </v>
      </c>
      <c r="C57" s="650"/>
      <c r="D57" s="650"/>
      <c r="E57" s="650"/>
      <c r="F57" s="650"/>
      <c r="G57" s="650"/>
      <c r="H57" s="650"/>
      <c r="I57" s="650"/>
      <c r="J57" s="650"/>
      <c r="K57" s="650"/>
      <c r="L57" s="651"/>
      <c r="M57" s="9"/>
    </row>
    <row r="58" spans="2:16" x14ac:dyDescent="0.25">
      <c r="B58" s="624" t="str">
        <f>D$31</f>
        <v>tonnes</v>
      </c>
      <c r="C58" s="625"/>
      <c r="D58" s="625"/>
      <c r="E58" s="113"/>
      <c r="F58" s="113"/>
      <c r="G58" s="113"/>
      <c r="H58" s="113"/>
      <c r="I58" s="113"/>
      <c r="J58" s="113"/>
      <c r="K58" s="113"/>
      <c r="L58" s="114"/>
      <c r="M58" s="9"/>
      <c r="O58" s="9" t="str">
        <f>"Account 3 - "&amp;Pro!C107</f>
        <v xml:space="preserve">Account 3 - </v>
      </c>
      <c r="P58" s="9" t="str">
        <f>"Client 3 - "&amp;Pro!C107</f>
        <v xml:space="preserve">Client 3 - </v>
      </c>
    </row>
    <row r="59" spans="2:16" x14ac:dyDescent="0.25">
      <c r="B59" s="624" t="str">
        <f>D$32</f>
        <v>valeur de vente nette rendue (CAD)</v>
      </c>
      <c r="C59" s="625"/>
      <c r="D59" s="625"/>
      <c r="E59" s="113"/>
      <c r="F59" s="113"/>
      <c r="G59" s="113"/>
      <c r="H59" s="113"/>
      <c r="I59" s="113"/>
      <c r="J59" s="113"/>
      <c r="K59" s="113"/>
      <c r="L59" s="114"/>
      <c r="M59" s="9"/>
    </row>
    <row r="60" spans="2:16" x14ac:dyDescent="0.25">
      <c r="B60" s="624" t="str">
        <f>D$33</f>
        <v>$ / tonne</v>
      </c>
      <c r="C60" s="625"/>
      <c r="D60" s="625"/>
      <c r="E60" s="123" t="str">
        <f>IF(E58=0,"-",E59/E58)</f>
        <v>-</v>
      </c>
      <c r="F60" s="123" t="str">
        <f t="shared" ref="F60" si="18">IF(F58=0,"-",F59/F58)</f>
        <v>-</v>
      </c>
      <c r="G60" s="123" t="str">
        <f t="shared" ref="G60" si="19">IF(G58=0,"-",G59/G58)</f>
        <v>-</v>
      </c>
      <c r="H60" s="123" t="str">
        <f t="shared" ref="H60" si="20">IF(H58=0,"-",H59/H58)</f>
        <v>-</v>
      </c>
      <c r="I60" s="123" t="str">
        <f t="shared" ref="I60" si="21">IF(I58=0,"-",I59/I58)</f>
        <v>-</v>
      </c>
      <c r="J60" s="123" t="str">
        <f t="shared" ref="J60" si="22">IF(J58=0,"-",J59/J58)</f>
        <v>-</v>
      </c>
      <c r="K60" s="123" t="str">
        <f t="shared" ref="K60" si="23">IF(K58=0,"-",K59/K58)</f>
        <v>-</v>
      </c>
      <c r="L60" s="124" t="str">
        <f t="shared" ref="L60" si="24">IF(L58=0,"-",L59/L58)</f>
        <v>-</v>
      </c>
      <c r="M60" s="9"/>
    </row>
    <row r="61" spans="2:16" x14ac:dyDescent="0.25">
      <c r="B61" s="649" t="str">
        <f>IF(Intro!$G$21="English",O62,P62)</f>
        <v xml:space="preserve">Client 4 - </v>
      </c>
      <c r="C61" s="650"/>
      <c r="D61" s="650"/>
      <c r="E61" s="650"/>
      <c r="F61" s="650"/>
      <c r="G61" s="650"/>
      <c r="H61" s="650"/>
      <c r="I61" s="650"/>
      <c r="J61" s="650"/>
      <c r="K61" s="650"/>
      <c r="L61" s="651"/>
      <c r="M61" s="9"/>
    </row>
    <row r="62" spans="2:16" x14ac:dyDescent="0.25">
      <c r="B62" s="624" t="str">
        <f>D$31</f>
        <v>tonnes</v>
      </c>
      <c r="C62" s="625"/>
      <c r="D62" s="625"/>
      <c r="E62" s="113"/>
      <c r="F62" s="113"/>
      <c r="G62" s="113"/>
      <c r="H62" s="113"/>
      <c r="I62" s="113"/>
      <c r="J62" s="113"/>
      <c r="K62" s="113"/>
      <c r="L62" s="114"/>
      <c r="M62" s="9"/>
      <c r="O62" s="9" t="str">
        <f>"Account 4 - "&amp;Pro!C108</f>
        <v xml:space="preserve">Account 4 - </v>
      </c>
      <c r="P62" s="9" t="str">
        <f>"Client 4 - "&amp;Pro!C108</f>
        <v xml:space="preserve">Client 4 - </v>
      </c>
    </row>
    <row r="63" spans="2:16" x14ac:dyDescent="0.25">
      <c r="B63" s="624" t="str">
        <f>D$32</f>
        <v>valeur de vente nette rendue (CAD)</v>
      </c>
      <c r="C63" s="625"/>
      <c r="D63" s="625"/>
      <c r="E63" s="113"/>
      <c r="F63" s="113"/>
      <c r="G63" s="113"/>
      <c r="H63" s="113"/>
      <c r="I63" s="113"/>
      <c r="J63" s="113"/>
      <c r="K63" s="113"/>
      <c r="L63" s="114"/>
      <c r="M63" s="9"/>
    </row>
    <row r="64" spans="2:16" x14ac:dyDescent="0.25">
      <c r="B64" s="624" t="str">
        <f>D$33</f>
        <v>$ / tonne</v>
      </c>
      <c r="C64" s="625"/>
      <c r="D64" s="625"/>
      <c r="E64" s="123" t="str">
        <f>IF(E62=0,"-",E63/E62)</f>
        <v>-</v>
      </c>
      <c r="F64" s="123" t="str">
        <f t="shared" ref="F64" si="25">IF(F62=0,"-",F63/F62)</f>
        <v>-</v>
      </c>
      <c r="G64" s="123" t="str">
        <f t="shared" ref="G64" si="26">IF(G62=0,"-",G63/G62)</f>
        <v>-</v>
      </c>
      <c r="H64" s="123" t="str">
        <f t="shared" ref="H64" si="27">IF(H62=0,"-",H63/H62)</f>
        <v>-</v>
      </c>
      <c r="I64" s="123" t="str">
        <f t="shared" ref="I64" si="28">IF(I62=0,"-",I63/I62)</f>
        <v>-</v>
      </c>
      <c r="J64" s="123" t="str">
        <f t="shared" ref="J64" si="29">IF(J62=0,"-",J63/J62)</f>
        <v>-</v>
      </c>
      <c r="K64" s="123" t="str">
        <f t="shared" ref="K64" si="30">IF(K62=0,"-",K63/K62)</f>
        <v>-</v>
      </c>
      <c r="L64" s="124" t="str">
        <f t="shared" ref="L64" si="31">IF(L62=0,"-",L63/L62)</f>
        <v>-</v>
      </c>
      <c r="M64" s="9"/>
    </row>
    <row r="65" spans="2:19" x14ac:dyDescent="0.25">
      <c r="B65" s="649" t="str">
        <f>IF(Intro!$G$21="English",O66,P66)</f>
        <v xml:space="preserve">Client 5 - </v>
      </c>
      <c r="C65" s="650"/>
      <c r="D65" s="650"/>
      <c r="E65" s="650"/>
      <c r="F65" s="650"/>
      <c r="G65" s="650"/>
      <c r="H65" s="650"/>
      <c r="I65" s="650"/>
      <c r="J65" s="650"/>
      <c r="K65" s="650"/>
      <c r="L65" s="651"/>
      <c r="M65" s="9"/>
    </row>
    <row r="66" spans="2:19" x14ac:dyDescent="0.25">
      <c r="B66" s="624" t="str">
        <f>D$31</f>
        <v>tonnes</v>
      </c>
      <c r="C66" s="625"/>
      <c r="D66" s="625"/>
      <c r="E66" s="113"/>
      <c r="F66" s="113"/>
      <c r="G66" s="113"/>
      <c r="H66" s="113"/>
      <c r="I66" s="113"/>
      <c r="J66" s="113"/>
      <c r="K66" s="113"/>
      <c r="L66" s="114"/>
      <c r="M66" s="9"/>
      <c r="O66" s="9" t="str">
        <f>"Account 5 - "&amp;Pro!C109</f>
        <v xml:space="preserve">Account 5 - </v>
      </c>
      <c r="P66" s="9" t="str">
        <f>"Client 5 - "&amp;Pro!C109</f>
        <v xml:space="preserve">Client 5 - </v>
      </c>
    </row>
    <row r="67" spans="2:19" x14ac:dyDescent="0.25">
      <c r="B67" s="624" t="str">
        <f>D$32</f>
        <v>valeur de vente nette rendue (CAD)</v>
      </c>
      <c r="C67" s="625"/>
      <c r="D67" s="625"/>
      <c r="E67" s="113"/>
      <c r="F67" s="113"/>
      <c r="G67" s="113"/>
      <c r="H67" s="113"/>
      <c r="I67" s="113"/>
      <c r="J67" s="113"/>
      <c r="K67" s="113"/>
      <c r="L67" s="114"/>
      <c r="M67" s="9"/>
    </row>
    <row r="68" spans="2:19" x14ac:dyDescent="0.25">
      <c r="B68" s="624" t="str">
        <f>D$33</f>
        <v>$ / tonne</v>
      </c>
      <c r="C68" s="625"/>
      <c r="D68" s="625"/>
      <c r="E68" s="123" t="str">
        <f>IF(E66=0,"-",E67/E66)</f>
        <v>-</v>
      </c>
      <c r="F68" s="123" t="str">
        <f t="shared" ref="F68" si="32">IF(F66=0,"-",F67/F66)</f>
        <v>-</v>
      </c>
      <c r="G68" s="123" t="str">
        <f t="shared" ref="G68" si="33">IF(G66=0,"-",G67/G66)</f>
        <v>-</v>
      </c>
      <c r="H68" s="123" t="str">
        <f t="shared" ref="H68" si="34">IF(H66=0,"-",H67/H66)</f>
        <v>-</v>
      </c>
      <c r="I68" s="123" t="str">
        <f t="shared" ref="I68" si="35">IF(I66=0,"-",I67/I66)</f>
        <v>-</v>
      </c>
      <c r="J68" s="123" t="str">
        <f t="shared" ref="J68" si="36">IF(J66=0,"-",J67/J66)</f>
        <v>-</v>
      </c>
      <c r="K68" s="123" t="str">
        <f t="shared" ref="K68" si="37">IF(K66=0,"-",K67/K66)</f>
        <v>-</v>
      </c>
      <c r="L68" s="124" t="str">
        <f t="shared" ref="L68" si="38">IF(L66=0,"-",L67/L66)</f>
        <v>-</v>
      </c>
      <c r="M68" s="9"/>
    </row>
    <row r="69" spans="2:19" x14ac:dyDescent="0.25">
      <c r="B69" s="55"/>
      <c r="C69" s="56"/>
      <c r="D69" s="56"/>
      <c r="E69" s="28"/>
      <c r="F69" s="28"/>
      <c r="G69" s="28"/>
      <c r="H69" s="28"/>
      <c r="I69" s="28"/>
      <c r="J69" s="28"/>
      <c r="K69" s="28"/>
      <c r="L69" s="29"/>
      <c r="M69" s="9"/>
    </row>
    <row r="70" spans="2:19" x14ac:dyDescent="0.25">
      <c r="B70" s="444" t="str">
        <f>IF(Intro!$G$21="English",O70,P70)</f>
        <v>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v>
      </c>
      <c r="C70" s="445"/>
      <c r="D70" s="445"/>
      <c r="E70" s="445"/>
      <c r="F70" s="445"/>
      <c r="G70" s="445"/>
      <c r="H70" s="445"/>
      <c r="I70" s="445"/>
      <c r="J70" s="445"/>
      <c r="K70" s="445"/>
      <c r="L70" s="446"/>
      <c r="M70" s="9"/>
      <c r="O70" s="9" t="s">
        <v>348</v>
      </c>
      <c r="P70" s="9" t="s">
        <v>349</v>
      </c>
      <c r="S70" s="34"/>
    </row>
    <row r="71" spans="2:19" x14ac:dyDescent="0.25">
      <c r="B71" s="444"/>
      <c r="C71" s="445"/>
      <c r="D71" s="445"/>
      <c r="E71" s="445"/>
      <c r="F71" s="445"/>
      <c r="G71" s="445"/>
      <c r="H71" s="445"/>
      <c r="I71" s="445"/>
      <c r="J71" s="445"/>
      <c r="K71" s="445"/>
      <c r="L71" s="446"/>
      <c r="M71" s="9"/>
      <c r="S71" s="34"/>
    </row>
    <row r="72" spans="2:19" x14ac:dyDescent="0.25">
      <c r="B72" s="55"/>
      <c r="C72" s="56"/>
      <c r="D72" s="56"/>
      <c r="E72" s="28"/>
      <c r="F72" s="28"/>
      <c r="G72" s="28"/>
      <c r="H72" s="28"/>
      <c r="I72" s="28"/>
      <c r="J72" s="28"/>
      <c r="K72" s="28"/>
      <c r="L72" s="29"/>
      <c r="M72" s="9"/>
      <c r="S72" s="34"/>
    </row>
    <row r="73" spans="2:19" ht="14.1" customHeight="1" x14ac:dyDescent="0.25">
      <c r="B73" s="645" t="str">
        <f>Variables!D64</f>
        <v>Vérification - volume</v>
      </c>
      <c r="C73" s="507"/>
      <c r="D73" s="507"/>
      <c r="E73" s="507"/>
      <c r="F73" s="508"/>
      <c r="G73" s="101">
        <f>H73-1</f>
        <v>2024</v>
      </c>
      <c r="H73" s="101">
        <f>Variables!B8-1</f>
        <v>2025</v>
      </c>
      <c r="I73" s="101" t="str">
        <f>K25</f>
        <v>janv.-mars 2026</v>
      </c>
      <c r="J73" s="34"/>
      <c r="K73" s="34"/>
      <c r="L73" s="64"/>
      <c r="M73" s="9"/>
      <c r="O73" s="9" t="s">
        <v>370</v>
      </c>
      <c r="P73" s="9" t="s">
        <v>371</v>
      </c>
    </row>
    <row r="74" spans="2:19" ht="14.1" customHeight="1" x14ac:dyDescent="0.25">
      <c r="B74" s="654" t="str">
        <f>D31</f>
        <v>tonnes</v>
      </c>
      <c r="C74" s="655"/>
      <c r="D74" s="655"/>
      <c r="E74" s="655"/>
      <c r="F74" s="656"/>
      <c r="G74" s="153" t="str">
        <f>IF(SUM(E50:G50,E54:G54,E58:G58,E62:G62,E66:G66)&gt;H37,Variables!$D$65,Variables!$D$66)</f>
        <v>Correct</v>
      </c>
      <c r="H74" s="153" t="str">
        <f>IF(SUM(H50:K50,H54:K54,H58:K58,H62:K62,H66:K66)&gt;I37,Variables!$D$65,Variables!$D$66)</f>
        <v>Correct</v>
      </c>
      <c r="I74" s="153" t="str">
        <f>IF(SUM(L50,L54,L58,L62,L66)&gt;K37,Variables!$D$65,Variables!$D$66)</f>
        <v>Correct</v>
      </c>
      <c r="J74" s="34"/>
      <c r="K74" s="34"/>
      <c r="L74" s="64"/>
      <c r="M74" s="9"/>
    </row>
    <row r="75" spans="2:19" ht="14.1" customHeight="1" x14ac:dyDescent="0.25">
      <c r="B75" s="646" t="str">
        <f>IF(Intro!$G$21="English",O75,P75)</f>
        <v>volume - total des ventes au Canada d'importations aux cinq principaux clients (Question 2)</v>
      </c>
      <c r="C75" s="647"/>
      <c r="D75" s="647"/>
      <c r="E75" s="647"/>
      <c r="F75" s="648"/>
      <c r="G75" s="153">
        <f>SUM(E50:G50,E54:G54,E58:G58,E62:G62,E66:G66)</f>
        <v>0</v>
      </c>
      <c r="H75" s="153">
        <f>SUM(H50:K50,H54:K54,H58:K58,H62:K62,H66:K66)</f>
        <v>0</v>
      </c>
      <c r="I75" s="153">
        <f>SUM(L50,L54,L58,L62,L66)</f>
        <v>0</v>
      </c>
      <c r="J75" s="34"/>
      <c r="K75" s="34"/>
      <c r="L75" s="64"/>
      <c r="M75" s="9"/>
      <c r="O75" s="66" t="s">
        <v>463</v>
      </c>
      <c r="P75" s="9" t="s">
        <v>465</v>
      </c>
    </row>
    <row r="76" spans="2:19" ht="14.1" customHeight="1" x14ac:dyDescent="0.25">
      <c r="B76" s="646" t="str">
        <f>IF(Intro!$G$21="English",O76,P76)</f>
        <v>volume - total des ventes au Canada d'importations (Question 1)</v>
      </c>
      <c r="C76" s="647"/>
      <c r="D76" s="647"/>
      <c r="E76" s="647"/>
      <c r="F76" s="648"/>
      <c r="G76" s="153">
        <f>H37</f>
        <v>0</v>
      </c>
      <c r="H76" s="153">
        <f>I37</f>
        <v>0</v>
      </c>
      <c r="I76" s="153">
        <f>K37</f>
        <v>0</v>
      </c>
      <c r="J76" s="34"/>
      <c r="K76" s="34"/>
      <c r="L76" s="64"/>
      <c r="M76" s="9"/>
      <c r="O76" s="9" t="s">
        <v>464</v>
      </c>
      <c r="P76" s="9" t="s">
        <v>466</v>
      </c>
    </row>
    <row r="77" spans="2:19" ht="14.1" customHeight="1" x14ac:dyDescent="0.25">
      <c r="B77" s="635" t="str">
        <f>Variables!D68</f>
        <v>Vérification - valeur</v>
      </c>
      <c r="C77" s="636"/>
      <c r="D77" s="636"/>
      <c r="E77" s="636"/>
      <c r="F77" s="637"/>
      <c r="G77" s="101">
        <f>G73</f>
        <v>2024</v>
      </c>
      <c r="H77" s="101">
        <f>H73</f>
        <v>2025</v>
      </c>
      <c r="I77" s="101" t="str">
        <f>I73</f>
        <v>janv.-mars 2026</v>
      </c>
      <c r="J77" s="34"/>
      <c r="K77" s="34"/>
      <c r="L77" s="64"/>
      <c r="M77" s="9"/>
    </row>
    <row r="78" spans="2:19" ht="14.1" customHeight="1" x14ac:dyDescent="0.25">
      <c r="B78" s="626" t="str">
        <f>D32</f>
        <v>valeur de vente nette rendue (CAD)</v>
      </c>
      <c r="C78" s="627"/>
      <c r="D78" s="627"/>
      <c r="E78" s="627"/>
      <c r="F78" s="628"/>
      <c r="G78" s="153" t="str">
        <f>IF(SUM(E51:G51,E55:G55,E59:G59,E63:G63,E67:G67)&gt;H38,Variables!$D$65,Variables!$D$66)</f>
        <v>Correct</v>
      </c>
      <c r="H78" s="153" t="str">
        <f>IF(SUM(H51:K51,H55:K55,H59:K59,H63:K63,H67:K67)&gt;I38,Variables!$D$65,Variables!$D$66)</f>
        <v>Correct</v>
      </c>
      <c r="I78" s="153" t="str">
        <f>IF(SUM(L51,L55,L59,L63,L67)&gt;K38,Variables!$D$65,Variables!$D$66)</f>
        <v>Correct</v>
      </c>
      <c r="J78" s="34"/>
      <c r="K78" s="34"/>
      <c r="L78" s="64"/>
      <c r="M78" s="9"/>
    </row>
    <row r="79" spans="2:19" ht="14.1" customHeight="1" x14ac:dyDescent="0.25">
      <c r="B79" s="629" t="str">
        <f>IF(Intro!$G$21="English",O79,P79)</f>
        <v>valeur - total des ventes au Canada d'importations aux cinq principaux clients (Question 2)</v>
      </c>
      <c r="C79" s="630"/>
      <c r="D79" s="630"/>
      <c r="E79" s="630"/>
      <c r="F79" s="631"/>
      <c r="G79" s="153">
        <f>SUM(E51:G51,E55:G55,E59:G59,E63:G63,E67:G67)</f>
        <v>0</v>
      </c>
      <c r="H79" s="153">
        <f>SUM(H51:K51,H55:K55,H59:K59,H63:K63,H67:K67)</f>
        <v>0</v>
      </c>
      <c r="I79" s="153">
        <f>SUM(L51,L55,L59,L63,L67)</f>
        <v>0</v>
      </c>
      <c r="J79" s="34"/>
      <c r="K79" s="34"/>
      <c r="L79" s="64"/>
      <c r="M79" s="9"/>
      <c r="O79" s="66" t="s">
        <v>469</v>
      </c>
      <c r="P79" s="9" t="s">
        <v>467</v>
      </c>
    </row>
    <row r="80" spans="2:19" ht="14.1" customHeight="1" x14ac:dyDescent="0.25">
      <c r="B80" s="629" t="str">
        <f>IF(Intro!$G$21="English",O80,P80)</f>
        <v>valeur - total des ventes au Canada d'importations (Question 1)</v>
      </c>
      <c r="C80" s="630"/>
      <c r="D80" s="630"/>
      <c r="E80" s="630"/>
      <c r="F80" s="631"/>
      <c r="G80" s="153">
        <f>H38</f>
        <v>0</v>
      </c>
      <c r="H80" s="153">
        <f>I38</f>
        <v>0</v>
      </c>
      <c r="I80" s="153">
        <f>K38</f>
        <v>0</v>
      </c>
      <c r="J80" s="34"/>
      <c r="K80" s="34"/>
      <c r="L80" s="64"/>
      <c r="M80" s="9"/>
      <c r="O80" s="9" t="s">
        <v>470</v>
      </c>
      <c r="P80" s="9" t="s">
        <v>468</v>
      </c>
    </row>
    <row r="81" spans="1:16" x14ac:dyDescent="0.25">
      <c r="B81" s="65"/>
      <c r="C81" s="62"/>
      <c r="D81" s="62"/>
      <c r="E81" s="62"/>
      <c r="F81" s="62"/>
      <c r="G81" s="62"/>
      <c r="H81" s="62"/>
      <c r="I81" s="62"/>
      <c r="J81" s="134"/>
      <c r="K81" s="134"/>
      <c r="L81" s="135"/>
      <c r="M81" s="9"/>
    </row>
    <row r="82" spans="1:16" s="10" customFormat="1" x14ac:dyDescent="0.25">
      <c r="A82" s="7"/>
      <c r="B82" s="30"/>
      <c r="C82" s="30"/>
      <c r="D82" s="75"/>
      <c r="E82" s="76"/>
      <c r="F82" s="76"/>
      <c r="G82" s="76"/>
      <c r="H82" s="76"/>
      <c r="I82" s="76"/>
      <c r="J82" s="76"/>
      <c r="K82" s="76"/>
      <c r="L82" s="76"/>
      <c r="M82" s="66"/>
    </row>
    <row r="83" spans="1:16" x14ac:dyDescent="0.25">
      <c r="B83" s="416" t="str">
        <f>IF(Intro!$G$21="English",O83,P83)</f>
        <v>IMPORTATIONS DE PRODUITS DE RÉFÉRENCE</v>
      </c>
      <c r="C83" s="417"/>
      <c r="D83" s="417"/>
      <c r="E83" s="417"/>
      <c r="F83" s="417"/>
      <c r="G83" s="417"/>
      <c r="H83" s="417"/>
      <c r="I83" s="417"/>
      <c r="J83" s="417"/>
      <c r="K83" s="417"/>
      <c r="L83" s="418"/>
      <c r="M83" s="9"/>
      <c r="O83" s="87" t="s">
        <v>322</v>
      </c>
      <c r="P83" s="87" t="s">
        <v>417</v>
      </c>
    </row>
    <row r="84" spans="1:16" x14ac:dyDescent="0.25">
      <c r="B84" s="545" t="s">
        <v>16</v>
      </c>
      <c r="C84" s="546"/>
      <c r="D84" s="546"/>
      <c r="E84" s="546"/>
      <c r="F84" s="546"/>
      <c r="G84" s="546"/>
      <c r="H84" s="546"/>
      <c r="I84" s="546"/>
      <c r="J84" s="546"/>
      <c r="K84" s="546"/>
      <c r="L84" s="547"/>
      <c r="M84" s="9"/>
    </row>
    <row r="85" spans="1:16" x14ac:dyDescent="0.25">
      <c r="B85" s="15"/>
      <c r="C85" s="32"/>
      <c r="D85" s="32"/>
      <c r="E85" s="33"/>
      <c r="F85" s="33"/>
      <c r="G85" s="33"/>
      <c r="H85" s="33"/>
      <c r="I85" s="33"/>
      <c r="J85" s="33"/>
      <c r="K85" s="33"/>
      <c r="L85" s="16"/>
      <c r="M85" s="9"/>
    </row>
    <row r="86" spans="1:16" x14ac:dyDescent="0.25">
      <c r="B86" s="444" t="str">
        <f>IF(Intro!$G$21="English",O86,P86)</f>
        <v>Indiquez le volume et la valeur des importations pour chaque produit de référence :</v>
      </c>
      <c r="C86" s="445"/>
      <c r="D86" s="445"/>
      <c r="E86" s="445"/>
      <c r="F86" s="445"/>
      <c r="G86" s="445"/>
      <c r="H86" s="445"/>
      <c r="I86" s="445"/>
      <c r="J86" s="445"/>
      <c r="K86" s="445"/>
      <c r="L86" s="446"/>
      <c r="M86" s="9"/>
      <c r="O86" s="17" t="s">
        <v>189</v>
      </c>
      <c r="P86" s="9" t="s">
        <v>190</v>
      </c>
    </row>
    <row r="87" spans="1:16" x14ac:dyDescent="0.25">
      <c r="B87" s="55"/>
      <c r="C87" s="56"/>
      <c r="D87" s="32"/>
      <c r="E87" s="33"/>
      <c r="F87" s="33"/>
      <c r="G87" s="33"/>
      <c r="H87" s="33"/>
      <c r="I87" s="33"/>
      <c r="J87" s="33"/>
      <c r="K87" s="33"/>
      <c r="L87" s="16"/>
      <c r="M87" s="9"/>
      <c r="O87" s="17"/>
    </row>
    <row r="88" spans="1:16" x14ac:dyDescent="0.25">
      <c r="B88" s="663"/>
      <c r="C88" s="664"/>
      <c r="D88" s="665"/>
      <c r="E88" s="101" t="str">
        <f t="shared" ref="E88:L88" si="39">E48</f>
        <v>T2 - 2024</v>
      </c>
      <c r="F88" s="101" t="str">
        <f t="shared" si="39"/>
        <v>T3 - 2024</v>
      </c>
      <c r="G88" s="101" t="str">
        <f t="shared" si="39"/>
        <v>T4 - 2024</v>
      </c>
      <c r="H88" s="101" t="str">
        <f t="shared" si="39"/>
        <v>T1 - 2025</v>
      </c>
      <c r="I88" s="101" t="str">
        <f t="shared" si="39"/>
        <v>T2 - 2025</v>
      </c>
      <c r="J88" s="101" t="str">
        <f t="shared" si="39"/>
        <v>T3 - 2025</v>
      </c>
      <c r="K88" s="101" t="str">
        <f t="shared" si="39"/>
        <v>T4 - 2025</v>
      </c>
      <c r="L88" s="112" t="str">
        <f t="shared" si="39"/>
        <v>T1 - 2026</v>
      </c>
      <c r="M88" s="9"/>
      <c r="O88" s="17"/>
    </row>
    <row r="89" spans="1:16" x14ac:dyDescent="0.25">
      <c r="B89" s="659" t="str">
        <f>IF(Intro!$G$21="English",Variables!B30,Variables!C30)</f>
        <v>Poutre à gradin formée à froid  en acier de calibre 12 à 16, de toute longueur, incluant le connecteur/support de poutre, quels que soient le profil ou le type de raccord.</v>
      </c>
      <c r="C89" s="504"/>
      <c r="D89" s="504"/>
      <c r="E89" s="504"/>
      <c r="F89" s="504"/>
      <c r="G89" s="504"/>
      <c r="H89" s="504"/>
      <c r="I89" s="504"/>
      <c r="J89" s="504"/>
      <c r="K89" s="504"/>
      <c r="L89" s="660"/>
      <c r="M89" s="9"/>
    </row>
    <row r="90" spans="1:16" x14ac:dyDescent="0.25">
      <c r="B90" s="661"/>
      <c r="C90" s="510"/>
      <c r="D90" s="510"/>
      <c r="E90" s="510"/>
      <c r="F90" s="510"/>
      <c r="G90" s="510"/>
      <c r="H90" s="510"/>
      <c r="I90" s="510"/>
      <c r="J90" s="510"/>
      <c r="K90" s="510"/>
      <c r="L90" s="662"/>
      <c r="M90" s="9"/>
    </row>
    <row r="91" spans="1:16" x14ac:dyDescent="0.25">
      <c r="B91" s="624" t="str">
        <f>D$27</f>
        <v>tonnes</v>
      </c>
      <c r="C91" s="625"/>
      <c r="D91" s="625"/>
      <c r="E91" s="113"/>
      <c r="F91" s="113"/>
      <c r="G91" s="113"/>
      <c r="H91" s="113"/>
      <c r="I91" s="113"/>
      <c r="J91" s="113"/>
      <c r="K91" s="113"/>
      <c r="L91" s="114"/>
      <c r="M91" s="9"/>
    </row>
    <row r="92" spans="1:16" x14ac:dyDescent="0.25">
      <c r="B92" s="624" t="str">
        <f>D$28</f>
        <v>valeur d'achat nette rendue (CAD)</v>
      </c>
      <c r="C92" s="625"/>
      <c r="D92" s="625"/>
      <c r="E92" s="113"/>
      <c r="F92" s="113"/>
      <c r="G92" s="113"/>
      <c r="H92" s="113"/>
      <c r="I92" s="113"/>
      <c r="J92" s="113"/>
      <c r="K92" s="113"/>
      <c r="L92" s="114"/>
      <c r="M92" s="9"/>
    </row>
    <row r="93" spans="1:16" x14ac:dyDescent="0.25">
      <c r="B93" s="624" t="str">
        <f>D$29</f>
        <v>$ / tonne</v>
      </c>
      <c r="C93" s="625"/>
      <c r="D93" s="625"/>
      <c r="E93" s="123" t="str">
        <f t="shared" ref="E93:L93" si="40">IF(E91=0,"-",E92/E91)</f>
        <v>-</v>
      </c>
      <c r="F93" s="123" t="str">
        <f t="shared" si="40"/>
        <v>-</v>
      </c>
      <c r="G93" s="123" t="str">
        <f t="shared" si="40"/>
        <v>-</v>
      </c>
      <c r="H93" s="123" t="str">
        <f t="shared" si="40"/>
        <v>-</v>
      </c>
      <c r="I93" s="123" t="str">
        <f t="shared" si="40"/>
        <v>-</v>
      </c>
      <c r="J93" s="123" t="str">
        <f t="shared" si="40"/>
        <v>-</v>
      </c>
      <c r="K93" s="123" t="str">
        <f t="shared" si="40"/>
        <v>-</v>
      </c>
      <c r="L93" s="124" t="str">
        <f t="shared" si="40"/>
        <v>-</v>
      </c>
      <c r="M93" s="9"/>
    </row>
    <row r="94" spans="1:16" x14ac:dyDescent="0.25">
      <c r="B94" s="659" t="str">
        <f>IF(Intro!$G$21="English",Variables!B31,Variables!C31)</f>
        <v>Poutre caisson formée à froid  en acier de calibre 12 à 16, de toute longueur, incluant le connecteur/support de poutre, quels que soient le profil ou le type de raccord.</v>
      </c>
      <c r="C94" s="504"/>
      <c r="D94" s="504"/>
      <c r="E94" s="504"/>
      <c r="F94" s="504"/>
      <c r="G94" s="504"/>
      <c r="H94" s="504"/>
      <c r="I94" s="504"/>
      <c r="J94" s="504"/>
      <c r="K94" s="504"/>
      <c r="L94" s="660"/>
      <c r="M94" s="9"/>
    </row>
    <row r="95" spans="1:16" x14ac:dyDescent="0.25">
      <c r="B95" s="661"/>
      <c r="C95" s="510"/>
      <c r="D95" s="510"/>
      <c r="E95" s="510"/>
      <c r="F95" s="510"/>
      <c r="G95" s="510"/>
      <c r="H95" s="510"/>
      <c r="I95" s="510"/>
      <c r="J95" s="510"/>
      <c r="K95" s="510"/>
      <c r="L95" s="662"/>
      <c r="M95" s="9"/>
    </row>
    <row r="96" spans="1:16" x14ac:dyDescent="0.25">
      <c r="B96" s="624" t="str">
        <f>D$27</f>
        <v>tonnes</v>
      </c>
      <c r="C96" s="625"/>
      <c r="D96" s="625"/>
      <c r="E96" s="113"/>
      <c r="F96" s="113"/>
      <c r="G96" s="113"/>
      <c r="H96" s="113"/>
      <c r="I96" s="113"/>
      <c r="J96" s="113"/>
      <c r="K96" s="113"/>
      <c r="L96" s="114"/>
      <c r="M96" s="9"/>
    </row>
    <row r="97" spans="2:19" x14ac:dyDescent="0.25">
      <c r="B97" s="624" t="str">
        <f>D$28</f>
        <v>valeur d'achat nette rendue (CAD)</v>
      </c>
      <c r="C97" s="625"/>
      <c r="D97" s="625"/>
      <c r="E97" s="113"/>
      <c r="F97" s="113"/>
      <c r="G97" s="113"/>
      <c r="H97" s="113"/>
      <c r="I97" s="113"/>
      <c r="J97" s="113"/>
      <c r="K97" s="113"/>
      <c r="L97" s="114"/>
      <c r="M97" s="9"/>
    </row>
    <row r="98" spans="2:19" x14ac:dyDescent="0.25">
      <c r="B98" s="624" t="str">
        <f>D$29</f>
        <v>$ / tonne</v>
      </c>
      <c r="C98" s="625"/>
      <c r="D98" s="625"/>
      <c r="E98" s="123" t="str">
        <f t="shared" ref="E98:L98" si="41">IF(E96=0,"-",E97/E96)</f>
        <v>-</v>
      </c>
      <c r="F98" s="123" t="str">
        <f t="shared" si="41"/>
        <v>-</v>
      </c>
      <c r="G98" s="123" t="str">
        <f t="shared" si="41"/>
        <v>-</v>
      </c>
      <c r="H98" s="123" t="str">
        <f t="shared" si="41"/>
        <v>-</v>
      </c>
      <c r="I98" s="123" t="str">
        <f t="shared" si="41"/>
        <v>-</v>
      </c>
      <c r="J98" s="123" t="str">
        <f t="shared" si="41"/>
        <v>-</v>
      </c>
      <c r="K98" s="123" t="str">
        <f t="shared" si="41"/>
        <v>-</v>
      </c>
      <c r="L98" s="124" t="str">
        <f t="shared" si="41"/>
        <v>-</v>
      </c>
      <c r="M98" s="9"/>
    </row>
    <row r="99" spans="2:19" x14ac:dyDescent="0.25">
      <c r="B99" s="659" t="str">
        <f>IF(Intro!$G$21="English",Variables!B32,Variables!C32)</f>
        <v>Barre de sécurité formée à froid , quels que soient le type ou le modèle (universelle, à clipser, à encliqueter, à poser par-dessus, soudée ou autre), les dimensions ou la configuration.</v>
      </c>
      <c r="C99" s="504"/>
      <c r="D99" s="504"/>
      <c r="E99" s="504"/>
      <c r="F99" s="504"/>
      <c r="G99" s="504"/>
      <c r="H99" s="504"/>
      <c r="I99" s="504"/>
      <c r="J99" s="504"/>
      <c r="K99" s="504"/>
      <c r="L99" s="660"/>
      <c r="M99" s="9"/>
    </row>
    <row r="100" spans="2:19" x14ac:dyDescent="0.25">
      <c r="B100" s="661"/>
      <c r="C100" s="510"/>
      <c r="D100" s="510"/>
      <c r="E100" s="510"/>
      <c r="F100" s="510"/>
      <c r="G100" s="510"/>
      <c r="H100" s="510"/>
      <c r="I100" s="510"/>
      <c r="J100" s="510"/>
      <c r="K100" s="510"/>
      <c r="L100" s="662"/>
      <c r="M100" s="9"/>
    </row>
    <row r="101" spans="2:19" x14ac:dyDescent="0.25">
      <c r="B101" s="624" t="str">
        <f>D$27</f>
        <v>tonnes</v>
      </c>
      <c r="C101" s="625"/>
      <c r="D101" s="625"/>
      <c r="E101" s="113"/>
      <c r="F101" s="113"/>
      <c r="G101" s="113"/>
      <c r="H101" s="113"/>
      <c r="I101" s="113"/>
      <c r="J101" s="113"/>
      <c r="K101" s="113"/>
      <c r="L101" s="114"/>
      <c r="M101" s="9"/>
    </row>
    <row r="102" spans="2:19" x14ac:dyDescent="0.25">
      <c r="B102" s="624" t="str">
        <f>D$28</f>
        <v>valeur d'achat nette rendue (CAD)</v>
      </c>
      <c r="C102" s="625"/>
      <c r="D102" s="625"/>
      <c r="E102" s="113"/>
      <c r="F102" s="113"/>
      <c r="G102" s="113"/>
      <c r="H102" s="113"/>
      <c r="I102" s="113"/>
      <c r="J102" s="113"/>
      <c r="K102" s="113"/>
      <c r="L102" s="114"/>
      <c r="M102" s="9"/>
    </row>
    <row r="103" spans="2:19" x14ac:dyDescent="0.25">
      <c r="B103" s="624" t="str">
        <f>D$29</f>
        <v>$ / tonne</v>
      </c>
      <c r="C103" s="625"/>
      <c r="D103" s="625"/>
      <c r="E103" s="123" t="str">
        <f t="shared" ref="E103:L103" si="42">IF(E101=0,"-",E102/E101)</f>
        <v>-</v>
      </c>
      <c r="F103" s="123" t="str">
        <f t="shared" si="42"/>
        <v>-</v>
      </c>
      <c r="G103" s="123" t="str">
        <f t="shared" si="42"/>
        <v>-</v>
      </c>
      <c r="H103" s="123" t="str">
        <f t="shared" si="42"/>
        <v>-</v>
      </c>
      <c r="I103" s="123" t="str">
        <f t="shared" si="42"/>
        <v>-</v>
      </c>
      <c r="J103" s="123" t="str">
        <f t="shared" si="42"/>
        <v>-</v>
      </c>
      <c r="K103" s="123" t="str">
        <f t="shared" si="42"/>
        <v>-</v>
      </c>
      <c r="L103" s="124" t="str">
        <f t="shared" si="42"/>
        <v>-</v>
      </c>
      <c r="M103" s="9"/>
    </row>
    <row r="104" spans="2:19" x14ac:dyDescent="0.25">
      <c r="B104" s="55"/>
      <c r="C104" s="56"/>
      <c r="D104" s="56"/>
      <c r="E104" s="28"/>
      <c r="F104" s="28"/>
      <c r="G104" s="28"/>
      <c r="H104" s="28"/>
      <c r="I104" s="28"/>
      <c r="J104" s="28"/>
      <c r="K104" s="28"/>
      <c r="L104" s="29"/>
      <c r="M104" s="9"/>
    </row>
    <row r="105" spans="2:19" x14ac:dyDescent="0.25">
      <c r="B105" s="444" t="str">
        <f>IF(Intro!$G$21="English",O105,P105)</f>
        <v>Dans le tableau ci-dessous, « Erreur » signifie que les importations totales des produits de référence de votre entreprise dépassent les importations totales de votre entreprise pour cette période. Par conséquent, veuillez modifier les données ci-dessus si nécessaire.</v>
      </c>
      <c r="C105" s="445"/>
      <c r="D105" s="445"/>
      <c r="E105" s="445"/>
      <c r="F105" s="445"/>
      <c r="G105" s="445"/>
      <c r="H105" s="445"/>
      <c r="I105" s="445"/>
      <c r="J105" s="445"/>
      <c r="K105" s="445"/>
      <c r="L105" s="446"/>
      <c r="M105" s="9"/>
      <c r="O105" s="9" t="s">
        <v>350</v>
      </c>
      <c r="P105" s="9" t="s">
        <v>351</v>
      </c>
      <c r="S105" s="34"/>
    </row>
    <row r="106" spans="2:19" x14ac:dyDescent="0.25">
      <c r="B106" s="444"/>
      <c r="C106" s="445"/>
      <c r="D106" s="445"/>
      <c r="E106" s="445"/>
      <c r="F106" s="445"/>
      <c r="G106" s="445"/>
      <c r="H106" s="445"/>
      <c r="I106" s="445"/>
      <c r="J106" s="445"/>
      <c r="K106" s="445"/>
      <c r="L106" s="446"/>
      <c r="M106" s="9"/>
      <c r="S106" s="34"/>
    </row>
    <row r="107" spans="2:19" x14ac:dyDescent="0.25">
      <c r="B107" s="55"/>
      <c r="C107" s="56"/>
      <c r="D107" s="56"/>
      <c r="E107" s="28"/>
      <c r="F107" s="28"/>
      <c r="G107" s="28"/>
      <c r="H107" s="28"/>
      <c r="I107" s="28"/>
      <c r="J107" s="28"/>
      <c r="K107" s="28"/>
      <c r="L107" s="29"/>
      <c r="M107" s="9"/>
      <c r="S107" s="34"/>
    </row>
    <row r="108" spans="2:19" ht="39" customHeight="1" x14ac:dyDescent="0.25">
      <c r="B108" s="635" t="str">
        <f>Variables!D64</f>
        <v>Vérification - volume</v>
      </c>
      <c r="C108" s="636"/>
      <c r="D108" s="636"/>
      <c r="E108" s="636"/>
      <c r="F108" s="637"/>
      <c r="G108" s="101">
        <f>G73</f>
        <v>2024</v>
      </c>
      <c r="H108" s="101">
        <f>H73</f>
        <v>2025</v>
      </c>
      <c r="I108" s="101" t="str">
        <f>I73</f>
        <v>janv.-mars 2026</v>
      </c>
      <c r="J108" s="34"/>
      <c r="K108" s="34"/>
      <c r="L108" s="64"/>
      <c r="M108" s="9"/>
    </row>
    <row r="109" spans="2:19" ht="14.1" customHeight="1" x14ac:dyDescent="0.25">
      <c r="B109" s="638" t="str">
        <f>B91</f>
        <v>tonnes</v>
      </c>
      <c r="C109" s="639"/>
      <c r="D109" s="639"/>
      <c r="E109" s="639"/>
      <c r="F109" s="640"/>
      <c r="G109" s="153" t="str">
        <f>IF(SUM(E91:G91,E96:G96,E101:G101)&gt;H27,Variables!$D$65,Variables!$D$66)</f>
        <v>Correct</v>
      </c>
      <c r="H109" s="153" t="str">
        <f>IF(SUM(H91:K91,H96:K96,H101:K101)&gt;I27,Variables!$D$65,Variables!$D$66)</f>
        <v>Correct</v>
      </c>
      <c r="I109" s="153" t="str">
        <f>IF(SUM(L91,L96,L101)&gt;K27,Variables!$D$65,Variables!$D$66)</f>
        <v>Correct</v>
      </c>
      <c r="J109" s="34"/>
      <c r="K109" s="34"/>
      <c r="L109" s="64"/>
      <c r="M109" s="9"/>
    </row>
    <row r="110" spans="2:19" ht="14.1" customHeight="1" x14ac:dyDescent="0.25">
      <c r="B110" s="632" t="str">
        <f>IF(Intro!$G$21="English",O110,P110)</f>
        <v>volume - total des importations des produits de référence (Question 3)</v>
      </c>
      <c r="C110" s="633"/>
      <c r="D110" s="633"/>
      <c r="E110" s="633"/>
      <c r="F110" s="634"/>
      <c r="G110" s="153">
        <f>SUM(E91:G91,E96:G96,E101:G101)</f>
        <v>0</v>
      </c>
      <c r="H110" s="153">
        <f>SUM(H91:K91,H96:K96,H101:K101)</f>
        <v>0</v>
      </c>
      <c r="I110" s="153">
        <f>SUM(L91,L96,L101)</f>
        <v>0</v>
      </c>
      <c r="J110" s="34"/>
      <c r="K110" s="34"/>
      <c r="L110" s="64"/>
      <c r="M110" s="9"/>
      <c r="O110" s="9" t="s">
        <v>455</v>
      </c>
      <c r="P110" s="9" t="s">
        <v>456</v>
      </c>
    </row>
    <row r="111" spans="2:19" ht="14.1" customHeight="1" x14ac:dyDescent="0.25">
      <c r="B111" s="632" t="str">
        <f>IF(Intro!$G$21="English",O111,P111)</f>
        <v>volume - total des importations (Question 1)</v>
      </c>
      <c r="C111" s="633"/>
      <c r="D111" s="633"/>
      <c r="E111" s="633"/>
      <c r="F111" s="634"/>
      <c r="G111" s="153">
        <f>H27</f>
        <v>0</v>
      </c>
      <c r="H111" s="153">
        <f>I27</f>
        <v>0</v>
      </c>
      <c r="I111" s="153">
        <f>K27</f>
        <v>0</v>
      </c>
      <c r="J111" s="34"/>
      <c r="K111" s="34"/>
      <c r="L111" s="64"/>
      <c r="M111" s="9"/>
      <c r="O111" s="9" t="s">
        <v>457</v>
      </c>
      <c r="P111" s="9" t="s">
        <v>458</v>
      </c>
    </row>
    <row r="112" spans="2:19" x14ac:dyDescent="0.25">
      <c r="B112" s="635" t="str">
        <f>Variables!D68</f>
        <v>Vérification - valeur</v>
      </c>
      <c r="C112" s="636"/>
      <c r="D112" s="636"/>
      <c r="E112" s="636"/>
      <c r="F112" s="637"/>
      <c r="G112" s="101">
        <f>G108</f>
        <v>2024</v>
      </c>
      <c r="H112" s="101">
        <f>H108</f>
        <v>2025</v>
      </c>
      <c r="I112" s="101" t="str">
        <f>I108</f>
        <v>janv.-mars 2026</v>
      </c>
      <c r="J112" s="34"/>
      <c r="K112" s="34"/>
      <c r="L112" s="64"/>
      <c r="M112" s="9"/>
    </row>
    <row r="113" spans="1:16" ht="14.1" customHeight="1" x14ac:dyDescent="0.25">
      <c r="B113" s="638"/>
      <c r="C113" s="639"/>
      <c r="D113" s="639"/>
      <c r="E113" s="639"/>
      <c r="F113" s="640"/>
      <c r="G113" s="153" t="str">
        <f>IF(SUM(E92:G92,E97:G97,E102:G102)&gt;H28,Variables!$D$65,Variables!$D$66)</f>
        <v>Correct</v>
      </c>
      <c r="H113" s="153" t="str">
        <f>IF(SUM(H92:K92,H97:K97,H102:K102)&gt;I28,Variables!$D$65,Variables!$D$66)</f>
        <v>Correct</v>
      </c>
      <c r="I113" s="153" t="str">
        <f>IF(SUM(L92,L97,L102)&gt;K28,Variables!$D$65,Variables!$D$66)</f>
        <v>Correct</v>
      </c>
      <c r="J113" s="34"/>
      <c r="K113" s="34"/>
      <c r="L113" s="64"/>
      <c r="M113" s="9"/>
    </row>
    <row r="114" spans="1:16" ht="14.1" customHeight="1" x14ac:dyDescent="0.25">
      <c r="B114" s="632" t="str">
        <f>IF(Intro!$G$21="English",O114,P114)</f>
        <v>valeur - total des importations des produits de référence (Question 3)</v>
      </c>
      <c r="C114" s="633"/>
      <c r="D114" s="633"/>
      <c r="E114" s="633"/>
      <c r="F114" s="634"/>
      <c r="G114" s="153">
        <f>SUM(E92:G92,E97:G97,E102:G102)</f>
        <v>0</v>
      </c>
      <c r="H114" s="153">
        <f>SUM(H92:K92,H97:K97,H102:K102)</f>
        <v>0</v>
      </c>
      <c r="I114" s="153">
        <f>SUM(L92,L97,L102)</f>
        <v>0</v>
      </c>
      <c r="J114" s="34"/>
      <c r="K114" s="34"/>
      <c r="L114" s="64"/>
      <c r="M114" s="9"/>
      <c r="O114" s="9" t="s">
        <v>459</v>
      </c>
      <c r="P114" s="9" t="s">
        <v>460</v>
      </c>
    </row>
    <row r="115" spans="1:16" ht="14.1" customHeight="1" x14ac:dyDescent="0.25">
      <c r="B115" s="632" t="str">
        <f>IF(Intro!$G$21="English",O115,P115)</f>
        <v>valeur - total des importations (Question 1)</v>
      </c>
      <c r="C115" s="633"/>
      <c r="D115" s="633"/>
      <c r="E115" s="633"/>
      <c r="F115" s="634"/>
      <c r="G115" s="153">
        <f>H28</f>
        <v>0</v>
      </c>
      <c r="H115" s="153">
        <f>I28</f>
        <v>0</v>
      </c>
      <c r="I115" s="153">
        <f>K28</f>
        <v>0</v>
      </c>
      <c r="J115" s="34"/>
      <c r="K115" s="34"/>
      <c r="L115" s="64"/>
      <c r="M115" s="9"/>
      <c r="O115" s="9" t="s">
        <v>461</v>
      </c>
      <c r="P115" s="9" t="s">
        <v>462</v>
      </c>
    </row>
    <row r="116" spans="1:16" x14ac:dyDescent="0.25">
      <c r="B116" s="65"/>
      <c r="C116" s="62"/>
      <c r="D116" s="62"/>
      <c r="E116" s="62"/>
      <c r="F116" s="62"/>
      <c r="G116" s="62"/>
      <c r="H116" s="62"/>
      <c r="I116" s="62"/>
      <c r="J116" s="62"/>
      <c r="K116" s="62"/>
      <c r="L116" s="63"/>
      <c r="M116" s="9"/>
    </row>
    <row r="117" spans="1:16" s="10" customFormat="1" x14ac:dyDescent="0.25">
      <c r="A117" s="7"/>
      <c r="B117" s="77"/>
      <c r="C117" s="77"/>
      <c r="D117" s="75"/>
      <c r="E117" s="76"/>
      <c r="F117" s="76"/>
      <c r="G117" s="76"/>
      <c r="H117" s="76"/>
      <c r="I117" s="76"/>
      <c r="J117" s="76"/>
      <c r="K117" s="76"/>
      <c r="L117" s="76"/>
      <c r="M117" s="66"/>
    </row>
    <row r="118" spans="1:16" x14ac:dyDescent="0.25">
      <c r="B118" s="416" t="str">
        <f>IF(Intro!$G$21="English",O118,P118)</f>
        <v>VENTES D'IMPORTATIONS AU CANADA DE PRODUITS DE RÉFÉRENCE</v>
      </c>
      <c r="C118" s="417"/>
      <c r="D118" s="417"/>
      <c r="E118" s="417"/>
      <c r="F118" s="417"/>
      <c r="G118" s="417"/>
      <c r="H118" s="417"/>
      <c r="I118" s="417"/>
      <c r="J118" s="417"/>
      <c r="K118" s="417"/>
      <c r="L118" s="418"/>
      <c r="M118" s="9"/>
      <c r="O118" s="87" t="s">
        <v>520</v>
      </c>
      <c r="P118" s="87" t="s">
        <v>521</v>
      </c>
    </row>
    <row r="119" spans="1:16" x14ac:dyDescent="0.25">
      <c r="B119" s="545" t="s">
        <v>17</v>
      </c>
      <c r="C119" s="546"/>
      <c r="D119" s="546"/>
      <c r="E119" s="546"/>
      <c r="F119" s="546"/>
      <c r="G119" s="546"/>
      <c r="H119" s="546"/>
      <c r="I119" s="546"/>
      <c r="J119" s="546"/>
      <c r="K119" s="546"/>
      <c r="L119" s="547"/>
      <c r="M119" s="9"/>
    </row>
    <row r="120" spans="1:16" x14ac:dyDescent="0.25">
      <c r="B120" s="15"/>
      <c r="C120" s="32"/>
      <c r="D120" s="32"/>
      <c r="E120" s="33"/>
      <c r="F120" s="33"/>
      <c r="G120" s="33"/>
      <c r="H120" s="33"/>
      <c r="I120" s="33"/>
      <c r="J120" s="33"/>
      <c r="K120" s="33"/>
      <c r="L120" s="16"/>
      <c r="M120" s="9"/>
    </row>
    <row r="121" spans="1:16" x14ac:dyDescent="0.25">
      <c r="B121" s="444" t="str">
        <f>IF(Intro!$G$21="English",O121,P121)</f>
        <v>Indiquez le volume et la valeur des ventes d'importations au Canada pour chaque produit de référence :</v>
      </c>
      <c r="C121" s="445"/>
      <c r="D121" s="445"/>
      <c r="E121" s="445"/>
      <c r="F121" s="445"/>
      <c r="G121" s="445"/>
      <c r="H121" s="445"/>
      <c r="I121" s="445"/>
      <c r="J121" s="445"/>
      <c r="K121" s="445"/>
      <c r="L121" s="446"/>
      <c r="M121" s="9"/>
      <c r="O121" s="17" t="s">
        <v>168</v>
      </c>
      <c r="P121" s="9" t="s">
        <v>418</v>
      </c>
    </row>
    <row r="122" spans="1:16" x14ac:dyDescent="0.25">
      <c r="B122" s="444" t="str">
        <f>Pro!B35</f>
        <v>Note - Ne répondez à cette question que si votre entreprise a vendu les marchandises du 1er janvier 2023 au 31 mars 2026.</v>
      </c>
      <c r="C122" s="445"/>
      <c r="D122" s="445"/>
      <c r="E122" s="445"/>
      <c r="F122" s="445"/>
      <c r="G122" s="445"/>
      <c r="H122" s="445"/>
      <c r="I122" s="445"/>
      <c r="J122" s="445"/>
      <c r="K122" s="445"/>
      <c r="L122" s="446"/>
      <c r="M122" s="9"/>
      <c r="O122" s="17"/>
    </row>
    <row r="123" spans="1:16" x14ac:dyDescent="0.25">
      <c r="B123" s="55"/>
      <c r="C123" s="56"/>
      <c r="D123" s="32"/>
      <c r="E123" s="33"/>
      <c r="F123" s="33"/>
      <c r="G123" s="33"/>
      <c r="H123" s="33"/>
      <c r="I123" s="33"/>
      <c r="J123" s="33"/>
      <c r="K123" s="33"/>
      <c r="L123" s="16"/>
      <c r="M123" s="9"/>
      <c r="O123" s="17"/>
    </row>
    <row r="124" spans="1:16" x14ac:dyDescent="0.25">
      <c r="B124" s="663"/>
      <c r="C124" s="664"/>
      <c r="D124" s="665"/>
      <c r="E124" s="101" t="str">
        <f t="shared" ref="E124:L124" si="43">E88</f>
        <v>T2 - 2024</v>
      </c>
      <c r="F124" s="101" t="str">
        <f t="shared" si="43"/>
        <v>T3 - 2024</v>
      </c>
      <c r="G124" s="101" t="str">
        <f t="shared" si="43"/>
        <v>T4 - 2024</v>
      </c>
      <c r="H124" s="101" t="str">
        <f t="shared" si="43"/>
        <v>T1 - 2025</v>
      </c>
      <c r="I124" s="101" t="str">
        <f t="shared" si="43"/>
        <v>T2 - 2025</v>
      </c>
      <c r="J124" s="101" t="str">
        <f t="shared" si="43"/>
        <v>T3 - 2025</v>
      </c>
      <c r="K124" s="101" t="str">
        <f t="shared" si="43"/>
        <v>T4 - 2025</v>
      </c>
      <c r="L124" s="112" t="str">
        <f t="shared" si="43"/>
        <v>T1 - 2026</v>
      </c>
      <c r="M124" s="9"/>
      <c r="O124" s="17"/>
    </row>
    <row r="125" spans="1:16" x14ac:dyDescent="0.25">
      <c r="B125" s="659" t="str">
        <f>B89</f>
        <v>Poutre à gradin formée à froid  en acier de calibre 12 à 16, de toute longueur, incluant le connecteur/support de poutre, quels que soient le profil ou le type de raccord.</v>
      </c>
      <c r="C125" s="504"/>
      <c r="D125" s="504"/>
      <c r="E125" s="504"/>
      <c r="F125" s="504"/>
      <c r="G125" s="504"/>
      <c r="H125" s="504"/>
      <c r="I125" s="504"/>
      <c r="J125" s="504"/>
      <c r="K125" s="504"/>
      <c r="L125" s="660"/>
      <c r="M125" s="9"/>
    </row>
    <row r="126" spans="1:16" x14ac:dyDescent="0.25">
      <c r="B126" s="661"/>
      <c r="C126" s="510"/>
      <c r="D126" s="510"/>
      <c r="E126" s="510"/>
      <c r="F126" s="510"/>
      <c r="G126" s="510"/>
      <c r="H126" s="510"/>
      <c r="I126" s="510"/>
      <c r="J126" s="510"/>
      <c r="K126" s="510"/>
      <c r="L126" s="662"/>
      <c r="M126" s="9"/>
    </row>
    <row r="127" spans="1:16" x14ac:dyDescent="0.25">
      <c r="B127" s="624" t="str">
        <f>D$31</f>
        <v>tonnes</v>
      </c>
      <c r="C127" s="625"/>
      <c r="D127" s="625"/>
      <c r="E127" s="113"/>
      <c r="F127" s="113"/>
      <c r="G127" s="113"/>
      <c r="H127" s="113"/>
      <c r="I127" s="113"/>
      <c r="J127" s="113"/>
      <c r="K127" s="113"/>
      <c r="L127" s="114"/>
      <c r="M127" s="9"/>
    </row>
    <row r="128" spans="1:16" x14ac:dyDescent="0.25">
      <c r="B128" s="624" t="str">
        <f>D$32</f>
        <v>valeur de vente nette rendue (CAD)</v>
      </c>
      <c r="C128" s="625"/>
      <c r="D128" s="625"/>
      <c r="E128" s="113"/>
      <c r="F128" s="113"/>
      <c r="G128" s="113"/>
      <c r="H128" s="113"/>
      <c r="I128" s="113"/>
      <c r="J128" s="113"/>
      <c r="K128" s="113"/>
      <c r="L128" s="114"/>
      <c r="M128" s="9"/>
    </row>
    <row r="129" spans="2:19" x14ac:dyDescent="0.25">
      <c r="B129" s="624" t="str">
        <f>D$33</f>
        <v>$ / tonne</v>
      </c>
      <c r="C129" s="625"/>
      <c r="D129" s="625"/>
      <c r="E129" s="123" t="str">
        <f t="shared" ref="E129:L129" si="44">IF(E127=0,"-",E128/E127)</f>
        <v>-</v>
      </c>
      <c r="F129" s="123" t="str">
        <f t="shared" si="44"/>
        <v>-</v>
      </c>
      <c r="G129" s="123" t="str">
        <f t="shared" si="44"/>
        <v>-</v>
      </c>
      <c r="H129" s="123" t="str">
        <f t="shared" si="44"/>
        <v>-</v>
      </c>
      <c r="I129" s="123" t="str">
        <f t="shared" si="44"/>
        <v>-</v>
      </c>
      <c r="J129" s="123" t="str">
        <f t="shared" si="44"/>
        <v>-</v>
      </c>
      <c r="K129" s="123" t="str">
        <f t="shared" si="44"/>
        <v>-</v>
      </c>
      <c r="L129" s="124" t="str">
        <f t="shared" si="44"/>
        <v>-</v>
      </c>
      <c r="M129" s="9"/>
    </row>
    <row r="130" spans="2:19" x14ac:dyDescent="0.25">
      <c r="B130" s="659" t="str">
        <f>B94</f>
        <v>Poutre caisson formée à froid  en acier de calibre 12 à 16, de toute longueur, incluant le connecteur/support de poutre, quels que soient le profil ou le type de raccord.</v>
      </c>
      <c r="C130" s="504"/>
      <c r="D130" s="504"/>
      <c r="E130" s="504"/>
      <c r="F130" s="504"/>
      <c r="G130" s="504"/>
      <c r="H130" s="504"/>
      <c r="I130" s="504"/>
      <c r="J130" s="504"/>
      <c r="K130" s="504"/>
      <c r="L130" s="660"/>
      <c r="M130" s="9"/>
    </row>
    <row r="131" spans="2:19" x14ac:dyDescent="0.25">
      <c r="B131" s="661"/>
      <c r="C131" s="510"/>
      <c r="D131" s="510"/>
      <c r="E131" s="510"/>
      <c r="F131" s="510"/>
      <c r="G131" s="510"/>
      <c r="H131" s="510"/>
      <c r="I131" s="510"/>
      <c r="J131" s="510"/>
      <c r="K131" s="510"/>
      <c r="L131" s="662"/>
      <c r="M131" s="9"/>
    </row>
    <row r="132" spans="2:19" x14ac:dyDescent="0.25">
      <c r="B132" s="624" t="str">
        <f>D$31</f>
        <v>tonnes</v>
      </c>
      <c r="C132" s="625"/>
      <c r="D132" s="625"/>
      <c r="E132" s="113"/>
      <c r="F132" s="113"/>
      <c r="G132" s="113"/>
      <c r="H132" s="113"/>
      <c r="I132" s="113"/>
      <c r="J132" s="113"/>
      <c r="K132" s="113"/>
      <c r="L132" s="114"/>
      <c r="M132" s="9"/>
    </row>
    <row r="133" spans="2:19" x14ac:dyDescent="0.25">
      <c r="B133" s="624" t="str">
        <f>D$32</f>
        <v>valeur de vente nette rendue (CAD)</v>
      </c>
      <c r="C133" s="625"/>
      <c r="D133" s="625"/>
      <c r="E133" s="113"/>
      <c r="F133" s="113"/>
      <c r="G133" s="113"/>
      <c r="H133" s="113"/>
      <c r="I133" s="113"/>
      <c r="J133" s="113"/>
      <c r="K133" s="113"/>
      <c r="L133" s="114"/>
      <c r="M133" s="9"/>
    </row>
    <row r="134" spans="2:19" x14ac:dyDescent="0.25">
      <c r="B134" s="624" t="str">
        <f>D$33</f>
        <v>$ / tonne</v>
      </c>
      <c r="C134" s="625"/>
      <c r="D134" s="625"/>
      <c r="E134" s="123" t="str">
        <f>IF(E132=0,"-",E133/E132)</f>
        <v>-</v>
      </c>
      <c r="F134" s="123" t="str">
        <f t="shared" ref="F134:L134" si="45">IF(F132=0,"-",F133/F132)</f>
        <v>-</v>
      </c>
      <c r="G134" s="123" t="str">
        <f t="shared" si="45"/>
        <v>-</v>
      </c>
      <c r="H134" s="123" t="str">
        <f t="shared" si="45"/>
        <v>-</v>
      </c>
      <c r="I134" s="123" t="str">
        <f t="shared" si="45"/>
        <v>-</v>
      </c>
      <c r="J134" s="123" t="str">
        <f t="shared" si="45"/>
        <v>-</v>
      </c>
      <c r="K134" s="123" t="str">
        <f t="shared" si="45"/>
        <v>-</v>
      </c>
      <c r="L134" s="124" t="str">
        <f t="shared" si="45"/>
        <v>-</v>
      </c>
      <c r="M134" s="9"/>
    </row>
    <row r="135" spans="2:19" x14ac:dyDescent="0.25">
      <c r="B135" s="659" t="str">
        <f>B99</f>
        <v>Barre de sécurité formée à froid , quels que soient le type ou le modèle (universelle, à clipser, à encliqueter, à poser par-dessus, soudée ou autre), les dimensions ou la configuration.</v>
      </c>
      <c r="C135" s="504"/>
      <c r="D135" s="504"/>
      <c r="E135" s="504"/>
      <c r="F135" s="504"/>
      <c r="G135" s="504"/>
      <c r="H135" s="504"/>
      <c r="I135" s="504"/>
      <c r="J135" s="504"/>
      <c r="K135" s="504"/>
      <c r="L135" s="660"/>
      <c r="M135" s="9"/>
    </row>
    <row r="136" spans="2:19" x14ac:dyDescent="0.25">
      <c r="B136" s="661"/>
      <c r="C136" s="510"/>
      <c r="D136" s="510"/>
      <c r="E136" s="510"/>
      <c r="F136" s="510"/>
      <c r="G136" s="510"/>
      <c r="H136" s="510"/>
      <c r="I136" s="510"/>
      <c r="J136" s="510"/>
      <c r="K136" s="510"/>
      <c r="L136" s="662"/>
      <c r="M136" s="9"/>
    </row>
    <row r="137" spans="2:19" x14ac:dyDescent="0.25">
      <c r="B137" s="624" t="str">
        <f>D$31</f>
        <v>tonnes</v>
      </c>
      <c r="C137" s="625"/>
      <c r="D137" s="625"/>
      <c r="E137" s="113"/>
      <c r="F137" s="113"/>
      <c r="G137" s="113"/>
      <c r="H137" s="113"/>
      <c r="I137" s="113"/>
      <c r="J137" s="113"/>
      <c r="K137" s="113"/>
      <c r="L137" s="114"/>
      <c r="M137" s="9"/>
    </row>
    <row r="138" spans="2:19" x14ac:dyDescent="0.25">
      <c r="B138" s="624" t="str">
        <f>D$32</f>
        <v>valeur de vente nette rendue (CAD)</v>
      </c>
      <c r="C138" s="625"/>
      <c r="D138" s="625"/>
      <c r="E138" s="113"/>
      <c r="F138" s="113"/>
      <c r="G138" s="113"/>
      <c r="H138" s="113"/>
      <c r="I138" s="113"/>
      <c r="J138" s="113"/>
      <c r="K138" s="113"/>
      <c r="L138" s="114"/>
      <c r="M138" s="9"/>
    </row>
    <row r="139" spans="2:19" x14ac:dyDescent="0.25">
      <c r="B139" s="624" t="str">
        <f>D$33</f>
        <v>$ / tonne</v>
      </c>
      <c r="C139" s="625"/>
      <c r="D139" s="625"/>
      <c r="E139" s="123" t="str">
        <f>IF(E137=0,"-",E138/E137)</f>
        <v>-</v>
      </c>
      <c r="F139" s="123" t="str">
        <f t="shared" ref="F139:L139" si="46">IF(F137=0,"-",F138/F137)</f>
        <v>-</v>
      </c>
      <c r="G139" s="123" t="str">
        <f t="shared" si="46"/>
        <v>-</v>
      </c>
      <c r="H139" s="123" t="str">
        <f t="shared" si="46"/>
        <v>-</v>
      </c>
      <c r="I139" s="123" t="str">
        <f t="shared" si="46"/>
        <v>-</v>
      </c>
      <c r="J139" s="123" t="str">
        <f t="shared" si="46"/>
        <v>-</v>
      </c>
      <c r="K139" s="123" t="str">
        <f t="shared" si="46"/>
        <v>-</v>
      </c>
      <c r="L139" s="124" t="str">
        <f t="shared" si="46"/>
        <v>-</v>
      </c>
      <c r="M139" s="9"/>
    </row>
    <row r="140" spans="2:19" x14ac:dyDescent="0.25">
      <c r="B140" s="55"/>
      <c r="C140" s="56"/>
      <c r="D140" s="56"/>
      <c r="E140" s="28"/>
      <c r="F140" s="28"/>
      <c r="G140" s="28"/>
      <c r="H140" s="28"/>
      <c r="I140" s="28"/>
      <c r="J140" s="28"/>
      <c r="K140" s="28"/>
      <c r="L140" s="29"/>
      <c r="M140" s="9"/>
    </row>
    <row r="141" spans="2:19" x14ac:dyDescent="0.25">
      <c r="B141" s="404" t="str">
        <f>IF(Intro!$G$21="English",O141,P141)</f>
        <v>Dans le tableau ci-dessous, « Erreur » signifie que les ventes totales des produits de référence de votre entreprise dépassent les ventes totales d'importations de votre entreprise pour cette période. Par conséquent, veuillez modifier les données ci-dessus si nécessaire.</v>
      </c>
      <c r="C141" s="405"/>
      <c r="D141" s="405"/>
      <c r="E141" s="405"/>
      <c r="F141" s="405"/>
      <c r="G141" s="405"/>
      <c r="H141" s="405"/>
      <c r="I141" s="405"/>
      <c r="J141" s="405"/>
      <c r="K141" s="405"/>
      <c r="L141" s="406"/>
      <c r="M141" s="9"/>
      <c r="O141" s="9" t="s">
        <v>352</v>
      </c>
      <c r="P141" s="9" t="s">
        <v>419</v>
      </c>
      <c r="S141" s="34"/>
    </row>
    <row r="142" spans="2:19" x14ac:dyDescent="0.25">
      <c r="B142" s="404"/>
      <c r="C142" s="405"/>
      <c r="D142" s="405"/>
      <c r="E142" s="405"/>
      <c r="F142" s="405"/>
      <c r="G142" s="405"/>
      <c r="H142" s="405"/>
      <c r="I142" s="405"/>
      <c r="J142" s="405"/>
      <c r="K142" s="405"/>
      <c r="L142" s="406"/>
      <c r="M142" s="9"/>
      <c r="S142" s="34"/>
    </row>
    <row r="143" spans="2:19" x14ac:dyDescent="0.25">
      <c r="B143" s="55"/>
      <c r="C143" s="56"/>
      <c r="D143" s="56"/>
      <c r="E143" s="28"/>
      <c r="F143" s="28"/>
      <c r="G143" s="28"/>
      <c r="H143" s="28"/>
      <c r="I143" s="28"/>
      <c r="J143" s="28"/>
      <c r="K143" s="28"/>
      <c r="L143" s="29"/>
      <c r="M143" s="9"/>
      <c r="S143" s="34"/>
    </row>
    <row r="144" spans="2:19" ht="14.1" customHeight="1" x14ac:dyDescent="0.25">
      <c r="B144" s="635" t="str">
        <f>Variables!D64</f>
        <v>Vérification - volume</v>
      </c>
      <c r="C144" s="636"/>
      <c r="D144" s="636"/>
      <c r="E144" s="636"/>
      <c r="F144" s="637"/>
      <c r="G144" s="101">
        <f>G108</f>
        <v>2024</v>
      </c>
      <c r="H144" s="101">
        <f>H108</f>
        <v>2025</v>
      </c>
      <c r="I144" s="101" t="str">
        <f>I108</f>
        <v>janv.-mars 2026</v>
      </c>
      <c r="J144" s="34"/>
      <c r="K144" s="34"/>
      <c r="L144" s="64"/>
      <c r="M144" s="9"/>
      <c r="O144" s="17"/>
    </row>
    <row r="145" spans="1:16" ht="14.1" customHeight="1" x14ac:dyDescent="0.25">
      <c r="B145" s="654" t="str">
        <f>B127</f>
        <v>tonnes</v>
      </c>
      <c r="C145" s="655"/>
      <c r="D145" s="655"/>
      <c r="E145" s="655"/>
      <c r="F145" s="656"/>
      <c r="G145" s="153" t="str">
        <f>IF(SUM(E127:G127,E132:G132,E137:G137)&gt;H37,Variables!$D$65,Variables!$D$66)</f>
        <v>Correct</v>
      </c>
      <c r="H145" s="153" t="str">
        <f>IF(SUM(H127:K127,H132:K132,H137:K137)&gt;I37,Variables!$D$65,Variables!$D$66)</f>
        <v>Correct</v>
      </c>
      <c r="I145" s="153" t="str">
        <f>IF(SUM(L127,L132,L137)&gt;K37,Variables!$D$65,Variables!$D$66)</f>
        <v>Correct</v>
      </c>
      <c r="J145" s="34"/>
      <c r="K145" s="34"/>
      <c r="L145" s="64"/>
      <c r="M145" s="9"/>
    </row>
    <row r="146" spans="1:16" ht="14.1" customHeight="1" x14ac:dyDescent="0.25">
      <c r="B146" s="632" t="str">
        <f>IF(Intro!$G$21="English",O146,P146)</f>
        <v>volume - total des ventes au Canada d'importations des produits de référence (Question 4)</v>
      </c>
      <c r="C146" s="633"/>
      <c r="D146" s="633"/>
      <c r="E146" s="633"/>
      <c r="F146" s="634"/>
      <c r="G146" s="157">
        <f>(SUM(E127:G127,E132:G132,E137:G137))</f>
        <v>0</v>
      </c>
      <c r="H146" s="157">
        <f>SUM(H127:K127,H132:K132,H137:K137)</f>
        <v>0</v>
      </c>
      <c r="I146" s="157">
        <f>SUM(L127,L132,L137)</f>
        <v>0</v>
      </c>
      <c r="J146" s="34"/>
      <c r="K146" s="34"/>
      <c r="L146" s="64"/>
      <c r="M146" s="9"/>
      <c r="O146" s="9" t="s">
        <v>471</v>
      </c>
      <c r="P146" s="9" t="s">
        <v>473</v>
      </c>
    </row>
    <row r="147" spans="1:16" ht="14.1" customHeight="1" x14ac:dyDescent="0.25">
      <c r="B147" s="632" t="str">
        <f>IF(Intro!$G$21="English",O147,P147)</f>
        <v>volume - total des ventes au Canada d'importations (Question 1)</v>
      </c>
      <c r="C147" s="633"/>
      <c r="D147" s="633"/>
      <c r="E147" s="633"/>
      <c r="F147" s="634"/>
      <c r="G147" s="153">
        <f>H37</f>
        <v>0</v>
      </c>
      <c r="H147" s="153">
        <f>I37</f>
        <v>0</v>
      </c>
      <c r="I147" s="153">
        <f>K37</f>
        <v>0</v>
      </c>
      <c r="J147" s="34"/>
      <c r="K147" s="34"/>
      <c r="L147" s="64"/>
      <c r="M147" s="9"/>
      <c r="O147" s="9" t="s">
        <v>464</v>
      </c>
      <c r="P147" s="9" t="s">
        <v>466</v>
      </c>
    </row>
    <row r="148" spans="1:16" x14ac:dyDescent="0.25">
      <c r="B148" s="635" t="str">
        <f>Variables!D68</f>
        <v>Vérification - valeur</v>
      </c>
      <c r="C148" s="636"/>
      <c r="D148" s="636"/>
      <c r="E148" s="636"/>
      <c r="F148" s="637"/>
      <c r="G148" s="101">
        <f>G144</f>
        <v>2024</v>
      </c>
      <c r="H148" s="101">
        <f t="shared" ref="H148:I148" si="47">H144</f>
        <v>2025</v>
      </c>
      <c r="I148" s="101" t="str">
        <f t="shared" si="47"/>
        <v>janv.-mars 2026</v>
      </c>
      <c r="J148" s="34"/>
      <c r="K148" s="34"/>
      <c r="L148" s="64"/>
      <c r="M148" s="9"/>
    </row>
    <row r="149" spans="1:16" ht="14.1" customHeight="1" x14ac:dyDescent="0.25">
      <c r="B149" s="654" t="str">
        <f>B128</f>
        <v>valeur de vente nette rendue (CAD)</v>
      </c>
      <c r="C149" s="655"/>
      <c r="D149" s="655"/>
      <c r="E149" s="655"/>
      <c r="F149" s="656"/>
      <c r="G149" s="153" t="str">
        <f>IF(SUM(E128:G128,E133:G133,E138:G138)&gt;H38,Variables!$D$65,Variables!$D$66)</f>
        <v>Correct</v>
      </c>
      <c r="H149" s="153" t="str">
        <f>IF(SUM(H128:K128,H133:K133,H138:K138)&gt;I38,Variables!$D$65,Variables!$D$66)</f>
        <v>Correct</v>
      </c>
      <c r="I149" s="153" t="str">
        <f>IF(SUM(L128,L133,L138)&gt;K38,Variables!$D$65,Variables!$D$66)</f>
        <v>Correct</v>
      </c>
      <c r="J149" s="34"/>
      <c r="K149" s="34"/>
      <c r="L149" s="64"/>
      <c r="M149" s="9"/>
    </row>
    <row r="150" spans="1:16" ht="14.1" customHeight="1" x14ac:dyDescent="0.25">
      <c r="B150" s="632" t="str">
        <f>IF(Intro!$G$21="English",O150,P150)</f>
        <v>valeur - total des ventes au Canada d'importations des produits de référence (Question 4)</v>
      </c>
      <c r="C150" s="633"/>
      <c r="D150" s="633"/>
      <c r="E150" s="633"/>
      <c r="F150" s="634"/>
      <c r="G150" s="157">
        <f>SUM(E128:G128,E133:G133,E138:G138)</f>
        <v>0</v>
      </c>
      <c r="H150" s="157">
        <f>SUM(H128:K128,H133:K133,H138:K138)</f>
        <v>0</v>
      </c>
      <c r="I150" s="157">
        <f>SUM(L128,L133,L138)</f>
        <v>0</v>
      </c>
      <c r="J150" s="34"/>
      <c r="K150" s="34"/>
      <c r="L150" s="64"/>
      <c r="M150" s="9"/>
      <c r="O150" s="9" t="s">
        <v>472</v>
      </c>
      <c r="P150" s="9" t="s">
        <v>474</v>
      </c>
    </row>
    <row r="151" spans="1:16" ht="14.1" customHeight="1" x14ac:dyDescent="0.25">
      <c r="B151" s="632" t="str">
        <f>IF(Intro!$G$21="English",O151,P151)</f>
        <v>valeur - total des ventes au Canada d'importations (Question 1)</v>
      </c>
      <c r="C151" s="633"/>
      <c r="D151" s="633"/>
      <c r="E151" s="633"/>
      <c r="F151" s="634"/>
      <c r="G151" s="153">
        <f>H38</f>
        <v>0</v>
      </c>
      <c r="H151" s="153">
        <f>I38</f>
        <v>0</v>
      </c>
      <c r="I151" s="153">
        <f>K38</f>
        <v>0</v>
      </c>
      <c r="J151" s="34"/>
      <c r="K151" s="34"/>
      <c r="L151" s="64"/>
      <c r="M151" s="9"/>
      <c r="O151" s="9" t="s">
        <v>470</v>
      </c>
      <c r="P151" s="9" t="s">
        <v>468</v>
      </c>
    </row>
    <row r="152" spans="1:16" x14ac:dyDescent="0.25">
      <c r="B152" s="65"/>
      <c r="C152" s="62"/>
      <c r="D152" s="62"/>
      <c r="E152" s="62"/>
      <c r="F152" s="62"/>
      <c r="G152" s="62"/>
      <c r="H152" s="62"/>
      <c r="I152" s="62"/>
      <c r="J152" s="62"/>
      <c r="K152" s="62"/>
      <c r="L152" s="63"/>
      <c r="M152" s="9"/>
    </row>
    <row r="153" spans="1:16" s="40" customFormat="1" x14ac:dyDescent="0.25">
      <c r="A153" s="68"/>
      <c r="B153" s="4"/>
      <c r="C153" s="4"/>
      <c r="D153" s="69"/>
      <c r="E153" s="69"/>
      <c r="F153" s="69"/>
      <c r="G153" s="69"/>
      <c r="H153" s="69"/>
      <c r="I153" s="69"/>
      <c r="J153" s="69"/>
      <c r="K153" s="69"/>
      <c r="L153" s="69"/>
      <c r="N153" s="70"/>
    </row>
    <row r="154" spans="1:16" x14ac:dyDescent="0.25">
      <c r="B154" s="416" t="str">
        <f>UPPER(IF(Intro!$G$21="English",O154,P154))</f>
        <v>DONNÉES SUR LES IMPORTATIONS POUR L'ANALYSE DES IMPORTATIONS MASSIVES</v>
      </c>
      <c r="C154" s="417"/>
      <c r="D154" s="417"/>
      <c r="E154" s="417"/>
      <c r="F154" s="417"/>
      <c r="G154" s="417"/>
      <c r="H154" s="417"/>
      <c r="I154" s="417"/>
      <c r="J154" s="417"/>
      <c r="K154" s="417"/>
      <c r="L154" s="418"/>
      <c r="M154" s="9"/>
      <c r="O154" s="87" t="s">
        <v>325</v>
      </c>
      <c r="P154" s="87" t="s">
        <v>420</v>
      </c>
    </row>
    <row r="155" spans="1:16" s="10" customFormat="1" x14ac:dyDescent="0.25">
      <c r="A155" s="7"/>
      <c r="B155" s="545" t="s">
        <v>18</v>
      </c>
      <c r="C155" s="546"/>
      <c r="D155" s="546"/>
      <c r="E155" s="546"/>
      <c r="F155" s="546"/>
      <c r="G155" s="546"/>
      <c r="H155" s="546"/>
      <c r="I155" s="546"/>
      <c r="J155" s="546"/>
      <c r="K155" s="546"/>
      <c r="L155" s="547"/>
      <c r="M155" s="66"/>
      <c r="O155" s="9"/>
    </row>
    <row r="156" spans="1:16" x14ac:dyDescent="0.25">
      <c r="B156" s="15"/>
      <c r="C156" s="32"/>
      <c r="D156" s="32"/>
      <c r="E156" s="33"/>
      <c r="F156" s="33"/>
      <c r="G156" s="33"/>
      <c r="H156" s="33"/>
      <c r="I156" s="33"/>
      <c r="J156" s="33"/>
      <c r="K156" s="33"/>
      <c r="L156" s="16"/>
      <c r="M156" s="9"/>
    </row>
    <row r="157" spans="1:16" x14ac:dyDescent="0.25">
      <c r="B157" s="444" t="str">
        <f>IF(Intro!$G$21="English",O157,P157)</f>
        <v>Indiquez le volume des importations et le stock de clôture au Canada des marchandises provenant de l'exportateur décrit ci-dessus :</v>
      </c>
      <c r="C157" s="445"/>
      <c r="D157" s="445"/>
      <c r="E157" s="445"/>
      <c r="F157" s="445"/>
      <c r="G157" s="445"/>
      <c r="H157" s="445"/>
      <c r="I157" s="445"/>
      <c r="J157" s="445"/>
      <c r="K157" s="445"/>
      <c r="L157" s="446"/>
      <c r="M157" s="9"/>
      <c r="O157" s="17" t="s">
        <v>191</v>
      </c>
      <c r="P157" s="9" t="s">
        <v>422</v>
      </c>
    </row>
    <row r="158" spans="1:16" x14ac:dyDescent="0.25">
      <c r="B158" s="55"/>
      <c r="C158" s="56"/>
      <c r="D158" s="32"/>
      <c r="E158" s="33"/>
      <c r="F158" s="33"/>
      <c r="G158" s="33"/>
      <c r="H158" s="33"/>
      <c r="I158" s="33"/>
      <c r="J158" s="33"/>
      <c r="K158" s="33"/>
      <c r="L158" s="16"/>
      <c r="M158" s="9"/>
      <c r="O158" s="17"/>
    </row>
    <row r="159" spans="1:16" x14ac:dyDescent="0.25">
      <c r="B159" s="55"/>
      <c r="C159" s="56"/>
      <c r="D159" s="32"/>
      <c r="E159" s="144" t="str">
        <f>IF(Intro!$G$21="English","Q","T")&amp;IF(MID(F159,2,1)&lt;&gt;"1",MID(F159,2,1)-1&amp;" - "&amp;MID(F159,6,4),"4 - "&amp;MID(F159,6,4)-1)</f>
        <v>T1 - 2025</v>
      </c>
      <c r="F159" s="144" t="str">
        <f>IF(Intro!$G$21="English","Q","T")&amp;IF(MID(G159,2,1)&lt;&gt;"1",MID(G159,2,1)-1&amp;" - "&amp;MID(G159,6,4),"4 - "&amp;MID(G159,6,4)-1)</f>
        <v>T2 - 2025</v>
      </c>
      <c r="G159" s="144" t="str">
        <f>IF(Intro!$G$21="English","Q","T")&amp;IF(MID(H159,2,1)&lt;&gt;"1",MID(H159,2,1)-1&amp;" - "&amp;MID(H159,6,4),"4 - "&amp;MID(H159,6,4)-1)</f>
        <v>T3 - 2025</v>
      </c>
      <c r="H159" s="144" t="str">
        <f>IF(Intro!$G$21="English","Q","T")&amp;IF(MID(I159,2,1)&lt;&gt;"1",MID(I159,2,1)-1&amp;" - "&amp;MID(I159,6,4),"4 - "&amp;MID(I159,6,4)-1)</f>
        <v>T4 - 2025</v>
      </c>
      <c r="I159" s="144" t="str">
        <f>L124</f>
        <v>T1 - 2026</v>
      </c>
      <c r="J159" s="145" t="str">
        <f>IF(Intro!$G$21="English",Variables!$B$44,Variables!$C$44)</f>
        <v>T2 - 2026</v>
      </c>
      <c r="K159" s="34"/>
      <c r="L159" s="16"/>
      <c r="M159" s="9"/>
      <c r="O159" s="17"/>
    </row>
    <row r="160" spans="1:16" x14ac:dyDescent="0.25">
      <c r="B160" s="652" t="str">
        <f>B27</f>
        <v>Importations</v>
      </c>
      <c r="C160" s="653"/>
      <c r="D160" s="100" t="str">
        <f>B101</f>
        <v>tonnes</v>
      </c>
      <c r="E160" s="147"/>
      <c r="F160" s="147"/>
      <c r="G160" s="147"/>
      <c r="H160" s="147"/>
      <c r="I160" s="147"/>
      <c r="J160" s="147"/>
      <c r="K160" s="34"/>
      <c r="L160" s="64"/>
      <c r="M160" s="9"/>
    </row>
    <row r="161" spans="1:19" x14ac:dyDescent="0.25">
      <c r="B161" s="652" t="str">
        <f>IF(Intro!$G$21="English",O161,P161)</f>
        <v>Stock de clôture</v>
      </c>
      <c r="C161" s="653"/>
      <c r="D161" s="100" t="str">
        <f>D160</f>
        <v>tonnes</v>
      </c>
      <c r="E161" s="147"/>
      <c r="F161" s="147"/>
      <c r="G161" s="147"/>
      <c r="H161" s="147"/>
      <c r="I161" s="147"/>
      <c r="J161" s="147"/>
      <c r="K161" s="34"/>
      <c r="L161" s="64"/>
      <c r="M161" s="9"/>
      <c r="O161" s="9" t="s">
        <v>192</v>
      </c>
      <c r="P161" s="9" t="s">
        <v>421</v>
      </c>
    </row>
    <row r="162" spans="1:19" x14ac:dyDescent="0.25">
      <c r="B162" s="55"/>
      <c r="C162" s="56"/>
      <c r="D162" s="56"/>
      <c r="E162" s="28"/>
      <c r="F162" s="28"/>
      <c r="G162" s="28"/>
      <c r="H162" s="28"/>
      <c r="I162" s="28"/>
      <c r="J162" s="28"/>
      <c r="K162" s="28"/>
      <c r="L162" s="29"/>
      <c r="M162" s="9"/>
    </row>
    <row r="163" spans="1:19" x14ac:dyDescent="0.25">
      <c r="B163" s="404" t="str">
        <f>IF(Intro!$G$21="English",O163,P163)</f>
        <v>Dans le tableau ci-dessous, « Erreur » signifie que la somme des importations trimestrielles déclarées ci-dessus dépasse les importations annuelles déclarées à la question 1. Par conséquent, veuillez modifier les données si nécessaire.</v>
      </c>
      <c r="C163" s="405"/>
      <c r="D163" s="405"/>
      <c r="E163" s="405"/>
      <c r="F163" s="405"/>
      <c r="G163" s="405"/>
      <c r="H163" s="405"/>
      <c r="I163" s="405"/>
      <c r="J163" s="405"/>
      <c r="K163" s="405"/>
      <c r="L163" s="406"/>
      <c r="M163" s="9"/>
      <c r="O163" s="9" t="s">
        <v>481</v>
      </c>
      <c r="P163" s="9" t="s">
        <v>482</v>
      </c>
      <c r="S163" s="34"/>
    </row>
    <row r="164" spans="1:19" x14ac:dyDescent="0.25">
      <c r="B164" s="404"/>
      <c r="C164" s="405"/>
      <c r="D164" s="405"/>
      <c r="E164" s="405"/>
      <c r="F164" s="405"/>
      <c r="G164" s="405"/>
      <c r="H164" s="405"/>
      <c r="I164" s="405"/>
      <c r="J164" s="405"/>
      <c r="K164" s="405"/>
      <c r="L164" s="406"/>
      <c r="M164" s="9"/>
      <c r="S164" s="34"/>
    </row>
    <row r="165" spans="1:19" x14ac:dyDescent="0.25">
      <c r="B165" s="141"/>
      <c r="C165" s="94"/>
      <c r="D165" s="94"/>
      <c r="E165" s="94"/>
      <c r="F165" s="94"/>
      <c r="G165" s="94"/>
      <c r="H165" s="94"/>
      <c r="I165" s="94"/>
      <c r="J165" s="94"/>
      <c r="K165" s="94"/>
      <c r="L165" s="142"/>
      <c r="M165" s="9"/>
      <c r="S165" s="34"/>
    </row>
    <row r="166" spans="1:19" x14ac:dyDescent="0.25">
      <c r="B166" s="158"/>
      <c r="C166" s="17"/>
      <c r="D166" s="159"/>
      <c r="E166" s="9"/>
      <c r="F166" s="101">
        <f>G166-1</f>
        <v>2025</v>
      </c>
      <c r="G166" s="101">
        <f>Variables!B8</f>
        <v>2026</v>
      </c>
      <c r="I166" s="34"/>
      <c r="J166" s="34"/>
      <c r="K166" s="34"/>
      <c r="L166" s="133"/>
      <c r="M166" s="9"/>
      <c r="O166" s="17"/>
    </row>
    <row r="167" spans="1:19" ht="14.45" customHeight="1" x14ac:dyDescent="0.25">
      <c r="B167" s="158"/>
      <c r="C167" s="26"/>
      <c r="D167" s="657" t="str">
        <f>B144</f>
        <v>Vérification - volume</v>
      </c>
      <c r="E167" s="658"/>
      <c r="F167" s="153" t="str">
        <f>IF(SUM(E160:H160)&gt;I27,Variables!$D$65,Variables!$D$66)</f>
        <v>Correct</v>
      </c>
      <c r="G167" s="153" t="str">
        <f>IF(SUM(I160)&gt;K27,Variables!$D$65,Variables!$D$66)</f>
        <v>Correct</v>
      </c>
      <c r="I167" s="34"/>
      <c r="J167" s="34"/>
      <c r="K167" s="34"/>
      <c r="L167" s="133"/>
      <c r="M167" s="9"/>
    </row>
    <row r="168" spans="1:19" s="40" customFormat="1" x14ac:dyDescent="0.25">
      <c r="A168" s="68"/>
      <c r="B168" s="160"/>
      <c r="C168" s="4"/>
      <c r="D168" s="69"/>
      <c r="E168" s="69"/>
      <c r="F168" s="69"/>
      <c r="G168" s="69"/>
      <c r="H168" s="69"/>
      <c r="I168" s="69"/>
      <c r="J168" s="69"/>
      <c r="K168" s="69"/>
      <c r="L168" s="161"/>
      <c r="N168" s="70"/>
    </row>
    <row r="169" spans="1:19" s="10" customFormat="1" x14ac:dyDescent="0.25">
      <c r="A169" s="7"/>
      <c r="B169" s="20" t="s">
        <v>19</v>
      </c>
      <c r="C169" s="21"/>
      <c r="D169" s="21"/>
      <c r="E169" s="22"/>
      <c r="F169" s="22"/>
      <c r="G169" s="22"/>
      <c r="H169" s="22"/>
      <c r="I169" s="22"/>
      <c r="J169" s="22"/>
      <c r="K169" s="22"/>
      <c r="L169" s="23"/>
      <c r="M169" s="66"/>
    </row>
    <row r="170" spans="1:19" s="34" customFormat="1" x14ac:dyDescent="0.25">
      <c r="A170" s="43"/>
      <c r="B170" s="47"/>
      <c r="C170" s="78"/>
      <c r="D170" s="78"/>
      <c r="E170" s="78"/>
      <c r="F170" s="78"/>
      <c r="G170" s="78"/>
      <c r="H170" s="78"/>
      <c r="I170" s="78"/>
      <c r="J170" s="78"/>
      <c r="K170" s="78"/>
      <c r="L170" s="48"/>
      <c r="O170" s="9"/>
      <c r="P170" s="9"/>
      <c r="Q170" s="9"/>
      <c r="R170" s="9"/>
    </row>
    <row r="171" spans="1:19" s="34" customFormat="1" x14ac:dyDescent="0.25">
      <c r="A171" s="43"/>
      <c r="B171" s="404" t="str">
        <f>IF(Intro!$G$21="English",O171,P171)</f>
        <v>Décrivez tous les facteurs (par exemple, les retards d’expédition, la saisonnalité, etc.) qui pourraient expliquer la tendance générale des volumes d’importation trimestriels et des stocks finals de votre entreprise, comme indiqué dans la question 6.</v>
      </c>
      <c r="C171" s="405"/>
      <c r="D171" s="405"/>
      <c r="E171" s="405"/>
      <c r="F171" s="405"/>
      <c r="G171" s="405"/>
      <c r="H171" s="405"/>
      <c r="I171" s="405"/>
      <c r="J171" s="405"/>
      <c r="K171" s="405"/>
      <c r="L171" s="406"/>
      <c r="O171" s="9" t="s">
        <v>364</v>
      </c>
      <c r="P171" s="9" t="s">
        <v>365</v>
      </c>
      <c r="Q171" s="9"/>
      <c r="R171" s="9"/>
    </row>
    <row r="172" spans="1:19" s="34" customFormat="1" x14ac:dyDescent="0.25">
      <c r="A172" s="43"/>
      <c r="B172" s="404"/>
      <c r="C172" s="405"/>
      <c r="D172" s="405"/>
      <c r="E172" s="405"/>
      <c r="F172" s="405"/>
      <c r="G172" s="405"/>
      <c r="H172" s="405"/>
      <c r="I172" s="405"/>
      <c r="J172" s="405"/>
      <c r="K172" s="405"/>
      <c r="L172" s="406"/>
      <c r="O172" s="9"/>
      <c r="P172" s="9"/>
      <c r="Q172" s="9"/>
      <c r="R172" s="9"/>
    </row>
    <row r="173" spans="1:19" s="34" customFormat="1" x14ac:dyDescent="0.25">
      <c r="A173" s="43"/>
      <c r="B173" s="47"/>
      <c r="C173" s="78"/>
      <c r="D173" s="78"/>
      <c r="E173" s="78"/>
      <c r="F173" s="78"/>
      <c r="G173" s="78"/>
      <c r="H173" s="78"/>
      <c r="I173" s="78"/>
      <c r="J173" s="78"/>
      <c r="K173" s="78"/>
      <c r="L173" s="48"/>
      <c r="O173" s="9"/>
      <c r="P173" s="9"/>
      <c r="Q173" s="9"/>
      <c r="R173" s="9"/>
    </row>
    <row r="174" spans="1:19" s="10" customFormat="1" x14ac:dyDescent="0.25">
      <c r="A174" s="7"/>
      <c r="B174" s="550"/>
      <c r="C174" s="551"/>
      <c r="D174" s="551"/>
      <c r="E174" s="551"/>
      <c r="F174" s="551"/>
      <c r="G174" s="551"/>
      <c r="H174" s="551"/>
      <c r="I174" s="551"/>
      <c r="J174" s="551"/>
      <c r="K174" s="551"/>
      <c r="L174" s="552"/>
      <c r="M174" s="34"/>
    </row>
    <row r="175" spans="1:19" s="10" customFormat="1" x14ac:dyDescent="0.25">
      <c r="A175" s="7"/>
      <c r="B175" s="550"/>
      <c r="C175" s="551"/>
      <c r="D175" s="551"/>
      <c r="E175" s="551"/>
      <c r="F175" s="551"/>
      <c r="G175" s="551"/>
      <c r="H175" s="551"/>
      <c r="I175" s="551"/>
      <c r="J175" s="551"/>
      <c r="K175" s="551"/>
      <c r="L175" s="552"/>
      <c r="M175" s="34"/>
    </row>
    <row r="176" spans="1:19" s="10" customFormat="1" x14ac:dyDescent="0.25">
      <c r="A176" s="7"/>
      <c r="B176" s="550"/>
      <c r="C176" s="551"/>
      <c r="D176" s="551"/>
      <c r="E176" s="551"/>
      <c r="F176" s="551"/>
      <c r="G176" s="551"/>
      <c r="H176" s="551"/>
      <c r="I176" s="551"/>
      <c r="J176" s="551"/>
      <c r="K176" s="551"/>
      <c r="L176" s="552"/>
      <c r="M176" s="34"/>
    </row>
    <row r="177" spans="1:18" s="10" customFormat="1" x14ac:dyDescent="0.25">
      <c r="A177" s="7"/>
      <c r="B177" s="550"/>
      <c r="C177" s="551"/>
      <c r="D177" s="551"/>
      <c r="E177" s="551"/>
      <c r="F177" s="551"/>
      <c r="G177" s="551"/>
      <c r="H177" s="551"/>
      <c r="I177" s="551"/>
      <c r="J177" s="551"/>
      <c r="K177" s="551"/>
      <c r="L177" s="552"/>
      <c r="M177" s="34"/>
    </row>
    <row r="178" spans="1:18" s="10" customFormat="1" x14ac:dyDescent="0.25">
      <c r="A178" s="7"/>
      <c r="B178" s="550"/>
      <c r="C178" s="551"/>
      <c r="D178" s="551"/>
      <c r="E178" s="551"/>
      <c r="F178" s="551"/>
      <c r="G178" s="551"/>
      <c r="H178" s="551"/>
      <c r="I178" s="551"/>
      <c r="J178" s="551"/>
      <c r="K178" s="551"/>
      <c r="L178" s="552"/>
      <c r="M178" s="34"/>
    </row>
    <row r="179" spans="1:18" s="10" customFormat="1" x14ac:dyDescent="0.25">
      <c r="A179" s="7"/>
      <c r="B179" s="550"/>
      <c r="C179" s="551"/>
      <c r="D179" s="551"/>
      <c r="E179" s="551"/>
      <c r="F179" s="551"/>
      <c r="G179" s="551"/>
      <c r="H179" s="551"/>
      <c r="I179" s="551"/>
      <c r="J179" s="551"/>
      <c r="K179" s="551"/>
      <c r="L179" s="552"/>
      <c r="M179" s="34"/>
    </row>
    <row r="180" spans="1:18" s="10" customFormat="1" x14ac:dyDescent="0.25">
      <c r="A180" s="7"/>
      <c r="B180" s="550"/>
      <c r="C180" s="551"/>
      <c r="D180" s="551"/>
      <c r="E180" s="551"/>
      <c r="F180" s="551"/>
      <c r="G180" s="551"/>
      <c r="H180" s="551"/>
      <c r="I180" s="551"/>
      <c r="J180" s="551"/>
      <c r="K180" s="551"/>
      <c r="L180" s="552"/>
      <c r="M180" s="34"/>
    </row>
    <row r="181" spans="1:18" s="10" customFormat="1" x14ac:dyDescent="0.25">
      <c r="A181" s="7"/>
      <c r="B181" s="550"/>
      <c r="C181" s="551"/>
      <c r="D181" s="551"/>
      <c r="E181" s="551"/>
      <c r="F181" s="551"/>
      <c r="G181" s="551"/>
      <c r="H181" s="551"/>
      <c r="I181" s="551"/>
      <c r="J181" s="551"/>
      <c r="K181" s="551"/>
      <c r="L181" s="552"/>
      <c r="M181" s="34"/>
    </row>
    <row r="182" spans="1:18" s="34" customFormat="1" x14ac:dyDescent="0.25">
      <c r="A182" s="43"/>
      <c r="B182" s="44"/>
      <c r="C182" s="45"/>
      <c r="D182" s="45"/>
      <c r="E182" s="45"/>
      <c r="F182" s="45"/>
      <c r="G182" s="45"/>
      <c r="H182" s="45"/>
      <c r="I182" s="45"/>
      <c r="J182" s="45"/>
      <c r="K182" s="45"/>
      <c r="L182" s="46"/>
      <c r="O182" s="9"/>
      <c r="P182" s="9"/>
      <c r="Q182" s="9"/>
      <c r="R182" s="9"/>
    </row>
  </sheetData>
  <sheetProtection algorithmName="SHA-512" hashValue="sHWNHrBtwa1tAsrltkN+B6NYXwUT7xQoXLx3xzbrM2VfHRS3lLm+NbYq8nQj+7KN+56hDuA6A6QKsFXHWP6PLQ==" saltValue="AP8yJH2EfXdcly8IOnZR1Q==" spinCount="100000" sheet="1" objects="1" scenarios="1" selectLockedCells="1"/>
  <mergeCells count="130">
    <mergeCell ref="B10:L11"/>
    <mergeCell ref="B30:K30"/>
    <mergeCell ref="B49:L49"/>
    <mergeCell ref="B15:L15"/>
    <mergeCell ref="B16:L16"/>
    <mergeCell ref="B17:L17"/>
    <mergeCell ref="B27:C29"/>
    <mergeCell ref="D27:F27"/>
    <mergeCell ref="D29:F29"/>
    <mergeCell ref="D31:F31"/>
    <mergeCell ref="G22:K22"/>
    <mergeCell ref="D33:F33"/>
    <mergeCell ref="D34:F34"/>
    <mergeCell ref="B22:F22"/>
    <mergeCell ref="D36:F36"/>
    <mergeCell ref="D28:F28"/>
    <mergeCell ref="D32:F32"/>
    <mergeCell ref="G23:K23"/>
    <mergeCell ref="B23:F23"/>
    <mergeCell ref="B46:L46"/>
    <mergeCell ref="B14:L14"/>
    <mergeCell ref="B13:L13"/>
    <mergeCell ref="B48:D48"/>
    <mergeCell ref="B19:L19"/>
    <mergeCell ref="B37:C39"/>
    <mergeCell ref="D37:F37"/>
    <mergeCell ref="D38:F38"/>
    <mergeCell ref="D39:F39"/>
    <mergeCell ref="B154:L154"/>
    <mergeCell ref="B150:F150"/>
    <mergeCell ref="B151:F151"/>
    <mergeCell ref="B101:D101"/>
    <mergeCell ref="B86:L86"/>
    <mergeCell ref="B45:L45"/>
    <mergeCell ref="B91:D91"/>
    <mergeCell ref="B92:D92"/>
    <mergeCell ref="B93:D93"/>
    <mergeCell ref="B96:D96"/>
    <mergeCell ref="B97:D97"/>
    <mergeCell ref="B98:D98"/>
    <mergeCell ref="B121:L121"/>
    <mergeCell ref="B83:L83"/>
    <mergeCell ref="B122:L122"/>
    <mergeCell ref="B108:F108"/>
    <mergeCell ref="B109:F109"/>
    <mergeCell ref="B102:D102"/>
    <mergeCell ref="B74:F74"/>
    <mergeCell ref="B76:F76"/>
    <mergeCell ref="B77:F77"/>
    <mergeCell ref="B4:L4"/>
    <mergeCell ref="B5:L5"/>
    <mergeCell ref="B6:L6"/>
    <mergeCell ref="B66:D66"/>
    <mergeCell ref="B68:D68"/>
    <mergeCell ref="B55:D55"/>
    <mergeCell ref="B59:D59"/>
    <mergeCell ref="B63:D63"/>
    <mergeCell ref="B67:D67"/>
    <mergeCell ref="B65:L65"/>
    <mergeCell ref="B50:D50"/>
    <mergeCell ref="B52:D52"/>
    <mergeCell ref="B54:D54"/>
    <mergeCell ref="B51:D51"/>
    <mergeCell ref="B62:D62"/>
    <mergeCell ref="B56:D56"/>
    <mergeCell ref="D35:F35"/>
    <mergeCell ref="B8:L8"/>
    <mergeCell ref="B9:L9"/>
    <mergeCell ref="B12:L12"/>
    <mergeCell ref="B26:K26"/>
    <mergeCell ref="B130:L131"/>
    <mergeCell ref="B135:L136"/>
    <mergeCell ref="B88:D88"/>
    <mergeCell ref="B124:D124"/>
    <mergeCell ref="B127:D127"/>
    <mergeCell ref="B128:D128"/>
    <mergeCell ref="B129:D129"/>
    <mergeCell ref="B132:D132"/>
    <mergeCell ref="B133:D133"/>
    <mergeCell ref="B134:D134"/>
    <mergeCell ref="B114:F114"/>
    <mergeCell ref="B115:F115"/>
    <mergeCell ref="B61:L61"/>
    <mergeCell ref="B174:L181"/>
    <mergeCell ref="B137:D137"/>
    <mergeCell ref="B138:D138"/>
    <mergeCell ref="B161:C161"/>
    <mergeCell ref="B171:L172"/>
    <mergeCell ref="B163:L164"/>
    <mergeCell ref="B144:F144"/>
    <mergeCell ref="B145:F145"/>
    <mergeCell ref="B146:F146"/>
    <mergeCell ref="B147:F147"/>
    <mergeCell ref="B148:F148"/>
    <mergeCell ref="B149:F149"/>
    <mergeCell ref="B157:L157"/>
    <mergeCell ref="B160:C160"/>
    <mergeCell ref="B103:D103"/>
    <mergeCell ref="D167:E167"/>
    <mergeCell ref="B105:L106"/>
    <mergeCell ref="B141:L142"/>
    <mergeCell ref="B70:L71"/>
    <mergeCell ref="B89:L90"/>
    <mergeCell ref="B94:L95"/>
    <mergeCell ref="B99:L100"/>
    <mergeCell ref="B125:L126"/>
    <mergeCell ref="B20:L20"/>
    <mergeCell ref="B43:L43"/>
    <mergeCell ref="B84:L84"/>
    <mergeCell ref="B119:L119"/>
    <mergeCell ref="B155:L155"/>
    <mergeCell ref="B60:D60"/>
    <mergeCell ref="B64:D64"/>
    <mergeCell ref="B42:L42"/>
    <mergeCell ref="B78:F78"/>
    <mergeCell ref="B79:F79"/>
    <mergeCell ref="B80:F80"/>
    <mergeCell ref="B110:F110"/>
    <mergeCell ref="B111:F111"/>
    <mergeCell ref="B112:F112"/>
    <mergeCell ref="B113:F113"/>
    <mergeCell ref="B139:D139"/>
    <mergeCell ref="B118:L118"/>
    <mergeCell ref="B31:C33"/>
    <mergeCell ref="B34:C36"/>
    <mergeCell ref="B73:F73"/>
    <mergeCell ref="B75:F75"/>
    <mergeCell ref="B58:D58"/>
    <mergeCell ref="B53:L53"/>
    <mergeCell ref="B57:L57"/>
  </mergeCells>
  <conditionalFormatting sqref="F167:G167">
    <cfRule type="cellIs" dxfId="38" priority="1" operator="equal">
      <formula>"Error"</formula>
    </cfRule>
  </conditionalFormatting>
  <conditionalFormatting sqref="G74:I76 G78:I80 G109:I111 G113:I115 G149:I151">
    <cfRule type="cellIs" dxfId="37" priority="5" operator="equal">
      <formula>"Error"</formula>
    </cfRule>
  </conditionalFormatting>
  <conditionalFormatting sqref="G145:I147">
    <cfRule type="cellIs" dxfId="36" priority="2"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A7A9B5A4-3971-4DB3-B550-79AB13F3993F}">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174:B176" xr:uid="{BEE76FD3-4952-47B9-9EA6-A45DCD06B10D}">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18 E60:L60 E64:L64 G36:K39 E56:L56 E52:L52 E68:L68 E93:L93 E98:L98 E103:L103 F167:G167 E129:L129 E134:L134 E139:L139 G149:I151 G29:K29 G33:K33 G109:I111 G74:I76 G78:I80 G145:I147 G113:I115" xr:uid="{94B16BB4-2376-458D-88ED-0A71BC91376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160:J161 E137:L138 E132:L133 E127:L128 E101:L102 E96:L97 E91:L92 E66:L67 E62:L63 E58:L59 E54:L55 E50:L51 G34:K35 G31:K32 G27:K28" xr:uid="{027B1B71-C8B1-43D5-9040-15650B9A865C}">
      <formula1>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16" min="1" max="11" man="1"/>
    <brk id="152" min="1"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770B-3761-40D1-A25B-D8E85A89E74D}">
  <sheetPr codeName="Sheet19">
    <tabColor rgb="FF92D050"/>
    <pageSetUpPr fitToPage="1"/>
  </sheetPr>
  <dimension ref="A1:S182"/>
  <sheetViews>
    <sheetView showGridLines="0" zoomScaleNormal="100" zoomScaleSheetLayoutView="5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445</v>
      </c>
      <c r="P1" s="9" t="s">
        <v>445</v>
      </c>
    </row>
    <row r="2" spans="1:16" x14ac:dyDescent="0.25">
      <c r="B2" s="11" t="str">
        <f>Pro!B2</f>
        <v>PROTÉGÉ</v>
      </c>
      <c r="C2" s="11"/>
      <c r="D2" s="11"/>
      <c r="O2" s="10" t="s">
        <v>93</v>
      </c>
      <c r="P2" s="10" t="s">
        <v>109</v>
      </c>
    </row>
    <row r="3" spans="1:16" x14ac:dyDescent="0.25">
      <c r="B3" s="12"/>
      <c r="C3" s="12"/>
      <c r="D3" s="12"/>
      <c r="O3" s="2"/>
      <c r="P3" s="2"/>
    </row>
    <row r="4" spans="1:16" s="2" customFormat="1" x14ac:dyDescent="0.25">
      <c r="A4" s="4"/>
      <c r="B4" s="419" t="str">
        <f>Info!B4</f>
        <v>QUESTIONNAIRE À L'INTENTION DES IMPORTATEURS</v>
      </c>
      <c r="C4" s="420"/>
      <c r="D4" s="420"/>
      <c r="E4" s="420"/>
      <c r="F4" s="420"/>
      <c r="G4" s="420"/>
      <c r="H4" s="420"/>
      <c r="I4" s="420"/>
      <c r="J4" s="420"/>
      <c r="K4" s="420"/>
      <c r="L4" s="421"/>
      <c r="M4" s="24"/>
      <c r="N4" s="24"/>
      <c r="O4" s="18"/>
      <c r="P4" s="18"/>
    </row>
    <row r="5" spans="1:16" s="2" customFormat="1" x14ac:dyDescent="0.25">
      <c r="A5" s="4"/>
      <c r="B5" s="575" t="str">
        <f>Info!B5</f>
        <v>NQ-2026-005</v>
      </c>
      <c r="C5" s="576"/>
      <c r="D5" s="576"/>
      <c r="E5" s="576"/>
      <c r="F5" s="576"/>
      <c r="G5" s="576"/>
      <c r="H5" s="576"/>
      <c r="I5" s="576"/>
      <c r="J5" s="576"/>
      <c r="K5" s="576"/>
      <c r="L5" s="577"/>
      <c r="M5" s="24"/>
      <c r="N5" s="24"/>
      <c r="O5" s="18"/>
      <c r="P5" s="18"/>
    </row>
    <row r="6" spans="1:16" s="6" customFormat="1" x14ac:dyDescent="0.25">
      <c r="A6" s="4"/>
      <c r="B6" s="575" t="str">
        <f>Info!B6</f>
        <v>CERTAINS RAYONNAGES EN ACIER</v>
      </c>
      <c r="C6" s="576"/>
      <c r="D6" s="576"/>
      <c r="E6" s="576"/>
      <c r="F6" s="576"/>
      <c r="G6" s="576"/>
      <c r="H6" s="576"/>
      <c r="I6" s="576"/>
      <c r="J6" s="576"/>
      <c r="K6" s="576"/>
      <c r="L6" s="577"/>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78" t="str">
        <f>Public!B8</f>
        <v>Les marchandises dans les questions suivantes font référence aux marchandises comme définies dans la description du produit de l'onglet Intro.</v>
      </c>
      <c r="C8" s="579"/>
      <c r="D8" s="579"/>
      <c r="E8" s="579"/>
      <c r="F8" s="579"/>
      <c r="G8" s="579"/>
      <c r="H8" s="579"/>
      <c r="I8" s="579"/>
      <c r="J8" s="579"/>
      <c r="K8" s="579"/>
      <c r="L8" s="580"/>
      <c r="M8" s="18"/>
      <c r="N8" s="18"/>
      <c r="O8" s="14"/>
      <c r="P8" s="14"/>
    </row>
    <row r="9" spans="1:16" s="6" customFormat="1" x14ac:dyDescent="0.25">
      <c r="A9" s="4"/>
      <c r="B9" s="578" t="str">
        <f>Public!B9</f>
        <v>Des informations sur le produit et un glossaire de termes sont disponibles dans l'onglet Info.</v>
      </c>
      <c r="C9" s="579"/>
      <c r="D9" s="579"/>
      <c r="E9" s="579"/>
      <c r="F9" s="579"/>
      <c r="G9" s="579"/>
      <c r="H9" s="579"/>
      <c r="I9" s="579"/>
      <c r="J9" s="579"/>
      <c r="K9" s="579"/>
      <c r="L9" s="580"/>
      <c r="M9" s="18"/>
      <c r="N9" s="18"/>
      <c r="O9" s="14"/>
    </row>
    <row r="10" spans="1:16" s="6" customFormat="1" x14ac:dyDescent="0.25">
      <c r="A10" s="4"/>
      <c r="B10" s="578" t="str">
        <f>IF(Intro!$G$21="English",O10,P10)</f>
        <v>Utilisez un onglet numéroté « Imp-Exp » pour chaque exportateur à partir duquel votre entreprise a importé. Pour obtenir des onglets « Imp-Exp » supplémentaires, contactez un analyste de cas identifié dans l'onglet « Intro ».</v>
      </c>
      <c r="C10" s="579"/>
      <c r="D10" s="579"/>
      <c r="E10" s="579"/>
      <c r="F10" s="579"/>
      <c r="G10" s="579"/>
      <c r="H10" s="579"/>
      <c r="I10" s="579"/>
      <c r="J10" s="579"/>
      <c r="K10" s="579"/>
      <c r="L10" s="580"/>
      <c r="M10" s="18"/>
      <c r="N10" s="18"/>
      <c r="O10" s="9" t="s">
        <v>327</v>
      </c>
      <c r="P10" s="9" t="s">
        <v>326</v>
      </c>
    </row>
    <row r="11" spans="1:16" s="6" customFormat="1" x14ac:dyDescent="0.25">
      <c r="A11" s="4"/>
      <c r="B11" s="578"/>
      <c r="C11" s="579"/>
      <c r="D11" s="579"/>
      <c r="E11" s="579"/>
      <c r="F11" s="579"/>
      <c r="G11" s="579"/>
      <c r="H11" s="579"/>
      <c r="I11" s="579"/>
      <c r="J11" s="579"/>
      <c r="K11" s="579"/>
      <c r="L11" s="580"/>
      <c r="M11" s="18"/>
      <c r="N11" s="18"/>
      <c r="O11" s="14"/>
      <c r="P11" s="14"/>
    </row>
    <row r="12" spans="1:16" s="6" customFormat="1" x14ac:dyDescent="0.25">
      <c r="A12" s="4"/>
      <c r="B12" s="578" t="str">
        <f>Pro!B12</f>
        <v>Pour les questions de cet onglet, notez ce qui suit :</v>
      </c>
      <c r="C12" s="579"/>
      <c r="D12" s="579"/>
      <c r="E12" s="579"/>
      <c r="F12" s="579"/>
      <c r="G12" s="579"/>
      <c r="H12" s="579"/>
      <c r="I12" s="579"/>
      <c r="J12" s="579"/>
      <c r="K12" s="579"/>
      <c r="L12" s="580"/>
      <c r="M12" s="18"/>
      <c r="N12" s="18"/>
      <c r="O12" s="14"/>
      <c r="P12" s="14"/>
    </row>
    <row r="13" spans="1:16" s="6" customFormat="1" x14ac:dyDescent="0.25">
      <c r="A13" s="4"/>
      <c r="B13" s="616" t="str">
        <f>Pro!B13</f>
        <v xml:space="preserve">• Veuillez indiquer seulement les ventes effectuées à partir des importations de votre entreprise. Les ventes de marchandises achetées auprès de producteurs canadiens doivent être exclues. </v>
      </c>
      <c r="C13" s="617"/>
      <c r="D13" s="617"/>
      <c r="E13" s="617"/>
      <c r="F13" s="617"/>
      <c r="G13" s="617"/>
      <c r="H13" s="617"/>
      <c r="I13" s="617"/>
      <c r="J13" s="617"/>
      <c r="K13" s="617"/>
      <c r="L13" s="618"/>
      <c r="M13" s="18"/>
      <c r="N13" s="18"/>
      <c r="O13" s="14"/>
      <c r="P13" s="14"/>
    </row>
    <row r="14" spans="1:16" s="6" customFormat="1" x14ac:dyDescent="0.25">
      <c r="A14" s="4"/>
      <c r="B14" s="578" t="str">
        <f>Pro!B14</f>
        <v>• Déclarez toutes les ventes aux entreprises associées canadiennes et étrangères.</v>
      </c>
      <c r="C14" s="579"/>
      <c r="D14" s="579"/>
      <c r="E14" s="579"/>
      <c r="F14" s="579"/>
      <c r="G14" s="579"/>
      <c r="H14" s="579"/>
      <c r="I14" s="579"/>
      <c r="J14" s="579"/>
      <c r="K14" s="579"/>
      <c r="L14" s="580"/>
      <c r="M14" s="18"/>
      <c r="N14" s="18"/>
      <c r="O14" s="14"/>
      <c r="P14" s="14"/>
    </row>
    <row r="15" spans="1:16" s="6" customFormat="1" x14ac:dyDescent="0.25">
      <c r="A15" s="4"/>
      <c r="B15" s="578" t="str">
        <f>Pro!B15</f>
        <v>• Déclarez toutes les ventes à compter de la date de l’expédition au client ou à son entrepôt.</v>
      </c>
      <c r="C15" s="579"/>
      <c r="D15" s="579"/>
      <c r="E15" s="579"/>
      <c r="F15" s="579"/>
      <c r="G15" s="579"/>
      <c r="H15" s="579"/>
      <c r="I15" s="579"/>
      <c r="J15" s="579"/>
      <c r="K15" s="579"/>
      <c r="L15" s="580"/>
      <c r="M15" s="18"/>
      <c r="N15" s="18"/>
      <c r="O15" s="14"/>
      <c r="P15" s="14"/>
    </row>
    <row r="16" spans="1:16" s="6" customFormat="1" x14ac:dyDescent="0.25">
      <c r="A16" s="4"/>
      <c r="B16" s="578" t="str">
        <f>Pro!B16</f>
        <v>• Déclarez toutes les valeurs en dollars canadiens.</v>
      </c>
      <c r="C16" s="579"/>
      <c r="D16" s="579"/>
      <c r="E16" s="579"/>
      <c r="F16" s="579"/>
      <c r="G16" s="579"/>
      <c r="H16" s="579"/>
      <c r="I16" s="579"/>
      <c r="J16" s="579"/>
      <c r="K16" s="579"/>
      <c r="L16" s="580"/>
      <c r="M16" s="18"/>
      <c r="N16" s="18"/>
      <c r="O16" s="14"/>
      <c r="P16" s="14"/>
    </row>
    <row r="17" spans="1:16" s="6" customFormat="1" x14ac:dyDescent="0.25">
      <c r="A17" s="4"/>
      <c r="B17" s="581" t="str">
        <f>IF(Intro!$G$21="English",O17,P17)</f>
        <v>• Si votre entreprise est un utilisateur final ou un détaillant, elle n’a pas besoin de déclarer ses ventes d’importations ou ses stocks d’importations.</v>
      </c>
      <c r="C17" s="582"/>
      <c r="D17" s="582"/>
      <c r="E17" s="582"/>
      <c r="F17" s="582"/>
      <c r="G17" s="582"/>
      <c r="H17" s="582"/>
      <c r="I17" s="582"/>
      <c r="J17" s="582"/>
      <c r="K17" s="582"/>
      <c r="L17" s="583"/>
      <c r="M17" s="18"/>
      <c r="N17" s="18"/>
      <c r="O17" s="14" t="s">
        <v>261</v>
      </c>
      <c r="P17" s="14" t="s">
        <v>262</v>
      </c>
    </row>
    <row r="18" spans="1:16" s="6" customFormat="1" x14ac:dyDescent="0.25">
      <c r="A18" s="4"/>
      <c r="B18" s="13"/>
      <c r="C18" s="13"/>
      <c r="D18" s="13"/>
      <c r="E18" s="3"/>
      <c r="F18" s="3"/>
      <c r="G18" s="3"/>
      <c r="H18" s="3"/>
      <c r="I18" s="3"/>
      <c r="J18" s="3"/>
      <c r="K18" s="3"/>
      <c r="L18" s="3"/>
      <c r="O18" s="14"/>
      <c r="P18" s="14"/>
    </row>
    <row r="19" spans="1:16" x14ac:dyDescent="0.25">
      <c r="B19" s="416" t="str">
        <f>IF(Intro!$G$21="English",O19,P19)</f>
        <v>IMPORTATIONS ET VENTES</v>
      </c>
      <c r="C19" s="417"/>
      <c r="D19" s="417"/>
      <c r="E19" s="417"/>
      <c r="F19" s="417"/>
      <c r="G19" s="417"/>
      <c r="H19" s="417"/>
      <c r="I19" s="417"/>
      <c r="J19" s="417"/>
      <c r="K19" s="417"/>
      <c r="L19" s="418"/>
      <c r="M19" s="9"/>
      <c r="O19" s="87" t="s">
        <v>323</v>
      </c>
      <c r="P19" s="87" t="s">
        <v>324</v>
      </c>
    </row>
    <row r="20" spans="1:16" x14ac:dyDescent="0.25">
      <c r="B20" s="545" t="s">
        <v>12</v>
      </c>
      <c r="C20" s="546"/>
      <c r="D20" s="546"/>
      <c r="E20" s="546"/>
      <c r="F20" s="546"/>
      <c r="G20" s="546"/>
      <c r="H20" s="546"/>
      <c r="I20" s="546"/>
      <c r="J20" s="546"/>
      <c r="K20" s="546"/>
      <c r="L20" s="547"/>
      <c r="M20" s="9"/>
    </row>
    <row r="21" spans="1:16" x14ac:dyDescent="0.25">
      <c r="B21" s="15"/>
      <c r="C21" s="32"/>
      <c r="D21" s="32"/>
      <c r="E21" s="33"/>
      <c r="F21" s="33"/>
      <c r="G21" s="33"/>
      <c r="H21" s="33"/>
      <c r="I21" s="33"/>
      <c r="J21" s="33"/>
      <c r="K21" s="33"/>
      <c r="L21" s="16"/>
      <c r="M21" s="9"/>
    </row>
    <row r="22" spans="1:16" ht="15.75" x14ac:dyDescent="0.25">
      <c r="B22" s="619" t="str">
        <f>IF(Intro!$G$21="English",O22,P22)</f>
        <v xml:space="preserve">Indiquez les importations et les ventes de marchandises de votre entreprise originaires de : </v>
      </c>
      <c r="C22" s="621"/>
      <c r="D22" s="621"/>
      <c r="E22" s="621"/>
      <c r="F22" s="621"/>
      <c r="G22" s="675" t="str">
        <f>Variables!D47</f>
        <v>Chine</v>
      </c>
      <c r="H22" s="675"/>
      <c r="I22" s="675"/>
      <c r="J22" s="675"/>
      <c r="K22" s="675"/>
      <c r="L22" s="61"/>
      <c r="M22" s="9"/>
      <c r="O22" s="9" t="s">
        <v>506</v>
      </c>
      <c r="P22" s="9" t="s">
        <v>507</v>
      </c>
    </row>
    <row r="23" spans="1:16" ht="15.75" x14ac:dyDescent="0.25">
      <c r="B23" s="679" t="str">
        <f>IF(Intro!$G$21="English",O23,P23)</f>
        <v>Nom de l'exportateur :</v>
      </c>
      <c r="C23" s="680"/>
      <c r="D23" s="680"/>
      <c r="E23" s="680"/>
      <c r="F23" s="680"/>
      <c r="G23" s="678"/>
      <c r="H23" s="678"/>
      <c r="I23" s="678"/>
      <c r="J23" s="678"/>
      <c r="K23" s="678"/>
      <c r="L23" s="61"/>
      <c r="M23" s="9"/>
      <c r="O23" s="9" t="s">
        <v>165</v>
      </c>
      <c r="P23" s="9" t="s">
        <v>166</v>
      </c>
    </row>
    <row r="24" spans="1:16" x14ac:dyDescent="0.25">
      <c r="B24" s="107"/>
      <c r="C24" s="108"/>
      <c r="D24" s="108"/>
      <c r="E24" s="108"/>
      <c r="F24" s="108"/>
      <c r="G24" s="33"/>
      <c r="H24" s="33"/>
      <c r="I24" s="33"/>
      <c r="J24" s="33"/>
      <c r="K24" s="33"/>
      <c r="L24" s="16"/>
      <c r="M24" s="9"/>
    </row>
    <row r="25" spans="1:16" x14ac:dyDescent="0.25">
      <c r="B25" s="107"/>
      <c r="C25" s="108"/>
      <c r="D25" s="108"/>
      <c r="E25" s="108"/>
      <c r="F25" s="108"/>
      <c r="G25" s="143">
        <f>Variables!$B$6</f>
        <v>2023</v>
      </c>
      <c r="H25" s="143">
        <f>G25+1</f>
        <v>2024</v>
      </c>
      <c r="I25" s="143">
        <f>H25+1</f>
        <v>2025</v>
      </c>
      <c r="J25" s="143" t="str">
        <f>IF(Intro!$G$21="English",Variables!B9,Variables!C9)</f>
        <v>janv.-mars 2025</v>
      </c>
      <c r="K25" s="143" t="str">
        <f>IF(Intro!$G$21="English",Variables!B10,Variables!C10)</f>
        <v>janv.-mars 2026</v>
      </c>
      <c r="L25" s="64"/>
      <c r="M25" s="9"/>
      <c r="O25" s="17"/>
    </row>
    <row r="26" spans="1:16" s="10" customFormat="1" x14ac:dyDescent="0.25">
      <c r="A26" s="31"/>
      <c r="B26" s="667" t="str">
        <f>IF(Intro!$G$21="English",O26,P26)</f>
        <v>Importations au Canada</v>
      </c>
      <c r="C26" s="668"/>
      <c r="D26" s="668"/>
      <c r="E26" s="668"/>
      <c r="F26" s="668"/>
      <c r="G26" s="668"/>
      <c r="H26" s="668"/>
      <c r="I26" s="668"/>
      <c r="J26" s="668"/>
      <c r="K26" s="668"/>
      <c r="L26" s="64"/>
      <c r="O26" s="25" t="s">
        <v>229</v>
      </c>
      <c r="P26" s="10" t="s">
        <v>230</v>
      </c>
    </row>
    <row r="27" spans="1:16" x14ac:dyDescent="0.25">
      <c r="B27" s="673" t="str">
        <f>IF(Intro!$G$21="English",O27,P27)</f>
        <v>Importations</v>
      </c>
      <c r="C27" s="674"/>
      <c r="D27" s="666" t="str">
        <f>IF(Intro!$G$21="English",Variables!$B$23,Variables!$C$23)</f>
        <v>tonnes</v>
      </c>
      <c r="E27" s="666"/>
      <c r="F27" s="666"/>
      <c r="G27" s="109"/>
      <c r="H27" s="109"/>
      <c r="I27" s="109"/>
      <c r="J27" s="109"/>
      <c r="K27" s="103"/>
      <c r="L27" s="64"/>
      <c r="M27" s="9"/>
      <c r="O27" s="9" t="s">
        <v>91</v>
      </c>
      <c r="P27" s="9" t="s">
        <v>167</v>
      </c>
    </row>
    <row r="28" spans="1:16" x14ac:dyDescent="0.25">
      <c r="B28" s="673"/>
      <c r="C28" s="674"/>
      <c r="D28" s="666" t="str">
        <f>IF(Intro!$G$21="English",O28,P28)</f>
        <v>valeur d'achat nette rendue (CAD)</v>
      </c>
      <c r="E28" s="666"/>
      <c r="F28" s="666"/>
      <c r="G28" s="109"/>
      <c r="H28" s="109"/>
      <c r="I28" s="109"/>
      <c r="J28" s="109"/>
      <c r="K28" s="103"/>
      <c r="L28" s="64"/>
      <c r="M28" s="9"/>
      <c r="O28" s="9" t="s">
        <v>329</v>
      </c>
      <c r="P28" s="9" t="s">
        <v>328</v>
      </c>
    </row>
    <row r="29" spans="1:16" x14ac:dyDescent="0.25">
      <c r="B29" s="673"/>
      <c r="C29" s="674"/>
      <c r="D29" s="666" t="str">
        <f>"$ / "&amp;IF(Intro!$G$21="English",Variables!$B$24,Variables!$C$24)</f>
        <v>$ / tonne</v>
      </c>
      <c r="E29" s="666"/>
      <c r="F29" s="666"/>
      <c r="G29" s="122" t="str">
        <f>IF(G27=0,"-",G28/G27)</f>
        <v>-</v>
      </c>
      <c r="H29" s="122" t="str">
        <f>IF(H27=0,"-",H28/H27)</f>
        <v>-</v>
      </c>
      <c r="I29" s="122" t="str">
        <f t="shared" ref="I29:K29" si="0">IF(I27=0,"-",I28/I27)</f>
        <v>-</v>
      </c>
      <c r="J29" s="122" t="str">
        <f t="shared" si="0"/>
        <v>-</v>
      </c>
      <c r="K29" s="122" t="str">
        <f t="shared" si="0"/>
        <v>-</v>
      </c>
      <c r="L29" s="64"/>
      <c r="M29" s="9"/>
    </row>
    <row r="30" spans="1:16" s="10" customFormat="1" x14ac:dyDescent="0.25">
      <c r="A30" s="31"/>
      <c r="B30" s="671" t="str">
        <f>IF(Intro!$G$21="English",O30,P30)</f>
        <v>Ventes d'importations au Canada</v>
      </c>
      <c r="C30" s="672"/>
      <c r="D30" s="672"/>
      <c r="E30" s="672"/>
      <c r="F30" s="672"/>
      <c r="G30" s="672"/>
      <c r="H30" s="672"/>
      <c r="I30" s="672"/>
      <c r="J30" s="672"/>
      <c r="K30" s="672"/>
      <c r="L30" s="64"/>
      <c r="O30" s="25" t="s">
        <v>515</v>
      </c>
      <c r="P30" s="10" t="s">
        <v>516</v>
      </c>
    </row>
    <row r="31" spans="1:16" x14ac:dyDescent="0.25">
      <c r="B31" s="396" t="str">
        <f>IF(Intro!$G$21="English",O31,P31)</f>
        <v>Ventes aux revendeurs / distributeurs au Canada</v>
      </c>
      <c r="C31" s="468"/>
      <c r="D31" s="666" t="str">
        <f>D27</f>
        <v>tonnes</v>
      </c>
      <c r="E31" s="666"/>
      <c r="F31" s="666"/>
      <c r="G31" s="109"/>
      <c r="H31" s="109"/>
      <c r="I31" s="109"/>
      <c r="J31" s="109"/>
      <c r="K31" s="103"/>
      <c r="L31" s="64"/>
      <c r="M31" s="9"/>
      <c r="O31" s="9" t="str">
        <f>"Sales to "&amp;Variables!$B$26&amp;" in Canada"</f>
        <v>Sales to dealers / distributors in Canada</v>
      </c>
      <c r="P31" s="9" t="str">
        <f>"Ventes aux "&amp;Variables!$C$26&amp;" au Canada"</f>
        <v>Ventes aux revendeurs / distributeurs au Canada</v>
      </c>
    </row>
    <row r="32" spans="1:16" x14ac:dyDescent="0.25">
      <c r="B32" s="396"/>
      <c r="C32" s="468"/>
      <c r="D32" s="666" t="str">
        <f>IF(Intro!$G$21="English",O32,P32)</f>
        <v>valeur de vente nette rendue (CAD)</v>
      </c>
      <c r="E32" s="666"/>
      <c r="F32" s="666"/>
      <c r="G32" s="109"/>
      <c r="H32" s="109"/>
      <c r="I32" s="109"/>
      <c r="J32" s="109"/>
      <c r="K32" s="103"/>
      <c r="L32" s="64"/>
      <c r="M32" s="9"/>
      <c r="O32" s="9" t="s">
        <v>331</v>
      </c>
      <c r="P32" s="9" t="s">
        <v>330</v>
      </c>
    </row>
    <row r="33" spans="1:16" ht="15" thickBot="1" x14ac:dyDescent="0.3">
      <c r="B33" s="641"/>
      <c r="C33" s="642"/>
      <c r="D33" s="676" t="str">
        <f>D29</f>
        <v>$ / tonne</v>
      </c>
      <c r="E33" s="676"/>
      <c r="F33" s="676"/>
      <c r="G33" s="122" t="str">
        <f>IF(G31=0,"-",G32/G31)</f>
        <v>-</v>
      </c>
      <c r="H33" s="122" t="str">
        <f>IF(H31=0,"-",H32/H31)</f>
        <v>-</v>
      </c>
      <c r="I33" s="122" t="str">
        <f t="shared" ref="I33:K33" si="1">IF(I31=0,"-",I32/I31)</f>
        <v>-</v>
      </c>
      <c r="J33" s="122" t="str">
        <f t="shared" si="1"/>
        <v>-</v>
      </c>
      <c r="K33" s="122" t="str">
        <f t="shared" si="1"/>
        <v>-</v>
      </c>
      <c r="L33" s="64"/>
      <c r="M33" s="9"/>
    </row>
    <row r="34" spans="1:16" x14ac:dyDescent="0.25">
      <c r="B34" s="643" t="str">
        <f>IF(Intro!$G$21="English",O34,P34)</f>
        <v>Ventes aux utilisateurs finals au Canada</v>
      </c>
      <c r="C34" s="644"/>
      <c r="D34" s="677" t="str">
        <f t="shared" ref="D34:D36" si="2">D31</f>
        <v>tonnes</v>
      </c>
      <c r="E34" s="677"/>
      <c r="F34" s="677"/>
      <c r="G34" s="109"/>
      <c r="H34" s="109"/>
      <c r="I34" s="109"/>
      <c r="J34" s="109"/>
      <c r="K34" s="103"/>
      <c r="L34" s="64"/>
      <c r="M34" s="9"/>
      <c r="O34" s="9" t="str">
        <f>"Sales to "&amp;Variables!$B$27&amp;" in Canada"</f>
        <v>Sales to end users in Canada</v>
      </c>
      <c r="P34" s="9" t="str">
        <f>"Ventes aux "&amp;Variables!$C$27&amp;" au Canada"</f>
        <v>Ventes aux utilisateurs finals au Canada</v>
      </c>
    </row>
    <row r="35" spans="1:16" x14ac:dyDescent="0.25">
      <c r="B35" s="396"/>
      <c r="C35" s="468"/>
      <c r="D35" s="666" t="str">
        <f t="shared" si="2"/>
        <v>valeur de vente nette rendue (CAD)</v>
      </c>
      <c r="E35" s="666"/>
      <c r="F35" s="666"/>
      <c r="G35" s="109"/>
      <c r="H35" s="109"/>
      <c r="I35" s="109"/>
      <c r="J35" s="109"/>
      <c r="K35" s="103"/>
      <c r="L35" s="64"/>
      <c r="M35" s="9"/>
    </row>
    <row r="36" spans="1:16" ht="15" thickBot="1" x14ac:dyDescent="0.3">
      <c r="B36" s="641"/>
      <c r="C36" s="642"/>
      <c r="D36" s="676" t="str">
        <f t="shared" si="2"/>
        <v>$ / tonne</v>
      </c>
      <c r="E36" s="676"/>
      <c r="F36" s="676"/>
      <c r="G36" s="122" t="str">
        <f>IF(G34=0,"-",G35/G34)</f>
        <v>-</v>
      </c>
      <c r="H36" s="122" t="str">
        <f>IF(H34=0,"-",H35/H34)</f>
        <v>-</v>
      </c>
      <c r="I36" s="122" t="str">
        <f t="shared" ref="I36:K36" si="3">IF(I34=0,"-",I35/I34)</f>
        <v>-</v>
      </c>
      <c r="J36" s="122" t="str">
        <f t="shared" si="3"/>
        <v>-</v>
      </c>
      <c r="K36" s="122" t="str">
        <f t="shared" si="3"/>
        <v>-</v>
      </c>
      <c r="L36" s="64"/>
      <c r="M36" s="9"/>
    </row>
    <row r="37" spans="1:16" x14ac:dyDescent="0.25">
      <c r="B37" s="522" t="str">
        <f>IF(Intro!$G$21="English",O37,P37)</f>
        <v>Ventes totales d'importations au Canada</v>
      </c>
      <c r="C37" s="523"/>
      <c r="D37" s="669" t="str">
        <f>D34</f>
        <v>tonnes</v>
      </c>
      <c r="E37" s="669"/>
      <c r="F37" s="669"/>
      <c r="G37" s="111">
        <f t="shared" ref="G37:K38" si="4">G31+G34</f>
        <v>0</v>
      </c>
      <c r="H37" s="111">
        <f t="shared" si="4"/>
        <v>0</v>
      </c>
      <c r="I37" s="111">
        <f t="shared" si="4"/>
        <v>0</v>
      </c>
      <c r="J37" s="111">
        <f t="shared" si="4"/>
        <v>0</v>
      </c>
      <c r="K37" s="111">
        <f t="shared" si="4"/>
        <v>0</v>
      </c>
      <c r="L37" s="64"/>
      <c r="M37" s="9"/>
      <c r="O37" s="9" t="s">
        <v>517</v>
      </c>
      <c r="P37" s="9" t="s">
        <v>518</v>
      </c>
    </row>
    <row r="38" spans="1:16" x14ac:dyDescent="0.25">
      <c r="B38" s="518"/>
      <c r="C38" s="519"/>
      <c r="D38" s="670" t="str">
        <f>D35</f>
        <v>valeur de vente nette rendue (CAD)</v>
      </c>
      <c r="E38" s="670"/>
      <c r="F38" s="670"/>
      <c r="G38" s="110">
        <f t="shared" si="4"/>
        <v>0</v>
      </c>
      <c r="H38" s="110">
        <f t="shared" si="4"/>
        <v>0</v>
      </c>
      <c r="I38" s="110">
        <f t="shared" si="4"/>
        <v>0</v>
      </c>
      <c r="J38" s="110">
        <f t="shared" si="4"/>
        <v>0</v>
      </c>
      <c r="K38" s="110">
        <f t="shared" si="4"/>
        <v>0</v>
      </c>
      <c r="L38" s="64"/>
      <c r="M38" s="9"/>
    </row>
    <row r="39" spans="1:16" x14ac:dyDescent="0.25">
      <c r="B39" s="518"/>
      <c r="C39" s="519"/>
      <c r="D39" s="670" t="str">
        <f>D36</f>
        <v>$ / tonne</v>
      </c>
      <c r="E39" s="670"/>
      <c r="F39" s="670"/>
      <c r="G39" s="122" t="str">
        <f>IF(G37=0,"-",G38/G37)</f>
        <v>-</v>
      </c>
      <c r="H39" s="122" t="str">
        <f>IF(H37=0,"-",H38/H37)</f>
        <v>-</v>
      </c>
      <c r="I39" s="122" t="str">
        <f>IF(I37=0,"-",I38/I37)</f>
        <v>-</v>
      </c>
      <c r="J39" s="122" t="str">
        <f t="shared" ref="J39:K39" si="5">IF(J37=0,"-",J38/J37)</f>
        <v>-</v>
      </c>
      <c r="K39" s="122" t="str">
        <f t="shared" si="5"/>
        <v>-</v>
      </c>
      <c r="L39" s="64"/>
      <c r="M39" s="9"/>
    </row>
    <row r="40" spans="1:16" x14ac:dyDescent="0.25">
      <c r="B40" s="65"/>
      <c r="C40" s="62"/>
      <c r="D40" s="62"/>
      <c r="E40" s="62"/>
      <c r="F40" s="62"/>
      <c r="G40" s="62"/>
      <c r="H40" s="62"/>
      <c r="I40" s="62"/>
      <c r="J40" s="62"/>
      <c r="K40" s="62"/>
      <c r="L40" s="63"/>
      <c r="M40" s="9"/>
    </row>
    <row r="41" spans="1:16" s="10" customFormat="1" x14ac:dyDescent="0.25">
      <c r="A41" s="7"/>
      <c r="B41" s="30"/>
      <c r="C41" s="30"/>
      <c r="D41" s="75"/>
      <c r="E41" s="76"/>
      <c r="F41" s="76"/>
      <c r="G41" s="76"/>
      <c r="H41" s="76"/>
      <c r="I41" s="76"/>
      <c r="J41" s="76"/>
      <c r="K41" s="76"/>
      <c r="L41" s="76"/>
      <c r="M41" s="66"/>
    </row>
    <row r="42" spans="1:16" x14ac:dyDescent="0.25">
      <c r="B42" s="416" t="str">
        <f>IF(Intro!$G$21="English",O42,P42)</f>
        <v>VENTES D'IMPORTATIONS AU CANADA À VOS CINQ PLUS IMPORTANTS CLIENTS</v>
      </c>
      <c r="C42" s="417"/>
      <c r="D42" s="417"/>
      <c r="E42" s="417"/>
      <c r="F42" s="417"/>
      <c r="G42" s="417"/>
      <c r="H42" s="417"/>
      <c r="I42" s="417"/>
      <c r="J42" s="417"/>
      <c r="K42" s="417"/>
      <c r="L42" s="418"/>
      <c r="M42" s="9"/>
      <c r="O42" s="87" t="s">
        <v>519</v>
      </c>
      <c r="P42" s="87" t="s">
        <v>202</v>
      </c>
    </row>
    <row r="43" spans="1:16" s="10" customFormat="1" x14ac:dyDescent="0.25">
      <c r="A43" s="7"/>
      <c r="B43" s="545" t="s">
        <v>15</v>
      </c>
      <c r="C43" s="546"/>
      <c r="D43" s="546"/>
      <c r="E43" s="546"/>
      <c r="F43" s="546"/>
      <c r="G43" s="546"/>
      <c r="H43" s="546"/>
      <c r="I43" s="546"/>
      <c r="J43" s="546"/>
      <c r="K43" s="546"/>
      <c r="L43" s="547"/>
      <c r="M43" s="66"/>
      <c r="O43" s="9"/>
    </row>
    <row r="44" spans="1:16" x14ac:dyDescent="0.25">
      <c r="B44" s="15"/>
      <c r="C44" s="32"/>
      <c r="D44" s="32"/>
      <c r="E44" s="33"/>
      <c r="F44" s="33"/>
      <c r="G44" s="33"/>
      <c r="H44" s="33"/>
      <c r="I44" s="33"/>
      <c r="J44" s="33"/>
      <c r="K44" s="33"/>
      <c r="L44" s="16"/>
      <c r="M44" s="9"/>
    </row>
    <row r="45" spans="1:16" x14ac:dyDescent="0.25">
      <c r="B45" s="444" t="str">
        <f>IF(Intro!$G$21="English",O45,P45)</f>
        <v>Déclarez le volume et la valeur des ventes d'importations au Canada pour chaque compte indiqué ci-dessous :</v>
      </c>
      <c r="C45" s="445"/>
      <c r="D45" s="445"/>
      <c r="E45" s="445"/>
      <c r="F45" s="445"/>
      <c r="G45" s="445"/>
      <c r="H45" s="445"/>
      <c r="I45" s="445"/>
      <c r="J45" s="445"/>
      <c r="K45" s="445"/>
      <c r="L45" s="446"/>
      <c r="M45" s="9"/>
      <c r="O45" s="17" t="s">
        <v>169</v>
      </c>
      <c r="P45" s="9" t="s">
        <v>170</v>
      </c>
    </row>
    <row r="46" spans="1:16" x14ac:dyDescent="0.25">
      <c r="B46" s="444" t="str">
        <f>Pro!B35</f>
        <v>Note - Ne répondez à cette question que si votre entreprise a vendu les marchandises du 1er janvier 2023 au 31 mars 2026.</v>
      </c>
      <c r="C46" s="445"/>
      <c r="D46" s="445"/>
      <c r="E46" s="445"/>
      <c r="F46" s="445"/>
      <c r="G46" s="445"/>
      <c r="H46" s="445"/>
      <c r="I46" s="445"/>
      <c r="J46" s="445"/>
      <c r="K46" s="445"/>
      <c r="L46" s="446"/>
      <c r="M46" s="9"/>
      <c r="O46" s="17"/>
    </row>
    <row r="47" spans="1:16" x14ac:dyDescent="0.25">
      <c r="B47" s="55"/>
      <c r="C47" s="56"/>
      <c r="D47" s="32"/>
      <c r="E47" s="33"/>
      <c r="F47" s="33"/>
      <c r="G47" s="33"/>
      <c r="H47" s="33"/>
      <c r="I47" s="33"/>
      <c r="J47" s="33"/>
      <c r="K47" s="33"/>
      <c r="L47" s="16"/>
      <c r="M47" s="9"/>
      <c r="O47" s="17"/>
    </row>
    <row r="48" spans="1:16" x14ac:dyDescent="0.25">
      <c r="B48" s="663"/>
      <c r="C48" s="664"/>
      <c r="D48" s="665"/>
      <c r="E48" s="101" t="str">
        <f>IF(Intro!$G$21="English","Q","T")&amp;IF(MID(F48,2,1)&lt;&gt;"1",MID(F48,2,1)-1&amp;" - "&amp;MID(F48,6,4),"4 - "&amp;MID(F48,6,4)-1)</f>
        <v>T2 - 2024</v>
      </c>
      <c r="F48" s="101" t="str">
        <f>IF(Intro!$G$21="English","Q","T")&amp;IF(MID(G48,2,1)&lt;&gt;"1",MID(G48,2,1)-1&amp;" - "&amp;MID(G48,6,4),"4 - "&amp;MID(G48,6,4)-1)</f>
        <v>T3 - 2024</v>
      </c>
      <c r="G48" s="101" t="str">
        <f>IF(Intro!$G$21="English","Q","T")&amp;IF(MID(H48,2,1)&lt;&gt;"1",MID(H48,2,1)-1&amp;" - "&amp;MID(H48,6,4),"4 - "&amp;MID(H48,6,4)-1)</f>
        <v>T4 - 2024</v>
      </c>
      <c r="H48" s="101" t="str">
        <f>IF(Intro!$G$21="English","Q","T")&amp;IF(MID(I48,2,1)&lt;&gt;"1",MID(I48,2,1)-1&amp;" - "&amp;MID(I48,6,4),"4 - "&amp;MID(I48,6,4)-1)</f>
        <v>T1 - 2025</v>
      </c>
      <c r="I48" s="101" t="str">
        <f>IF(Intro!$G$21="English","Q","T")&amp;IF(MID(J48,2,1)&lt;&gt;"1",MID(J48,2,1)-1&amp;" - "&amp;MID(J48,6,4),"4 - "&amp;MID(J48,6,4)-1)</f>
        <v>T2 - 2025</v>
      </c>
      <c r="J48" s="101" t="str">
        <f>IF(Intro!$G$21="English","Q","T")&amp;IF(MID(K48,2,1)&lt;&gt;"1",MID(K48,2,1)-1&amp;" - "&amp;MID(K48,6,4),"4 - "&amp;MID(K48,6,4)-1)</f>
        <v>T3 - 2025</v>
      </c>
      <c r="K48" s="101" t="str">
        <f>IF(Intro!$G$21="English","Q","T")&amp;IF(MID(L48,2,1)&lt;&gt;"1",MID(L48,2,1)-1&amp;" - "&amp;MID(L48,6,4),"4 - "&amp;MID(L48,6,4)-1)</f>
        <v>T4 - 2025</v>
      </c>
      <c r="L48" s="112" t="str">
        <f>IF(Intro!$G$21="English",Variables!B29&amp;" - ",Variables!C29&amp;" - ")&amp;Variables!B8</f>
        <v>T1 - 2026</v>
      </c>
      <c r="M48" s="9"/>
      <c r="O48" s="17"/>
    </row>
    <row r="49" spans="2:16" x14ac:dyDescent="0.25">
      <c r="B49" s="649" t="str">
        <f>IF(Intro!$G$21="English",O50,P50)</f>
        <v xml:space="preserve">Client 1 - </v>
      </c>
      <c r="C49" s="650"/>
      <c r="D49" s="650"/>
      <c r="E49" s="650"/>
      <c r="F49" s="650"/>
      <c r="G49" s="650"/>
      <c r="H49" s="650"/>
      <c r="I49" s="650"/>
      <c r="J49" s="650"/>
      <c r="K49" s="650"/>
      <c r="L49" s="651"/>
      <c r="M49" s="9"/>
      <c r="O49" s="17"/>
    </row>
    <row r="50" spans="2:16" x14ac:dyDescent="0.25">
      <c r="B50" s="624" t="str">
        <f>D$31</f>
        <v>tonnes</v>
      </c>
      <c r="C50" s="625"/>
      <c r="D50" s="625"/>
      <c r="E50" s="113"/>
      <c r="F50" s="113"/>
      <c r="G50" s="113"/>
      <c r="H50" s="113"/>
      <c r="I50" s="113"/>
      <c r="J50" s="113"/>
      <c r="K50" s="113"/>
      <c r="L50" s="114"/>
      <c r="M50" s="9"/>
      <c r="O50" s="9" t="str">
        <f>"Account 1 - "&amp;Pro!C105</f>
        <v xml:space="preserve">Account 1 - </v>
      </c>
      <c r="P50" s="9" t="str">
        <f>"Client 1 - "&amp;Pro!C105</f>
        <v xml:space="preserve">Client 1 - </v>
      </c>
    </row>
    <row r="51" spans="2:16" x14ac:dyDescent="0.25">
      <c r="B51" s="624" t="str">
        <f>D$32</f>
        <v>valeur de vente nette rendue (CAD)</v>
      </c>
      <c r="C51" s="625"/>
      <c r="D51" s="625"/>
      <c r="E51" s="113"/>
      <c r="F51" s="113"/>
      <c r="G51" s="113"/>
      <c r="H51" s="113"/>
      <c r="I51" s="113"/>
      <c r="J51" s="113"/>
      <c r="K51" s="113"/>
      <c r="L51" s="114"/>
      <c r="M51" s="9"/>
    </row>
    <row r="52" spans="2:16" x14ac:dyDescent="0.25">
      <c r="B52" s="624" t="str">
        <f>D$33</f>
        <v>$ / tonne</v>
      </c>
      <c r="C52" s="625"/>
      <c r="D52" s="625"/>
      <c r="E52" s="123" t="str">
        <f>IF(E50=0,"-",E51/E50)</f>
        <v>-</v>
      </c>
      <c r="F52" s="123" t="str">
        <f t="shared" ref="F52:L52" si="6">IF(F50=0,"-",F51/F50)</f>
        <v>-</v>
      </c>
      <c r="G52" s="123" t="str">
        <f t="shared" si="6"/>
        <v>-</v>
      </c>
      <c r="H52" s="123" t="str">
        <f t="shared" si="6"/>
        <v>-</v>
      </c>
      <c r="I52" s="123" t="str">
        <f t="shared" si="6"/>
        <v>-</v>
      </c>
      <c r="J52" s="123" t="str">
        <f t="shared" si="6"/>
        <v>-</v>
      </c>
      <c r="K52" s="123" t="str">
        <f t="shared" si="6"/>
        <v>-</v>
      </c>
      <c r="L52" s="124" t="str">
        <f t="shared" si="6"/>
        <v>-</v>
      </c>
      <c r="M52" s="9"/>
    </row>
    <row r="53" spans="2:16" x14ac:dyDescent="0.25">
      <c r="B53" s="649" t="str">
        <f>IF(Intro!$G$21="English",O54,P54)</f>
        <v xml:space="preserve">Client 2 - </v>
      </c>
      <c r="C53" s="650"/>
      <c r="D53" s="650"/>
      <c r="E53" s="650"/>
      <c r="F53" s="650"/>
      <c r="G53" s="650"/>
      <c r="H53" s="650"/>
      <c r="I53" s="650"/>
      <c r="J53" s="650"/>
      <c r="K53" s="650"/>
      <c r="L53" s="651"/>
      <c r="M53" s="9"/>
    </row>
    <row r="54" spans="2:16" x14ac:dyDescent="0.25">
      <c r="B54" s="624" t="str">
        <f>D$31</f>
        <v>tonnes</v>
      </c>
      <c r="C54" s="625"/>
      <c r="D54" s="625"/>
      <c r="E54" s="113"/>
      <c r="F54" s="113"/>
      <c r="G54" s="113"/>
      <c r="H54" s="113"/>
      <c r="I54" s="113"/>
      <c r="J54" s="113"/>
      <c r="K54" s="113"/>
      <c r="L54" s="114"/>
      <c r="M54" s="9"/>
      <c r="O54" s="9" t="str">
        <f>"Account 2 - "&amp;Pro!C106</f>
        <v xml:space="preserve">Account 2 - </v>
      </c>
      <c r="P54" s="9" t="str">
        <f>"Client 2 - "&amp;Pro!C106</f>
        <v xml:space="preserve">Client 2 - </v>
      </c>
    </row>
    <row r="55" spans="2:16" x14ac:dyDescent="0.25">
      <c r="B55" s="624" t="str">
        <f>D$32</f>
        <v>valeur de vente nette rendue (CAD)</v>
      </c>
      <c r="C55" s="625"/>
      <c r="D55" s="625"/>
      <c r="E55" s="113"/>
      <c r="F55" s="113"/>
      <c r="G55" s="113"/>
      <c r="H55" s="113"/>
      <c r="I55" s="113"/>
      <c r="J55" s="113"/>
      <c r="K55" s="113"/>
      <c r="L55" s="114"/>
      <c r="M55" s="9"/>
    </row>
    <row r="56" spans="2:16" x14ac:dyDescent="0.25">
      <c r="B56" s="624" t="str">
        <f>D$33</f>
        <v>$ / tonne</v>
      </c>
      <c r="C56" s="625"/>
      <c r="D56" s="625"/>
      <c r="E56" s="123" t="str">
        <f>IF(E54=0,"-",E55/E54)</f>
        <v>-</v>
      </c>
      <c r="F56" s="123" t="str">
        <f t="shared" ref="F56:L56" si="7">IF(F54=0,"-",F55/F54)</f>
        <v>-</v>
      </c>
      <c r="G56" s="123" t="str">
        <f t="shared" si="7"/>
        <v>-</v>
      </c>
      <c r="H56" s="123" t="str">
        <f t="shared" si="7"/>
        <v>-</v>
      </c>
      <c r="I56" s="123" t="str">
        <f t="shared" si="7"/>
        <v>-</v>
      </c>
      <c r="J56" s="123" t="str">
        <f t="shared" si="7"/>
        <v>-</v>
      </c>
      <c r="K56" s="123" t="str">
        <f t="shared" si="7"/>
        <v>-</v>
      </c>
      <c r="L56" s="124" t="str">
        <f t="shared" si="7"/>
        <v>-</v>
      </c>
      <c r="M56" s="9"/>
    </row>
    <row r="57" spans="2:16" x14ac:dyDescent="0.25">
      <c r="B57" s="649" t="str">
        <f>IF(Intro!$G$21="English",O58,P58)</f>
        <v xml:space="preserve">Client 3 - </v>
      </c>
      <c r="C57" s="650"/>
      <c r="D57" s="650"/>
      <c r="E57" s="650"/>
      <c r="F57" s="650"/>
      <c r="G57" s="650"/>
      <c r="H57" s="650"/>
      <c r="I57" s="650"/>
      <c r="J57" s="650"/>
      <c r="K57" s="650"/>
      <c r="L57" s="651"/>
      <c r="M57" s="9"/>
    </row>
    <row r="58" spans="2:16" x14ac:dyDescent="0.25">
      <c r="B58" s="624" t="str">
        <f>D$31</f>
        <v>tonnes</v>
      </c>
      <c r="C58" s="625"/>
      <c r="D58" s="625"/>
      <c r="E58" s="113"/>
      <c r="F58" s="113"/>
      <c r="G58" s="113"/>
      <c r="H58" s="113"/>
      <c r="I58" s="113"/>
      <c r="J58" s="113"/>
      <c r="K58" s="113"/>
      <c r="L58" s="114"/>
      <c r="M58" s="9"/>
      <c r="O58" s="9" t="str">
        <f>"Account 3 - "&amp;Pro!C107</f>
        <v xml:space="preserve">Account 3 - </v>
      </c>
      <c r="P58" s="9" t="str">
        <f>"Client 3 - "&amp;Pro!C107</f>
        <v xml:space="preserve">Client 3 - </v>
      </c>
    </row>
    <row r="59" spans="2:16" x14ac:dyDescent="0.25">
      <c r="B59" s="624" t="str">
        <f>D$32</f>
        <v>valeur de vente nette rendue (CAD)</v>
      </c>
      <c r="C59" s="625"/>
      <c r="D59" s="625"/>
      <c r="E59" s="113"/>
      <c r="F59" s="113"/>
      <c r="G59" s="113"/>
      <c r="H59" s="113"/>
      <c r="I59" s="113"/>
      <c r="J59" s="113"/>
      <c r="K59" s="113"/>
      <c r="L59" s="114"/>
      <c r="M59" s="9"/>
    </row>
    <row r="60" spans="2:16" x14ac:dyDescent="0.25">
      <c r="B60" s="624" t="str">
        <f>D$33</f>
        <v>$ / tonne</v>
      </c>
      <c r="C60" s="625"/>
      <c r="D60" s="625"/>
      <c r="E60" s="123" t="str">
        <f>IF(E58=0,"-",E59/E58)</f>
        <v>-</v>
      </c>
      <c r="F60" s="123" t="str">
        <f t="shared" ref="F60:L60" si="8">IF(F58=0,"-",F59/F58)</f>
        <v>-</v>
      </c>
      <c r="G60" s="123" t="str">
        <f t="shared" si="8"/>
        <v>-</v>
      </c>
      <c r="H60" s="123" t="str">
        <f t="shared" si="8"/>
        <v>-</v>
      </c>
      <c r="I60" s="123" t="str">
        <f t="shared" si="8"/>
        <v>-</v>
      </c>
      <c r="J60" s="123" t="str">
        <f t="shared" si="8"/>
        <v>-</v>
      </c>
      <c r="K60" s="123" t="str">
        <f t="shared" si="8"/>
        <v>-</v>
      </c>
      <c r="L60" s="124" t="str">
        <f t="shared" si="8"/>
        <v>-</v>
      </c>
      <c r="M60" s="9"/>
    </row>
    <row r="61" spans="2:16" x14ac:dyDescent="0.25">
      <c r="B61" s="649" t="str">
        <f>IF(Intro!$G$21="English",O62,P62)</f>
        <v xml:space="preserve">Client 4 - </v>
      </c>
      <c r="C61" s="650"/>
      <c r="D61" s="650"/>
      <c r="E61" s="650"/>
      <c r="F61" s="650"/>
      <c r="G61" s="650"/>
      <c r="H61" s="650"/>
      <c r="I61" s="650"/>
      <c r="J61" s="650"/>
      <c r="K61" s="650"/>
      <c r="L61" s="651"/>
      <c r="M61" s="9"/>
    </row>
    <row r="62" spans="2:16" x14ac:dyDescent="0.25">
      <c r="B62" s="624" t="str">
        <f>D$31</f>
        <v>tonnes</v>
      </c>
      <c r="C62" s="625"/>
      <c r="D62" s="625"/>
      <c r="E62" s="113"/>
      <c r="F62" s="113"/>
      <c r="G62" s="113"/>
      <c r="H62" s="113"/>
      <c r="I62" s="113"/>
      <c r="J62" s="113"/>
      <c r="K62" s="113"/>
      <c r="L62" s="114"/>
      <c r="M62" s="9"/>
      <c r="O62" s="9" t="str">
        <f>"Account 4 - "&amp;Pro!C108</f>
        <v xml:space="preserve">Account 4 - </v>
      </c>
      <c r="P62" s="9" t="str">
        <f>"Client 4 - "&amp;Pro!C108</f>
        <v xml:space="preserve">Client 4 - </v>
      </c>
    </row>
    <row r="63" spans="2:16" x14ac:dyDescent="0.25">
      <c r="B63" s="624" t="str">
        <f>D$32</f>
        <v>valeur de vente nette rendue (CAD)</v>
      </c>
      <c r="C63" s="625"/>
      <c r="D63" s="625"/>
      <c r="E63" s="113"/>
      <c r="F63" s="113"/>
      <c r="G63" s="113"/>
      <c r="H63" s="113"/>
      <c r="I63" s="113"/>
      <c r="J63" s="113"/>
      <c r="K63" s="113"/>
      <c r="L63" s="114"/>
      <c r="M63" s="9"/>
    </row>
    <row r="64" spans="2:16" x14ac:dyDescent="0.25">
      <c r="B64" s="624" t="str">
        <f>D$33</f>
        <v>$ / tonne</v>
      </c>
      <c r="C64" s="625"/>
      <c r="D64" s="625"/>
      <c r="E64" s="123" t="str">
        <f>IF(E62=0,"-",E63/E62)</f>
        <v>-</v>
      </c>
      <c r="F64" s="123" t="str">
        <f t="shared" ref="F64:L64" si="9">IF(F62=0,"-",F63/F62)</f>
        <v>-</v>
      </c>
      <c r="G64" s="123" t="str">
        <f t="shared" si="9"/>
        <v>-</v>
      </c>
      <c r="H64" s="123" t="str">
        <f t="shared" si="9"/>
        <v>-</v>
      </c>
      <c r="I64" s="123" t="str">
        <f t="shared" si="9"/>
        <v>-</v>
      </c>
      <c r="J64" s="123" t="str">
        <f t="shared" si="9"/>
        <v>-</v>
      </c>
      <c r="K64" s="123" t="str">
        <f t="shared" si="9"/>
        <v>-</v>
      </c>
      <c r="L64" s="124" t="str">
        <f t="shared" si="9"/>
        <v>-</v>
      </c>
      <c r="M64" s="9"/>
    </row>
    <row r="65" spans="2:19" x14ac:dyDescent="0.25">
      <c r="B65" s="649" t="str">
        <f>IF(Intro!$G$21="English",O66,P66)</f>
        <v xml:space="preserve">Client 5 - </v>
      </c>
      <c r="C65" s="650"/>
      <c r="D65" s="650"/>
      <c r="E65" s="650"/>
      <c r="F65" s="650"/>
      <c r="G65" s="650"/>
      <c r="H65" s="650"/>
      <c r="I65" s="650"/>
      <c r="J65" s="650"/>
      <c r="K65" s="650"/>
      <c r="L65" s="651"/>
      <c r="M65" s="9"/>
    </row>
    <row r="66" spans="2:19" x14ac:dyDescent="0.25">
      <c r="B66" s="624" t="str">
        <f>D$31</f>
        <v>tonnes</v>
      </c>
      <c r="C66" s="625"/>
      <c r="D66" s="625"/>
      <c r="E66" s="113"/>
      <c r="F66" s="113"/>
      <c r="G66" s="113"/>
      <c r="H66" s="113"/>
      <c r="I66" s="113"/>
      <c r="J66" s="113"/>
      <c r="K66" s="113"/>
      <c r="L66" s="114"/>
      <c r="M66" s="9"/>
      <c r="O66" s="9" t="str">
        <f>"Account 5 - "&amp;Pro!C109</f>
        <v xml:space="preserve">Account 5 - </v>
      </c>
      <c r="P66" s="9" t="str">
        <f>"Client 5 - "&amp;Pro!C109</f>
        <v xml:space="preserve">Client 5 - </v>
      </c>
    </row>
    <row r="67" spans="2:19" x14ac:dyDescent="0.25">
      <c r="B67" s="624" t="str">
        <f>D$32</f>
        <v>valeur de vente nette rendue (CAD)</v>
      </c>
      <c r="C67" s="625"/>
      <c r="D67" s="625"/>
      <c r="E67" s="113"/>
      <c r="F67" s="113"/>
      <c r="G67" s="113"/>
      <c r="H67" s="113"/>
      <c r="I67" s="113"/>
      <c r="J67" s="113"/>
      <c r="K67" s="113"/>
      <c r="L67" s="114"/>
      <c r="M67" s="9"/>
    </row>
    <row r="68" spans="2:19" x14ac:dyDescent="0.25">
      <c r="B68" s="624" t="str">
        <f>D$33</f>
        <v>$ / tonne</v>
      </c>
      <c r="C68" s="625"/>
      <c r="D68" s="625"/>
      <c r="E68" s="123" t="str">
        <f>IF(E66=0,"-",E67/E66)</f>
        <v>-</v>
      </c>
      <c r="F68" s="123" t="str">
        <f t="shared" ref="F68:L68" si="10">IF(F66=0,"-",F67/F66)</f>
        <v>-</v>
      </c>
      <c r="G68" s="123" t="str">
        <f t="shared" si="10"/>
        <v>-</v>
      </c>
      <c r="H68" s="123" t="str">
        <f t="shared" si="10"/>
        <v>-</v>
      </c>
      <c r="I68" s="123" t="str">
        <f t="shared" si="10"/>
        <v>-</v>
      </c>
      <c r="J68" s="123" t="str">
        <f t="shared" si="10"/>
        <v>-</v>
      </c>
      <c r="K68" s="123" t="str">
        <f t="shared" si="10"/>
        <v>-</v>
      </c>
      <c r="L68" s="124" t="str">
        <f t="shared" si="10"/>
        <v>-</v>
      </c>
      <c r="M68" s="9"/>
    </row>
    <row r="69" spans="2:19" x14ac:dyDescent="0.25">
      <c r="B69" s="55"/>
      <c r="C69" s="56"/>
      <c r="D69" s="56"/>
      <c r="E69" s="28"/>
      <c r="F69" s="28"/>
      <c r="G69" s="28"/>
      <c r="H69" s="28"/>
      <c r="I69" s="28"/>
      <c r="J69" s="28"/>
      <c r="K69" s="28"/>
      <c r="L69" s="29"/>
      <c r="M69" s="9"/>
    </row>
    <row r="70" spans="2:19" x14ac:dyDescent="0.25">
      <c r="B70" s="444" t="str">
        <f>IF(Intro!$G$21="English",O70,P70)</f>
        <v>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v>
      </c>
      <c r="C70" s="445"/>
      <c r="D70" s="445"/>
      <c r="E70" s="445"/>
      <c r="F70" s="445"/>
      <c r="G70" s="445"/>
      <c r="H70" s="445"/>
      <c r="I70" s="445"/>
      <c r="J70" s="445"/>
      <c r="K70" s="445"/>
      <c r="L70" s="446"/>
      <c r="M70" s="9"/>
      <c r="O70" s="9" t="s">
        <v>348</v>
      </c>
      <c r="P70" s="9" t="s">
        <v>349</v>
      </c>
      <c r="S70" s="34"/>
    </row>
    <row r="71" spans="2:19" x14ac:dyDescent="0.25">
      <c r="B71" s="444"/>
      <c r="C71" s="445"/>
      <c r="D71" s="445"/>
      <c r="E71" s="445"/>
      <c r="F71" s="445"/>
      <c r="G71" s="445"/>
      <c r="H71" s="445"/>
      <c r="I71" s="445"/>
      <c r="J71" s="445"/>
      <c r="K71" s="445"/>
      <c r="L71" s="446"/>
      <c r="M71" s="9"/>
      <c r="S71" s="34"/>
    </row>
    <row r="72" spans="2:19" x14ac:dyDescent="0.25">
      <c r="B72" s="55"/>
      <c r="C72" s="56"/>
      <c r="D72" s="56"/>
      <c r="E72" s="28"/>
      <c r="F72" s="28"/>
      <c r="G72" s="28"/>
      <c r="H72" s="28"/>
      <c r="I72" s="28"/>
      <c r="J72" s="28"/>
      <c r="K72" s="28"/>
      <c r="L72" s="29"/>
      <c r="M72" s="9"/>
      <c r="S72" s="34"/>
    </row>
    <row r="73" spans="2:19" ht="14.1" customHeight="1" x14ac:dyDescent="0.25">
      <c r="B73" s="645" t="str">
        <f>Variables!D64</f>
        <v>Vérification - volume</v>
      </c>
      <c r="C73" s="507"/>
      <c r="D73" s="507"/>
      <c r="E73" s="507"/>
      <c r="F73" s="508"/>
      <c r="G73" s="101">
        <f>H73-1</f>
        <v>2024</v>
      </c>
      <c r="H73" s="101">
        <f>Variables!B8-1</f>
        <v>2025</v>
      </c>
      <c r="I73" s="101" t="str">
        <f>K25</f>
        <v>janv.-mars 2026</v>
      </c>
      <c r="J73" s="34"/>
      <c r="K73" s="34"/>
      <c r="L73" s="64"/>
      <c r="M73" s="9"/>
      <c r="O73" s="9" t="s">
        <v>370</v>
      </c>
      <c r="P73" s="9" t="s">
        <v>371</v>
      </c>
    </row>
    <row r="74" spans="2:19" ht="14.1" customHeight="1" x14ac:dyDescent="0.25">
      <c r="B74" s="654" t="str">
        <f>D31</f>
        <v>tonnes</v>
      </c>
      <c r="C74" s="655"/>
      <c r="D74" s="655"/>
      <c r="E74" s="655"/>
      <c r="F74" s="656"/>
      <c r="G74" s="153" t="str">
        <f>IF(SUM(E50:G50,E54:G54,E58:G58,E62:G62,E66:G66)&gt;H37,Variables!$D$65,Variables!$D$66)</f>
        <v>Correct</v>
      </c>
      <c r="H74" s="153" t="str">
        <f>IF(SUM(H50:K50,H54:K54,H58:K58,H62:K62,H66:K66)&gt;I37,Variables!$D$65,Variables!$D$66)</f>
        <v>Correct</v>
      </c>
      <c r="I74" s="153" t="str">
        <f>IF(SUM(L50,L54,L58,L62,L66)&gt;K37,Variables!$D$65,Variables!$D$66)</f>
        <v>Correct</v>
      </c>
      <c r="J74" s="34"/>
      <c r="K74" s="34"/>
      <c r="L74" s="64"/>
      <c r="M74" s="9"/>
    </row>
    <row r="75" spans="2:19" ht="14.1" customHeight="1" x14ac:dyDescent="0.25">
      <c r="B75" s="646" t="str">
        <f>IF(Intro!$G$21="English",O75,P75)</f>
        <v>volume - total des ventes au Canada d'importations aux cinq principaux clients (Question 2)</v>
      </c>
      <c r="C75" s="647"/>
      <c r="D75" s="647"/>
      <c r="E75" s="647"/>
      <c r="F75" s="648"/>
      <c r="G75" s="153">
        <f>SUM(E50:G50,E54:G54,E58:G58,E62:G62,E66:G66)</f>
        <v>0</v>
      </c>
      <c r="H75" s="153">
        <f>SUM(H50:K50,H54:K54,H58:K58,H62:K62,H66:K66)</f>
        <v>0</v>
      </c>
      <c r="I75" s="153">
        <f>SUM(L50,L54,L58,L62,L66)</f>
        <v>0</v>
      </c>
      <c r="J75" s="34"/>
      <c r="K75" s="34"/>
      <c r="L75" s="64"/>
      <c r="M75" s="9"/>
      <c r="O75" s="66" t="s">
        <v>463</v>
      </c>
      <c r="P75" s="9" t="s">
        <v>465</v>
      </c>
    </row>
    <row r="76" spans="2:19" ht="14.1" customHeight="1" x14ac:dyDescent="0.25">
      <c r="B76" s="646" t="str">
        <f>IF(Intro!$G$21="English",O76,P76)</f>
        <v>volume - total des ventes au Canada d'importations (Question 1)</v>
      </c>
      <c r="C76" s="647"/>
      <c r="D76" s="647"/>
      <c r="E76" s="647"/>
      <c r="F76" s="648"/>
      <c r="G76" s="153">
        <f>H37</f>
        <v>0</v>
      </c>
      <c r="H76" s="153">
        <f>I37</f>
        <v>0</v>
      </c>
      <c r="I76" s="153">
        <f>K37</f>
        <v>0</v>
      </c>
      <c r="J76" s="34"/>
      <c r="K76" s="34"/>
      <c r="L76" s="64"/>
      <c r="M76" s="9"/>
      <c r="O76" s="9" t="s">
        <v>464</v>
      </c>
      <c r="P76" s="9" t="s">
        <v>466</v>
      </c>
    </row>
    <row r="77" spans="2:19" ht="14.1" customHeight="1" x14ac:dyDescent="0.25">
      <c r="B77" s="635" t="str">
        <f>Variables!D68</f>
        <v>Vérification - valeur</v>
      </c>
      <c r="C77" s="636"/>
      <c r="D77" s="636"/>
      <c r="E77" s="636"/>
      <c r="F77" s="637"/>
      <c r="G77" s="101">
        <f>G73</f>
        <v>2024</v>
      </c>
      <c r="H77" s="101">
        <f>H73</f>
        <v>2025</v>
      </c>
      <c r="I77" s="101" t="str">
        <f>I73</f>
        <v>janv.-mars 2026</v>
      </c>
      <c r="J77" s="34"/>
      <c r="K77" s="34"/>
      <c r="L77" s="64"/>
      <c r="M77" s="9"/>
    </row>
    <row r="78" spans="2:19" ht="14.1" customHeight="1" x14ac:dyDescent="0.25">
      <c r="B78" s="626" t="str">
        <f>D32</f>
        <v>valeur de vente nette rendue (CAD)</v>
      </c>
      <c r="C78" s="627"/>
      <c r="D78" s="627"/>
      <c r="E78" s="627"/>
      <c r="F78" s="628"/>
      <c r="G78" s="153" t="str">
        <f>IF(SUM(E51:G51,E55:G55,E59:G59,E63:G63,E67:G67)&gt;H38,Variables!$D$65,Variables!$D$66)</f>
        <v>Correct</v>
      </c>
      <c r="H78" s="153" t="str">
        <f>IF(SUM(H51:K51,H55:K55,H59:K59,H63:K63,H67:K67)&gt;I38,Variables!$D$65,Variables!$D$66)</f>
        <v>Correct</v>
      </c>
      <c r="I78" s="153" t="str">
        <f>IF(SUM(L51,L55,L59,L63,L67)&gt;K38,Variables!$D$65,Variables!$D$66)</f>
        <v>Correct</v>
      </c>
      <c r="J78" s="34"/>
      <c r="K78" s="34"/>
      <c r="L78" s="64"/>
      <c r="M78" s="9"/>
    </row>
    <row r="79" spans="2:19" ht="14.1" customHeight="1" x14ac:dyDescent="0.25">
      <c r="B79" s="629" t="str">
        <f>IF(Intro!$G$21="English",O79,P79)</f>
        <v>valeur - total des ventes au Canada d'importations aux cinq principaux clients (Question 2)</v>
      </c>
      <c r="C79" s="630"/>
      <c r="D79" s="630"/>
      <c r="E79" s="630"/>
      <c r="F79" s="631"/>
      <c r="G79" s="153">
        <f>SUM(E51:G51,E55:G55,E59:G59,E63:G63,E67:G67)</f>
        <v>0</v>
      </c>
      <c r="H79" s="153">
        <f>SUM(H51:K51,H55:K55,H59:K59,H63:K63,H67:K67)</f>
        <v>0</v>
      </c>
      <c r="I79" s="153">
        <f>SUM(L51,L55,L59,L63,L67)</f>
        <v>0</v>
      </c>
      <c r="J79" s="34"/>
      <c r="K79" s="34"/>
      <c r="L79" s="64"/>
      <c r="M79" s="9"/>
      <c r="O79" s="66" t="s">
        <v>469</v>
      </c>
      <c r="P79" s="9" t="s">
        <v>467</v>
      </c>
    </row>
    <row r="80" spans="2:19" ht="14.1" customHeight="1" x14ac:dyDescent="0.25">
      <c r="B80" s="629" t="str">
        <f>IF(Intro!$G$21="English",O80,P80)</f>
        <v>valeur - total des ventes au Canada d'importations (Question 1)</v>
      </c>
      <c r="C80" s="630"/>
      <c r="D80" s="630"/>
      <c r="E80" s="630"/>
      <c r="F80" s="631"/>
      <c r="G80" s="153">
        <f>H38</f>
        <v>0</v>
      </c>
      <c r="H80" s="153">
        <f>I38</f>
        <v>0</v>
      </c>
      <c r="I80" s="153">
        <f>K38</f>
        <v>0</v>
      </c>
      <c r="J80" s="34"/>
      <c r="K80" s="34"/>
      <c r="L80" s="64"/>
      <c r="M80" s="9"/>
      <c r="O80" s="9" t="s">
        <v>470</v>
      </c>
      <c r="P80" s="9" t="s">
        <v>468</v>
      </c>
    </row>
    <row r="81" spans="1:16" x14ac:dyDescent="0.25">
      <c r="B81" s="65"/>
      <c r="C81" s="62"/>
      <c r="D81" s="62"/>
      <c r="E81" s="62"/>
      <c r="F81" s="62"/>
      <c r="G81" s="62"/>
      <c r="H81" s="62"/>
      <c r="I81" s="62"/>
      <c r="J81" s="134"/>
      <c r="K81" s="134"/>
      <c r="L81" s="135"/>
      <c r="M81" s="9"/>
    </row>
    <row r="82" spans="1:16" s="10" customFormat="1" x14ac:dyDescent="0.25">
      <c r="A82" s="7"/>
      <c r="B82" s="30"/>
      <c r="C82" s="30"/>
      <c r="D82" s="75"/>
      <c r="E82" s="76"/>
      <c r="F82" s="76"/>
      <c r="G82" s="76"/>
      <c r="H82" s="76"/>
      <c r="I82" s="76"/>
      <c r="J82" s="76"/>
      <c r="K82" s="76"/>
      <c r="L82" s="76"/>
      <c r="M82" s="66"/>
    </row>
    <row r="83" spans="1:16" x14ac:dyDescent="0.25">
      <c r="B83" s="416" t="str">
        <f>IF(Intro!$G$21="English",O83,P83)</f>
        <v>IMPORTATIONS DE PRODUITS DE RÉFÉRENCE</v>
      </c>
      <c r="C83" s="417"/>
      <c r="D83" s="417"/>
      <c r="E83" s="417"/>
      <c r="F83" s="417"/>
      <c r="G83" s="417"/>
      <c r="H83" s="417"/>
      <c r="I83" s="417"/>
      <c r="J83" s="417"/>
      <c r="K83" s="417"/>
      <c r="L83" s="418"/>
      <c r="M83" s="9"/>
      <c r="O83" s="87" t="s">
        <v>322</v>
      </c>
      <c r="P83" s="87" t="s">
        <v>417</v>
      </c>
    </row>
    <row r="84" spans="1:16" x14ac:dyDescent="0.25">
      <c r="B84" s="545" t="s">
        <v>16</v>
      </c>
      <c r="C84" s="546"/>
      <c r="D84" s="546"/>
      <c r="E84" s="546"/>
      <c r="F84" s="546"/>
      <c r="G84" s="546"/>
      <c r="H84" s="546"/>
      <c r="I84" s="546"/>
      <c r="J84" s="546"/>
      <c r="K84" s="546"/>
      <c r="L84" s="547"/>
      <c r="M84" s="9"/>
    </row>
    <row r="85" spans="1:16" x14ac:dyDescent="0.25">
      <c r="B85" s="15"/>
      <c r="C85" s="32"/>
      <c r="D85" s="32"/>
      <c r="E85" s="33"/>
      <c r="F85" s="33"/>
      <c r="G85" s="33"/>
      <c r="H85" s="33"/>
      <c r="I85" s="33"/>
      <c r="J85" s="33"/>
      <c r="K85" s="33"/>
      <c r="L85" s="16"/>
      <c r="M85" s="9"/>
    </row>
    <row r="86" spans="1:16" x14ac:dyDescent="0.25">
      <c r="B86" s="444" t="str">
        <f>IF(Intro!$G$21="English",O86,P86)</f>
        <v>Indiquez le volume et la valeur des importations pour chaque produit de référence :</v>
      </c>
      <c r="C86" s="445"/>
      <c r="D86" s="445"/>
      <c r="E86" s="445"/>
      <c r="F86" s="445"/>
      <c r="G86" s="445"/>
      <c r="H86" s="445"/>
      <c r="I86" s="445"/>
      <c r="J86" s="445"/>
      <c r="K86" s="445"/>
      <c r="L86" s="446"/>
      <c r="M86" s="9"/>
      <c r="O86" s="17" t="s">
        <v>189</v>
      </c>
      <c r="P86" s="9" t="s">
        <v>190</v>
      </c>
    </row>
    <row r="87" spans="1:16" x14ac:dyDescent="0.25">
      <c r="B87" s="55"/>
      <c r="C87" s="56"/>
      <c r="D87" s="32"/>
      <c r="E87" s="33"/>
      <c r="F87" s="33"/>
      <c r="G87" s="33"/>
      <c r="H87" s="33"/>
      <c r="I87" s="33"/>
      <c r="J87" s="33"/>
      <c r="K87" s="33"/>
      <c r="L87" s="16"/>
      <c r="M87" s="9"/>
      <c r="O87" s="17"/>
    </row>
    <row r="88" spans="1:16" x14ac:dyDescent="0.25">
      <c r="B88" s="663"/>
      <c r="C88" s="664"/>
      <c r="D88" s="665"/>
      <c r="E88" s="101" t="str">
        <f t="shared" ref="E88:L88" si="11">E48</f>
        <v>T2 - 2024</v>
      </c>
      <c r="F88" s="101" t="str">
        <f t="shared" si="11"/>
        <v>T3 - 2024</v>
      </c>
      <c r="G88" s="101" t="str">
        <f t="shared" si="11"/>
        <v>T4 - 2024</v>
      </c>
      <c r="H88" s="101" t="str">
        <f t="shared" si="11"/>
        <v>T1 - 2025</v>
      </c>
      <c r="I88" s="101" t="str">
        <f t="shared" si="11"/>
        <v>T2 - 2025</v>
      </c>
      <c r="J88" s="101" t="str">
        <f t="shared" si="11"/>
        <v>T3 - 2025</v>
      </c>
      <c r="K88" s="101" t="str">
        <f t="shared" si="11"/>
        <v>T4 - 2025</v>
      </c>
      <c r="L88" s="112" t="str">
        <f t="shared" si="11"/>
        <v>T1 - 2026</v>
      </c>
      <c r="M88" s="9"/>
      <c r="O88" s="17"/>
    </row>
    <row r="89" spans="1:16" x14ac:dyDescent="0.25">
      <c r="B89" s="659" t="str">
        <f>IF(Intro!$G$21="English",Variables!B30,Variables!C30)</f>
        <v>Poutre à gradin formée à froid  en acier de calibre 12 à 16, de toute longueur, incluant le connecteur/support de poutre, quels que soient le profil ou le type de raccord.</v>
      </c>
      <c r="C89" s="504"/>
      <c r="D89" s="504"/>
      <c r="E89" s="504"/>
      <c r="F89" s="504"/>
      <c r="G89" s="504"/>
      <c r="H89" s="504"/>
      <c r="I89" s="504"/>
      <c r="J89" s="504"/>
      <c r="K89" s="504"/>
      <c r="L89" s="660"/>
      <c r="M89" s="9"/>
    </row>
    <row r="90" spans="1:16" x14ac:dyDescent="0.25">
      <c r="B90" s="661"/>
      <c r="C90" s="510"/>
      <c r="D90" s="510"/>
      <c r="E90" s="510"/>
      <c r="F90" s="510"/>
      <c r="G90" s="510"/>
      <c r="H90" s="510"/>
      <c r="I90" s="510"/>
      <c r="J90" s="510"/>
      <c r="K90" s="510"/>
      <c r="L90" s="662"/>
      <c r="M90" s="9"/>
    </row>
    <row r="91" spans="1:16" x14ac:dyDescent="0.25">
      <c r="B91" s="624" t="str">
        <f>D$27</f>
        <v>tonnes</v>
      </c>
      <c r="C91" s="625"/>
      <c r="D91" s="625"/>
      <c r="E91" s="113"/>
      <c r="F91" s="113"/>
      <c r="G91" s="113"/>
      <c r="H91" s="113"/>
      <c r="I91" s="113"/>
      <c r="J91" s="113"/>
      <c r="K91" s="113"/>
      <c r="L91" s="114"/>
      <c r="M91" s="9"/>
    </row>
    <row r="92" spans="1:16" x14ac:dyDescent="0.25">
      <c r="B92" s="624" t="str">
        <f>D$28</f>
        <v>valeur d'achat nette rendue (CAD)</v>
      </c>
      <c r="C92" s="625"/>
      <c r="D92" s="625"/>
      <c r="E92" s="113"/>
      <c r="F92" s="113"/>
      <c r="G92" s="113"/>
      <c r="H92" s="113"/>
      <c r="I92" s="113"/>
      <c r="J92" s="113"/>
      <c r="K92" s="113"/>
      <c r="L92" s="114"/>
      <c r="M92" s="9"/>
    </row>
    <row r="93" spans="1:16" x14ac:dyDescent="0.25">
      <c r="B93" s="624" t="str">
        <f>D$29</f>
        <v>$ / tonne</v>
      </c>
      <c r="C93" s="625"/>
      <c r="D93" s="625"/>
      <c r="E93" s="123" t="str">
        <f t="shared" ref="E93:L93" si="12">IF(E91=0,"-",E92/E91)</f>
        <v>-</v>
      </c>
      <c r="F93" s="123" t="str">
        <f t="shared" si="12"/>
        <v>-</v>
      </c>
      <c r="G93" s="123" t="str">
        <f t="shared" si="12"/>
        <v>-</v>
      </c>
      <c r="H93" s="123" t="str">
        <f t="shared" si="12"/>
        <v>-</v>
      </c>
      <c r="I93" s="123" t="str">
        <f t="shared" si="12"/>
        <v>-</v>
      </c>
      <c r="J93" s="123" t="str">
        <f t="shared" si="12"/>
        <v>-</v>
      </c>
      <c r="K93" s="123" t="str">
        <f t="shared" si="12"/>
        <v>-</v>
      </c>
      <c r="L93" s="124" t="str">
        <f t="shared" si="12"/>
        <v>-</v>
      </c>
      <c r="M93" s="9"/>
    </row>
    <row r="94" spans="1:16" x14ac:dyDescent="0.25">
      <c r="B94" s="659" t="str">
        <f>IF(Intro!$G$21="English",Variables!B31,Variables!C31)</f>
        <v>Poutre caisson formée à froid  en acier de calibre 12 à 16, de toute longueur, incluant le connecteur/support de poutre, quels que soient le profil ou le type de raccord.</v>
      </c>
      <c r="C94" s="504"/>
      <c r="D94" s="504"/>
      <c r="E94" s="504"/>
      <c r="F94" s="504"/>
      <c r="G94" s="504"/>
      <c r="H94" s="504"/>
      <c r="I94" s="504"/>
      <c r="J94" s="504"/>
      <c r="K94" s="504"/>
      <c r="L94" s="660"/>
      <c r="M94" s="9"/>
    </row>
    <row r="95" spans="1:16" x14ac:dyDescent="0.25">
      <c r="B95" s="661"/>
      <c r="C95" s="510"/>
      <c r="D95" s="510"/>
      <c r="E95" s="510"/>
      <c r="F95" s="510"/>
      <c r="G95" s="510"/>
      <c r="H95" s="510"/>
      <c r="I95" s="510"/>
      <c r="J95" s="510"/>
      <c r="K95" s="510"/>
      <c r="L95" s="662"/>
      <c r="M95" s="9"/>
    </row>
    <row r="96" spans="1:16" x14ac:dyDescent="0.25">
      <c r="B96" s="624" t="str">
        <f>D$27</f>
        <v>tonnes</v>
      </c>
      <c r="C96" s="625"/>
      <c r="D96" s="625"/>
      <c r="E96" s="113"/>
      <c r="F96" s="113"/>
      <c r="G96" s="113"/>
      <c r="H96" s="113"/>
      <c r="I96" s="113"/>
      <c r="J96" s="113"/>
      <c r="K96" s="113"/>
      <c r="L96" s="114"/>
      <c r="M96" s="9"/>
    </row>
    <row r="97" spans="2:19" x14ac:dyDescent="0.25">
      <c r="B97" s="624" t="str">
        <f>D$28</f>
        <v>valeur d'achat nette rendue (CAD)</v>
      </c>
      <c r="C97" s="625"/>
      <c r="D97" s="625"/>
      <c r="E97" s="113"/>
      <c r="F97" s="113"/>
      <c r="G97" s="113"/>
      <c r="H97" s="113"/>
      <c r="I97" s="113"/>
      <c r="J97" s="113"/>
      <c r="K97" s="113"/>
      <c r="L97" s="114"/>
      <c r="M97" s="9"/>
    </row>
    <row r="98" spans="2:19" x14ac:dyDescent="0.25">
      <c r="B98" s="624" t="str">
        <f>D$29</f>
        <v>$ / tonne</v>
      </c>
      <c r="C98" s="625"/>
      <c r="D98" s="625"/>
      <c r="E98" s="123" t="str">
        <f t="shared" ref="E98:L98" si="13">IF(E96=0,"-",E97/E96)</f>
        <v>-</v>
      </c>
      <c r="F98" s="123" t="str">
        <f t="shared" si="13"/>
        <v>-</v>
      </c>
      <c r="G98" s="123" t="str">
        <f t="shared" si="13"/>
        <v>-</v>
      </c>
      <c r="H98" s="123" t="str">
        <f t="shared" si="13"/>
        <v>-</v>
      </c>
      <c r="I98" s="123" t="str">
        <f t="shared" si="13"/>
        <v>-</v>
      </c>
      <c r="J98" s="123" t="str">
        <f t="shared" si="13"/>
        <v>-</v>
      </c>
      <c r="K98" s="123" t="str">
        <f t="shared" si="13"/>
        <v>-</v>
      </c>
      <c r="L98" s="124" t="str">
        <f t="shared" si="13"/>
        <v>-</v>
      </c>
      <c r="M98" s="9"/>
    </row>
    <row r="99" spans="2:19" x14ac:dyDescent="0.25">
      <c r="B99" s="659" t="str">
        <f>IF(Intro!$G$21="English",Variables!B32,Variables!C32)</f>
        <v>Barre de sécurité formée à froid , quels que soient le type ou le modèle (universelle, à clipser, à encliqueter, à poser par-dessus, soudée ou autre), les dimensions ou la configuration.</v>
      </c>
      <c r="C99" s="504"/>
      <c r="D99" s="504"/>
      <c r="E99" s="504"/>
      <c r="F99" s="504"/>
      <c r="G99" s="504"/>
      <c r="H99" s="504"/>
      <c r="I99" s="504"/>
      <c r="J99" s="504"/>
      <c r="K99" s="504"/>
      <c r="L99" s="660"/>
      <c r="M99" s="9"/>
    </row>
    <row r="100" spans="2:19" x14ac:dyDescent="0.25">
      <c r="B100" s="661"/>
      <c r="C100" s="510"/>
      <c r="D100" s="510"/>
      <c r="E100" s="510"/>
      <c r="F100" s="510"/>
      <c r="G100" s="510"/>
      <c r="H100" s="510"/>
      <c r="I100" s="510"/>
      <c r="J100" s="510"/>
      <c r="K100" s="510"/>
      <c r="L100" s="662"/>
      <c r="M100" s="9"/>
    </row>
    <row r="101" spans="2:19" x14ac:dyDescent="0.25">
      <c r="B101" s="624" t="str">
        <f>D$27</f>
        <v>tonnes</v>
      </c>
      <c r="C101" s="625"/>
      <c r="D101" s="625"/>
      <c r="E101" s="113"/>
      <c r="F101" s="113"/>
      <c r="G101" s="113"/>
      <c r="H101" s="113"/>
      <c r="I101" s="113"/>
      <c r="J101" s="113"/>
      <c r="K101" s="113"/>
      <c r="L101" s="114"/>
      <c r="M101" s="9"/>
    </row>
    <row r="102" spans="2:19" x14ac:dyDescent="0.25">
      <c r="B102" s="624" t="str">
        <f>D$28</f>
        <v>valeur d'achat nette rendue (CAD)</v>
      </c>
      <c r="C102" s="625"/>
      <c r="D102" s="625"/>
      <c r="E102" s="113"/>
      <c r="F102" s="113"/>
      <c r="G102" s="113"/>
      <c r="H102" s="113"/>
      <c r="I102" s="113"/>
      <c r="J102" s="113"/>
      <c r="K102" s="113"/>
      <c r="L102" s="114"/>
      <c r="M102" s="9"/>
    </row>
    <row r="103" spans="2:19" x14ac:dyDescent="0.25">
      <c r="B103" s="624" t="str">
        <f>D$29</f>
        <v>$ / tonne</v>
      </c>
      <c r="C103" s="625"/>
      <c r="D103" s="625"/>
      <c r="E103" s="123" t="str">
        <f t="shared" ref="E103:L103" si="14">IF(E101=0,"-",E102/E101)</f>
        <v>-</v>
      </c>
      <c r="F103" s="123" t="str">
        <f t="shared" si="14"/>
        <v>-</v>
      </c>
      <c r="G103" s="123" t="str">
        <f t="shared" si="14"/>
        <v>-</v>
      </c>
      <c r="H103" s="123" t="str">
        <f t="shared" si="14"/>
        <v>-</v>
      </c>
      <c r="I103" s="123" t="str">
        <f t="shared" si="14"/>
        <v>-</v>
      </c>
      <c r="J103" s="123" t="str">
        <f t="shared" si="14"/>
        <v>-</v>
      </c>
      <c r="K103" s="123" t="str">
        <f t="shared" si="14"/>
        <v>-</v>
      </c>
      <c r="L103" s="124" t="str">
        <f t="shared" si="14"/>
        <v>-</v>
      </c>
      <c r="M103" s="9"/>
    </row>
    <row r="104" spans="2:19" x14ac:dyDescent="0.25">
      <c r="B104" s="55"/>
      <c r="C104" s="56"/>
      <c r="D104" s="56"/>
      <c r="E104" s="28"/>
      <c r="F104" s="28"/>
      <c r="G104" s="28"/>
      <c r="H104" s="28"/>
      <c r="I104" s="28"/>
      <c r="J104" s="28"/>
      <c r="K104" s="28"/>
      <c r="L104" s="29"/>
      <c r="M104" s="9"/>
    </row>
    <row r="105" spans="2:19" x14ac:dyDescent="0.25">
      <c r="B105" s="444" t="str">
        <f>IF(Intro!$G$21="English",O105,P105)</f>
        <v>Dans le tableau ci-dessous, « Erreur » signifie que les importations totales des produits de référence de votre entreprise dépassent les importations totales de votre entreprise pour cette période. Par conséquent, veuillez modifier les données ci-dessus si nécessaire.</v>
      </c>
      <c r="C105" s="445"/>
      <c r="D105" s="445"/>
      <c r="E105" s="445"/>
      <c r="F105" s="445"/>
      <c r="G105" s="445"/>
      <c r="H105" s="445"/>
      <c r="I105" s="445"/>
      <c r="J105" s="445"/>
      <c r="K105" s="445"/>
      <c r="L105" s="446"/>
      <c r="M105" s="9"/>
      <c r="O105" s="9" t="s">
        <v>350</v>
      </c>
      <c r="P105" s="9" t="s">
        <v>351</v>
      </c>
      <c r="S105" s="34"/>
    </row>
    <row r="106" spans="2:19" x14ac:dyDescent="0.25">
      <c r="B106" s="444"/>
      <c r="C106" s="445"/>
      <c r="D106" s="445"/>
      <c r="E106" s="445"/>
      <c r="F106" s="445"/>
      <c r="G106" s="445"/>
      <c r="H106" s="445"/>
      <c r="I106" s="445"/>
      <c r="J106" s="445"/>
      <c r="K106" s="445"/>
      <c r="L106" s="446"/>
      <c r="M106" s="9"/>
      <c r="S106" s="34"/>
    </row>
    <row r="107" spans="2:19" x14ac:dyDescent="0.25">
      <c r="B107" s="55"/>
      <c r="C107" s="56"/>
      <c r="D107" s="56"/>
      <c r="E107" s="28"/>
      <c r="F107" s="28"/>
      <c r="G107" s="28"/>
      <c r="H107" s="28"/>
      <c r="I107" s="28"/>
      <c r="J107" s="28"/>
      <c r="K107" s="28"/>
      <c r="L107" s="29"/>
      <c r="M107" s="9"/>
      <c r="S107" s="34"/>
    </row>
    <row r="108" spans="2:19" ht="39" customHeight="1" x14ac:dyDescent="0.25">
      <c r="B108" s="635" t="str">
        <f>Variables!D64</f>
        <v>Vérification - volume</v>
      </c>
      <c r="C108" s="636"/>
      <c r="D108" s="636"/>
      <c r="E108" s="636"/>
      <c r="F108" s="637"/>
      <c r="G108" s="101">
        <f>G73</f>
        <v>2024</v>
      </c>
      <c r="H108" s="101">
        <f>H73</f>
        <v>2025</v>
      </c>
      <c r="I108" s="101" t="str">
        <f>I73</f>
        <v>janv.-mars 2026</v>
      </c>
      <c r="J108" s="34"/>
      <c r="K108" s="34"/>
      <c r="L108" s="64"/>
      <c r="M108" s="9"/>
    </row>
    <row r="109" spans="2:19" ht="14.1" customHeight="1" x14ac:dyDescent="0.25">
      <c r="B109" s="638" t="str">
        <f>B91</f>
        <v>tonnes</v>
      </c>
      <c r="C109" s="639"/>
      <c r="D109" s="639"/>
      <c r="E109" s="639"/>
      <c r="F109" s="640"/>
      <c r="G109" s="153" t="str">
        <f>IF(SUM(E91:G91,E96:G96,E101:G101)&gt;H27,Variables!$D$65,Variables!$D$66)</f>
        <v>Correct</v>
      </c>
      <c r="H109" s="153" t="str">
        <f>IF(SUM(H91:K91,H96:K96,H101:K101)&gt;I27,Variables!$D$65,Variables!$D$66)</f>
        <v>Correct</v>
      </c>
      <c r="I109" s="153" t="str">
        <f>IF(SUM(L91,L96,L101)&gt;K27,Variables!$D$65,Variables!$D$66)</f>
        <v>Correct</v>
      </c>
      <c r="J109" s="34"/>
      <c r="K109" s="34"/>
      <c r="L109" s="64"/>
      <c r="M109" s="9"/>
    </row>
    <row r="110" spans="2:19" ht="14.1" customHeight="1" x14ac:dyDescent="0.25">
      <c r="B110" s="632" t="str">
        <f>IF(Intro!$G$21="English",O110,P110)</f>
        <v>volume - total des importations des produits de référence (Question 3)</v>
      </c>
      <c r="C110" s="633"/>
      <c r="D110" s="633"/>
      <c r="E110" s="633"/>
      <c r="F110" s="634"/>
      <c r="G110" s="153">
        <f>SUM(E91:G91,E96:G96,E101:G101)</f>
        <v>0</v>
      </c>
      <c r="H110" s="153">
        <f>SUM(H91:K91,H96:K96,H101:K101)</f>
        <v>0</v>
      </c>
      <c r="I110" s="153">
        <f>SUM(L91,L96,L101)</f>
        <v>0</v>
      </c>
      <c r="J110" s="34"/>
      <c r="K110" s="34"/>
      <c r="L110" s="64"/>
      <c r="M110" s="9"/>
      <c r="O110" s="9" t="s">
        <v>455</v>
      </c>
      <c r="P110" s="9" t="s">
        <v>456</v>
      </c>
    </row>
    <row r="111" spans="2:19" ht="14.1" customHeight="1" x14ac:dyDescent="0.25">
      <c r="B111" s="632" t="str">
        <f>IF(Intro!$G$21="English",O111,P111)</f>
        <v>volume - total des importations (Question 1)</v>
      </c>
      <c r="C111" s="633"/>
      <c r="D111" s="633"/>
      <c r="E111" s="633"/>
      <c r="F111" s="634"/>
      <c r="G111" s="153">
        <f>H27</f>
        <v>0</v>
      </c>
      <c r="H111" s="153">
        <f>I27</f>
        <v>0</v>
      </c>
      <c r="I111" s="153">
        <f>K27</f>
        <v>0</v>
      </c>
      <c r="J111" s="34"/>
      <c r="K111" s="34"/>
      <c r="L111" s="64"/>
      <c r="M111" s="9"/>
      <c r="O111" s="9" t="s">
        <v>457</v>
      </c>
      <c r="P111" s="9" t="s">
        <v>458</v>
      </c>
    </row>
    <row r="112" spans="2:19" x14ac:dyDescent="0.25">
      <c r="B112" s="635" t="str">
        <f>Variables!D68</f>
        <v>Vérification - valeur</v>
      </c>
      <c r="C112" s="636"/>
      <c r="D112" s="636"/>
      <c r="E112" s="636"/>
      <c r="F112" s="637"/>
      <c r="G112" s="101">
        <f>G108</f>
        <v>2024</v>
      </c>
      <c r="H112" s="101">
        <f>H108</f>
        <v>2025</v>
      </c>
      <c r="I112" s="101" t="str">
        <f>I108</f>
        <v>janv.-mars 2026</v>
      </c>
      <c r="J112" s="34"/>
      <c r="K112" s="34"/>
      <c r="L112" s="64"/>
      <c r="M112" s="9"/>
    </row>
    <row r="113" spans="1:16" ht="14.1" customHeight="1" x14ac:dyDescent="0.25">
      <c r="B113" s="638"/>
      <c r="C113" s="639"/>
      <c r="D113" s="639"/>
      <c r="E113" s="639"/>
      <c r="F113" s="640"/>
      <c r="G113" s="153" t="str">
        <f>IF(SUM(E92:G92,E97:G97,E102:G102)&gt;H28,Variables!$D$65,Variables!$D$66)</f>
        <v>Correct</v>
      </c>
      <c r="H113" s="153" t="str">
        <f>IF(SUM(H92:K92,H97:K97,H102:K102)&gt;I28,Variables!$D$65,Variables!$D$66)</f>
        <v>Correct</v>
      </c>
      <c r="I113" s="153" t="str">
        <f>IF(SUM(L92,L97,L102)&gt;K28,Variables!$D$65,Variables!$D$66)</f>
        <v>Correct</v>
      </c>
      <c r="J113" s="34"/>
      <c r="K113" s="34"/>
      <c r="L113" s="64"/>
      <c r="M113" s="9"/>
    </row>
    <row r="114" spans="1:16" ht="14.1" customHeight="1" x14ac:dyDescent="0.25">
      <c r="B114" s="632" t="str">
        <f>IF(Intro!$G$21="English",O114,P114)</f>
        <v>valeur - total des importations des produits de référence (Question 3)</v>
      </c>
      <c r="C114" s="633"/>
      <c r="D114" s="633"/>
      <c r="E114" s="633"/>
      <c r="F114" s="634"/>
      <c r="G114" s="153">
        <f>SUM(E92:G92,E97:G97,E102:G102)</f>
        <v>0</v>
      </c>
      <c r="H114" s="153">
        <f>SUM(H92:K92,H97:K97,H102:K102)</f>
        <v>0</v>
      </c>
      <c r="I114" s="153">
        <f>SUM(L92,L97,L102)</f>
        <v>0</v>
      </c>
      <c r="J114" s="34"/>
      <c r="K114" s="34"/>
      <c r="L114" s="64"/>
      <c r="M114" s="9"/>
      <c r="O114" s="9" t="s">
        <v>459</v>
      </c>
      <c r="P114" s="9" t="s">
        <v>460</v>
      </c>
    </row>
    <row r="115" spans="1:16" ht="14.1" customHeight="1" x14ac:dyDescent="0.25">
      <c r="B115" s="632" t="str">
        <f>IF(Intro!$G$21="English",O115,P115)</f>
        <v>valeur - total des importations (Question 1)</v>
      </c>
      <c r="C115" s="633"/>
      <c r="D115" s="633"/>
      <c r="E115" s="633"/>
      <c r="F115" s="634"/>
      <c r="G115" s="153">
        <f>H28</f>
        <v>0</v>
      </c>
      <c r="H115" s="153">
        <f>I28</f>
        <v>0</v>
      </c>
      <c r="I115" s="153">
        <f>K28</f>
        <v>0</v>
      </c>
      <c r="J115" s="34"/>
      <c r="K115" s="34"/>
      <c r="L115" s="64"/>
      <c r="M115" s="9"/>
      <c r="O115" s="9" t="s">
        <v>461</v>
      </c>
      <c r="P115" s="9" t="s">
        <v>462</v>
      </c>
    </row>
    <row r="116" spans="1:16" x14ac:dyDescent="0.25">
      <c r="B116" s="65"/>
      <c r="C116" s="62"/>
      <c r="D116" s="62"/>
      <c r="E116" s="62"/>
      <c r="F116" s="62"/>
      <c r="G116" s="62"/>
      <c r="H116" s="62"/>
      <c r="I116" s="62"/>
      <c r="J116" s="62"/>
      <c r="K116" s="62"/>
      <c r="L116" s="63"/>
      <c r="M116" s="9"/>
    </row>
    <row r="117" spans="1:16" s="10" customFormat="1" x14ac:dyDescent="0.25">
      <c r="A117" s="7"/>
      <c r="B117" s="77"/>
      <c r="C117" s="77"/>
      <c r="D117" s="75"/>
      <c r="E117" s="76"/>
      <c r="F117" s="76"/>
      <c r="G117" s="76"/>
      <c r="H117" s="76"/>
      <c r="I117" s="76"/>
      <c r="J117" s="76"/>
      <c r="K117" s="76"/>
      <c r="L117" s="76"/>
      <c r="M117" s="66"/>
    </row>
    <row r="118" spans="1:16" x14ac:dyDescent="0.25">
      <c r="B118" s="416" t="str">
        <f>IF(Intro!$G$21="English",O118,P118)</f>
        <v>VENTES D'IMPORTATIONS AU CANADA DE PRODUITS DE RÉFÉRENCE</v>
      </c>
      <c r="C118" s="417"/>
      <c r="D118" s="417"/>
      <c r="E118" s="417"/>
      <c r="F118" s="417"/>
      <c r="G118" s="417"/>
      <c r="H118" s="417"/>
      <c r="I118" s="417"/>
      <c r="J118" s="417"/>
      <c r="K118" s="417"/>
      <c r="L118" s="418"/>
      <c r="M118" s="9"/>
      <c r="O118" s="87" t="s">
        <v>520</v>
      </c>
      <c r="P118" s="87" t="s">
        <v>521</v>
      </c>
    </row>
    <row r="119" spans="1:16" x14ac:dyDescent="0.25">
      <c r="B119" s="545" t="s">
        <v>17</v>
      </c>
      <c r="C119" s="546"/>
      <c r="D119" s="546"/>
      <c r="E119" s="546"/>
      <c r="F119" s="546"/>
      <c r="G119" s="546"/>
      <c r="H119" s="546"/>
      <c r="I119" s="546"/>
      <c r="J119" s="546"/>
      <c r="K119" s="546"/>
      <c r="L119" s="547"/>
      <c r="M119" s="9"/>
    </row>
    <row r="120" spans="1:16" x14ac:dyDescent="0.25">
      <c r="B120" s="15"/>
      <c r="C120" s="32"/>
      <c r="D120" s="32"/>
      <c r="E120" s="33"/>
      <c r="F120" s="33"/>
      <c r="G120" s="33"/>
      <c r="H120" s="33"/>
      <c r="I120" s="33"/>
      <c r="J120" s="33"/>
      <c r="K120" s="33"/>
      <c r="L120" s="16"/>
      <c r="M120" s="9"/>
    </row>
    <row r="121" spans="1:16" x14ac:dyDescent="0.25">
      <c r="B121" s="444" t="str">
        <f>IF(Intro!$G$21="English",O121,P121)</f>
        <v>Indiquez le volume et la valeur des ventes d'importations au Canada pour chaque produit de référence :</v>
      </c>
      <c r="C121" s="445"/>
      <c r="D121" s="445"/>
      <c r="E121" s="445"/>
      <c r="F121" s="445"/>
      <c r="G121" s="445"/>
      <c r="H121" s="445"/>
      <c r="I121" s="445"/>
      <c r="J121" s="445"/>
      <c r="K121" s="445"/>
      <c r="L121" s="446"/>
      <c r="M121" s="9"/>
      <c r="O121" s="17" t="s">
        <v>168</v>
      </c>
      <c r="P121" s="9" t="s">
        <v>418</v>
      </c>
    </row>
    <row r="122" spans="1:16" x14ac:dyDescent="0.25">
      <c r="B122" s="444" t="str">
        <f>Pro!B35</f>
        <v>Note - Ne répondez à cette question que si votre entreprise a vendu les marchandises du 1er janvier 2023 au 31 mars 2026.</v>
      </c>
      <c r="C122" s="445"/>
      <c r="D122" s="445"/>
      <c r="E122" s="445"/>
      <c r="F122" s="445"/>
      <c r="G122" s="445"/>
      <c r="H122" s="445"/>
      <c r="I122" s="445"/>
      <c r="J122" s="445"/>
      <c r="K122" s="445"/>
      <c r="L122" s="446"/>
      <c r="M122" s="9"/>
      <c r="O122" s="17"/>
    </row>
    <row r="123" spans="1:16" x14ac:dyDescent="0.25">
      <c r="B123" s="55"/>
      <c r="C123" s="56"/>
      <c r="D123" s="32"/>
      <c r="E123" s="33"/>
      <c r="F123" s="33"/>
      <c r="G123" s="33"/>
      <c r="H123" s="33"/>
      <c r="I123" s="33"/>
      <c r="J123" s="33"/>
      <c r="K123" s="33"/>
      <c r="L123" s="16"/>
      <c r="M123" s="9"/>
      <c r="O123" s="17"/>
    </row>
    <row r="124" spans="1:16" x14ac:dyDescent="0.25">
      <c r="B124" s="663"/>
      <c r="C124" s="664"/>
      <c r="D124" s="665"/>
      <c r="E124" s="101" t="str">
        <f t="shared" ref="E124:L124" si="15">E88</f>
        <v>T2 - 2024</v>
      </c>
      <c r="F124" s="101" t="str">
        <f t="shared" si="15"/>
        <v>T3 - 2024</v>
      </c>
      <c r="G124" s="101" t="str">
        <f t="shared" si="15"/>
        <v>T4 - 2024</v>
      </c>
      <c r="H124" s="101" t="str">
        <f t="shared" si="15"/>
        <v>T1 - 2025</v>
      </c>
      <c r="I124" s="101" t="str">
        <f t="shared" si="15"/>
        <v>T2 - 2025</v>
      </c>
      <c r="J124" s="101" t="str">
        <f t="shared" si="15"/>
        <v>T3 - 2025</v>
      </c>
      <c r="K124" s="101" t="str">
        <f t="shared" si="15"/>
        <v>T4 - 2025</v>
      </c>
      <c r="L124" s="112" t="str">
        <f t="shared" si="15"/>
        <v>T1 - 2026</v>
      </c>
      <c r="M124" s="9"/>
      <c r="O124" s="17"/>
    </row>
    <row r="125" spans="1:16" x14ac:dyDescent="0.25">
      <c r="B125" s="659" t="str">
        <f>B89</f>
        <v>Poutre à gradin formée à froid  en acier de calibre 12 à 16, de toute longueur, incluant le connecteur/support de poutre, quels que soient le profil ou le type de raccord.</v>
      </c>
      <c r="C125" s="504"/>
      <c r="D125" s="504"/>
      <c r="E125" s="504"/>
      <c r="F125" s="504"/>
      <c r="G125" s="504"/>
      <c r="H125" s="504"/>
      <c r="I125" s="504"/>
      <c r="J125" s="504"/>
      <c r="K125" s="504"/>
      <c r="L125" s="660"/>
      <c r="M125" s="9"/>
    </row>
    <row r="126" spans="1:16" x14ac:dyDescent="0.25">
      <c r="B126" s="661"/>
      <c r="C126" s="510"/>
      <c r="D126" s="510"/>
      <c r="E126" s="510"/>
      <c r="F126" s="510"/>
      <c r="G126" s="510"/>
      <c r="H126" s="510"/>
      <c r="I126" s="510"/>
      <c r="J126" s="510"/>
      <c r="K126" s="510"/>
      <c r="L126" s="662"/>
      <c r="M126" s="9"/>
    </row>
    <row r="127" spans="1:16" x14ac:dyDescent="0.25">
      <c r="B127" s="624" t="str">
        <f>D$31</f>
        <v>tonnes</v>
      </c>
      <c r="C127" s="625"/>
      <c r="D127" s="625"/>
      <c r="E127" s="113"/>
      <c r="F127" s="113"/>
      <c r="G127" s="113"/>
      <c r="H127" s="113"/>
      <c r="I127" s="113"/>
      <c r="J127" s="113"/>
      <c r="K127" s="113"/>
      <c r="L127" s="114"/>
      <c r="M127" s="9"/>
    </row>
    <row r="128" spans="1:16" x14ac:dyDescent="0.25">
      <c r="B128" s="624" t="str">
        <f>D$32</f>
        <v>valeur de vente nette rendue (CAD)</v>
      </c>
      <c r="C128" s="625"/>
      <c r="D128" s="625"/>
      <c r="E128" s="113"/>
      <c r="F128" s="113"/>
      <c r="G128" s="113"/>
      <c r="H128" s="113"/>
      <c r="I128" s="113"/>
      <c r="J128" s="113"/>
      <c r="K128" s="113"/>
      <c r="L128" s="114"/>
      <c r="M128" s="9"/>
    </row>
    <row r="129" spans="2:19" x14ac:dyDescent="0.25">
      <c r="B129" s="624" t="str">
        <f>D$33</f>
        <v>$ / tonne</v>
      </c>
      <c r="C129" s="625"/>
      <c r="D129" s="625"/>
      <c r="E129" s="123" t="str">
        <f t="shared" ref="E129:L129" si="16">IF(E127=0,"-",E128/E127)</f>
        <v>-</v>
      </c>
      <c r="F129" s="123" t="str">
        <f t="shared" si="16"/>
        <v>-</v>
      </c>
      <c r="G129" s="123" t="str">
        <f t="shared" si="16"/>
        <v>-</v>
      </c>
      <c r="H129" s="123" t="str">
        <f t="shared" si="16"/>
        <v>-</v>
      </c>
      <c r="I129" s="123" t="str">
        <f t="shared" si="16"/>
        <v>-</v>
      </c>
      <c r="J129" s="123" t="str">
        <f t="shared" si="16"/>
        <v>-</v>
      </c>
      <c r="K129" s="123" t="str">
        <f t="shared" si="16"/>
        <v>-</v>
      </c>
      <c r="L129" s="124" t="str">
        <f t="shared" si="16"/>
        <v>-</v>
      </c>
      <c r="M129" s="9"/>
    </row>
    <row r="130" spans="2:19" x14ac:dyDescent="0.25">
      <c r="B130" s="659" t="str">
        <f>B94</f>
        <v>Poutre caisson formée à froid  en acier de calibre 12 à 16, de toute longueur, incluant le connecteur/support de poutre, quels que soient le profil ou le type de raccord.</v>
      </c>
      <c r="C130" s="504"/>
      <c r="D130" s="504"/>
      <c r="E130" s="504"/>
      <c r="F130" s="504"/>
      <c r="G130" s="504"/>
      <c r="H130" s="504"/>
      <c r="I130" s="504"/>
      <c r="J130" s="504"/>
      <c r="K130" s="504"/>
      <c r="L130" s="660"/>
      <c r="M130" s="9"/>
    </row>
    <row r="131" spans="2:19" x14ac:dyDescent="0.25">
      <c r="B131" s="661"/>
      <c r="C131" s="510"/>
      <c r="D131" s="510"/>
      <c r="E131" s="510"/>
      <c r="F131" s="510"/>
      <c r="G131" s="510"/>
      <c r="H131" s="510"/>
      <c r="I131" s="510"/>
      <c r="J131" s="510"/>
      <c r="K131" s="510"/>
      <c r="L131" s="662"/>
      <c r="M131" s="9"/>
    </row>
    <row r="132" spans="2:19" x14ac:dyDescent="0.25">
      <c r="B132" s="624" t="str">
        <f>D$31</f>
        <v>tonnes</v>
      </c>
      <c r="C132" s="625"/>
      <c r="D132" s="625"/>
      <c r="E132" s="113"/>
      <c r="F132" s="113"/>
      <c r="G132" s="113"/>
      <c r="H132" s="113"/>
      <c r="I132" s="113"/>
      <c r="J132" s="113"/>
      <c r="K132" s="113"/>
      <c r="L132" s="114"/>
      <c r="M132" s="9"/>
    </row>
    <row r="133" spans="2:19" x14ac:dyDescent="0.25">
      <c r="B133" s="624" t="str">
        <f>D$32</f>
        <v>valeur de vente nette rendue (CAD)</v>
      </c>
      <c r="C133" s="625"/>
      <c r="D133" s="625"/>
      <c r="E133" s="113"/>
      <c r="F133" s="113"/>
      <c r="G133" s="113"/>
      <c r="H133" s="113"/>
      <c r="I133" s="113"/>
      <c r="J133" s="113"/>
      <c r="K133" s="113"/>
      <c r="L133" s="114"/>
      <c r="M133" s="9"/>
    </row>
    <row r="134" spans="2:19" x14ac:dyDescent="0.25">
      <c r="B134" s="624" t="str">
        <f>D$33</f>
        <v>$ / tonne</v>
      </c>
      <c r="C134" s="625"/>
      <c r="D134" s="625"/>
      <c r="E134" s="123" t="str">
        <f>IF(E132=0,"-",E133/E132)</f>
        <v>-</v>
      </c>
      <c r="F134" s="123" t="str">
        <f t="shared" ref="F134:L134" si="17">IF(F132=0,"-",F133/F132)</f>
        <v>-</v>
      </c>
      <c r="G134" s="123" t="str">
        <f t="shared" si="17"/>
        <v>-</v>
      </c>
      <c r="H134" s="123" t="str">
        <f t="shared" si="17"/>
        <v>-</v>
      </c>
      <c r="I134" s="123" t="str">
        <f t="shared" si="17"/>
        <v>-</v>
      </c>
      <c r="J134" s="123" t="str">
        <f t="shared" si="17"/>
        <v>-</v>
      </c>
      <c r="K134" s="123" t="str">
        <f t="shared" si="17"/>
        <v>-</v>
      </c>
      <c r="L134" s="124" t="str">
        <f t="shared" si="17"/>
        <v>-</v>
      </c>
      <c r="M134" s="9"/>
    </row>
    <row r="135" spans="2:19" x14ac:dyDescent="0.25">
      <c r="B135" s="659" t="str">
        <f>B99</f>
        <v>Barre de sécurité formée à froid , quels que soient le type ou le modèle (universelle, à clipser, à encliqueter, à poser par-dessus, soudée ou autre), les dimensions ou la configuration.</v>
      </c>
      <c r="C135" s="504"/>
      <c r="D135" s="504"/>
      <c r="E135" s="504"/>
      <c r="F135" s="504"/>
      <c r="G135" s="504"/>
      <c r="H135" s="504"/>
      <c r="I135" s="504"/>
      <c r="J135" s="504"/>
      <c r="K135" s="504"/>
      <c r="L135" s="660"/>
      <c r="M135" s="9"/>
    </row>
    <row r="136" spans="2:19" x14ac:dyDescent="0.25">
      <c r="B136" s="661"/>
      <c r="C136" s="510"/>
      <c r="D136" s="510"/>
      <c r="E136" s="510"/>
      <c r="F136" s="510"/>
      <c r="G136" s="510"/>
      <c r="H136" s="510"/>
      <c r="I136" s="510"/>
      <c r="J136" s="510"/>
      <c r="K136" s="510"/>
      <c r="L136" s="662"/>
      <c r="M136" s="9"/>
    </row>
    <row r="137" spans="2:19" x14ac:dyDescent="0.25">
      <c r="B137" s="624" t="str">
        <f>D$31</f>
        <v>tonnes</v>
      </c>
      <c r="C137" s="625"/>
      <c r="D137" s="625"/>
      <c r="E137" s="113"/>
      <c r="F137" s="113"/>
      <c r="G137" s="113"/>
      <c r="H137" s="113"/>
      <c r="I137" s="113"/>
      <c r="J137" s="113"/>
      <c r="K137" s="113"/>
      <c r="L137" s="114"/>
      <c r="M137" s="9"/>
    </row>
    <row r="138" spans="2:19" x14ac:dyDescent="0.25">
      <c r="B138" s="624" t="str">
        <f>D$32</f>
        <v>valeur de vente nette rendue (CAD)</v>
      </c>
      <c r="C138" s="625"/>
      <c r="D138" s="625"/>
      <c r="E138" s="113"/>
      <c r="F138" s="113"/>
      <c r="G138" s="113"/>
      <c r="H138" s="113"/>
      <c r="I138" s="113"/>
      <c r="J138" s="113"/>
      <c r="K138" s="113"/>
      <c r="L138" s="114"/>
      <c r="M138" s="9"/>
    </row>
    <row r="139" spans="2:19" x14ac:dyDescent="0.25">
      <c r="B139" s="624" t="str">
        <f>D$33</f>
        <v>$ / tonne</v>
      </c>
      <c r="C139" s="625"/>
      <c r="D139" s="625"/>
      <c r="E139" s="123" t="str">
        <f>IF(E137=0,"-",E138/E137)</f>
        <v>-</v>
      </c>
      <c r="F139" s="123" t="str">
        <f t="shared" ref="F139:L139" si="18">IF(F137=0,"-",F138/F137)</f>
        <v>-</v>
      </c>
      <c r="G139" s="123" t="str">
        <f t="shared" si="18"/>
        <v>-</v>
      </c>
      <c r="H139" s="123" t="str">
        <f t="shared" si="18"/>
        <v>-</v>
      </c>
      <c r="I139" s="123" t="str">
        <f t="shared" si="18"/>
        <v>-</v>
      </c>
      <c r="J139" s="123" t="str">
        <f t="shared" si="18"/>
        <v>-</v>
      </c>
      <c r="K139" s="123" t="str">
        <f t="shared" si="18"/>
        <v>-</v>
      </c>
      <c r="L139" s="124" t="str">
        <f t="shared" si="18"/>
        <v>-</v>
      </c>
      <c r="M139" s="9"/>
    </row>
    <row r="140" spans="2:19" x14ac:dyDescent="0.25">
      <c r="B140" s="55"/>
      <c r="C140" s="56"/>
      <c r="D140" s="56"/>
      <c r="E140" s="28"/>
      <c r="F140" s="28"/>
      <c r="G140" s="28"/>
      <c r="H140" s="28"/>
      <c r="I140" s="28"/>
      <c r="J140" s="28"/>
      <c r="K140" s="28"/>
      <c r="L140" s="29"/>
      <c r="M140" s="9"/>
    </row>
    <row r="141" spans="2:19" x14ac:dyDescent="0.25">
      <c r="B141" s="404" t="str">
        <f>IF(Intro!$G$21="English",O141,P141)</f>
        <v>Dans le tableau ci-dessous, « Erreur » signifie que les ventes totales des produits de référence de votre entreprise dépassent les ventes totales d'importations de votre entreprise pour cette période. Par conséquent, veuillez modifier les données ci-dessus si nécessaire.</v>
      </c>
      <c r="C141" s="405"/>
      <c r="D141" s="405"/>
      <c r="E141" s="405"/>
      <c r="F141" s="405"/>
      <c r="G141" s="405"/>
      <c r="H141" s="405"/>
      <c r="I141" s="405"/>
      <c r="J141" s="405"/>
      <c r="K141" s="405"/>
      <c r="L141" s="406"/>
      <c r="M141" s="9"/>
      <c r="O141" s="9" t="s">
        <v>352</v>
      </c>
      <c r="P141" s="9" t="s">
        <v>419</v>
      </c>
      <c r="S141" s="34"/>
    </row>
    <row r="142" spans="2:19" x14ac:dyDescent="0.25">
      <c r="B142" s="404"/>
      <c r="C142" s="405"/>
      <c r="D142" s="405"/>
      <c r="E142" s="405"/>
      <c r="F142" s="405"/>
      <c r="G142" s="405"/>
      <c r="H142" s="405"/>
      <c r="I142" s="405"/>
      <c r="J142" s="405"/>
      <c r="K142" s="405"/>
      <c r="L142" s="406"/>
      <c r="M142" s="9"/>
      <c r="S142" s="34"/>
    </row>
    <row r="143" spans="2:19" x14ac:dyDescent="0.25">
      <c r="B143" s="55"/>
      <c r="C143" s="56"/>
      <c r="D143" s="56"/>
      <c r="E143" s="28"/>
      <c r="F143" s="28"/>
      <c r="G143" s="28"/>
      <c r="H143" s="28"/>
      <c r="I143" s="28"/>
      <c r="J143" s="28"/>
      <c r="K143" s="28"/>
      <c r="L143" s="29"/>
      <c r="M143" s="9"/>
      <c r="S143" s="34"/>
    </row>
    <row r="144" spans="2:19" ht="14.1" customHeight="1" x14ac:dyDescent="0.25">
      <c r="B144" s="635" t="str">
        <f>Variables!D64</f>
        <v>Vérification - volume</v>
      </c>
      <c r="C144" s="636"/>
      <c r="D144" s="636"/>
      <c r="E144" s="636"/>
      <c r="F144" s="637"/>
      <c r="G144" s="101">
        <f>G108</f>
        <v>2024</v>
      </c>
      <c r="H144" s="101">
        <f>H108</f>
        <v>2025</v>
      </c>
      <c r="I144" s="101" t="str">
        <f>I108</f>
        <v>janv.-mars 2026</v>
      </c>
      <c r="J144" s="34"/>
      <c r="K144" s="34"/>
      <c r="L144" s="64"/>
      <c r="M144" s="9"/>
      <c r="O144" s="17"/>
    </row>
    <row r="145" spans="1:16" ht="14.1" customHeight="1" x14ac:dyDescent="0.25">
      <c r="B145" s="654" t="str">
        <f>B127</f>
        <v>tonnes</v>
      </c>
      <c r="C145" s="655"/>
      <c r="D145" s="655"/>
      <c r="E145" s="655"/>
      <c r="F145" s="656"/>
      <c r="G145" s="153" t="str">
        <f>IF(SUM(E127:G127,E132:G132,E137:G137)&gt;H37,Variables!$D$65,Variables!$D$66)</f>
        <v>Correct</v>
      </c>
      <c r="H145" s="153" t="str">
        <f>IF(SUM(H127:K127,H132:K132,H137:K137)&gt;I37,Variables!$D$65,Variables!$D$66)</f>
        <v>Correct</v>
      </c>
      <c r="I145" s="153" t="str">
        <f>IF(SUM(L127,L132,L137)&gt;K37,Variables!$D$65,Variables!$D$66)</f>
        <v>Correct</v>
      </c>
      <c r="J145" s="34"/>
      <c r="K145" s="34"/>
      <c r="L145" s="64"/>
      <c r="M145" s="9"/>
    </row>
    <row r="146" spans="1:16" ht="14.1" customHeight="1" x14ac:dyDescent="0.25">
      <c r="B146" s="632" t="str">
        <f>IF(Intro!$G$21="English",O146,P146)</f>
        <v>volume - total des ventes au Canada d'importations des produits de référence (Question 4)</v>
      </c>
      <c r="C146" s="633"/>
      <c r="D146" s="633"/>
      <c r="E146" s="633"/>
      <c r="F146" s="634"/>
      <c r="G146" s="157">
        <f>(SUM(E127:G127,E132:G132,E137:G137))</f>
        <v>0</v>
      </c>
      <c r="H146" s="157">
        <f>SUM(H127:K127,H132:K132,H137:K137)</f>
        <v>0</v>
      </c>
      <c r="I146" s="157">
        <f>SUM(L127,L132,L137)</f>
        <v>0</v>
      </c>
      <c r="J146" s="34"/>
      <c r="K146" s="34"/>
      <c r="L146" s="64"/>
      <c r="M146" s="9"/>
      <c r="O146" s="9" t="s">
        <v>471</v>
      </c>
      <c r="P146" s="9" t="s">
        <v>473</v>
      </c>
    </row>
    <row r="147" spans="1:16" ht="14.1" customHeight="1" x14ac:dyDescent="0.25">
      <c r="B147" s="632" t="str">
        <f>IF(Intro!$G$21="English",O147,P147)</f>
        <v>volume - total des ventes au Canada d'importations (Question 1)</v>
      </c>
      <c r="C147" s="633"/>
      <c r="D147" s="633"/>
      <c r="E147" s="633"/>
      <c r="F147" s="634"/>
      <c r="G147" s="153">
        <f>H37</f>
        <v>0</v>
      </c>
      <c r="H147" s="153">
        <f>I37</f>
        <v>0</v>
      </c>
      <c r="I147" s="153">
        <f>K37</f>
        <v>0</v>
      </c>
      <c r="J147" s="34"/>
      <c r="K147" s="34"/>
      <c r="L147" s="64"/>
      <c r="M147" s="9"/>
      <c r="O147" s="9" t="s">
        <v>464</v>
      </c>
      <c r="P147" s="9" t="s">
        <v>466</v>
      </c>
    </row>
    <row r="148" spans="1:16" x14ac:dyDescent="0.25">
      <c r="B148" s="635" t="str">
        <f>Variables!D68</f>
        <v>Vérification - valeur</v>
      </c>
      <c r="C148" s="636"/>
      <c r="D148" s="636"/>
      <c r="E148" s="636"/>
      <c r="F148" s="637"/>
      <c r="G148" s="101">
        <f>G144</f>
        <v>2024</v>
      </c>
      <c r="H148" s="101">
        <f t="shared" ref="H148:I148" si="19">H144</f>
        <v>2025</v>
      </c>
      <c r="I148" s="101" t="str">
        <f t="shared" si="19"/>
        <v>janv.-mars 2026</v>
      </c>
      <c r="J148" s="34"/>
      <c r="K148" s="34"/>
      <c r="L148" s="64"/>
      <c r="M148" s="9"/>
    </row>
    <row r="149" spans="1:16" ht="14.1" customHeight="1" x14ac:dyDescent="0.25">
      <c r="B149" s="654" t="str">
        <f>B128</f>
        <v>valeur de vente nette rendue (CAD)</v>
      </c>
      <c r="C149" s="655"/>
      <c r="D149" s="655"/>
      <c r="E149" s="655"/>
      <c r="F149" s="656"/>
      <c r="G149" s="153" t="str">
        <f>IF(SUM(E128:G128,E133:G133,E138:G138)&gt;H38,Variables!$D$65,Variables!$D$66)</f>
        <v>Correct</v>
      </c>
      <c r="H149" s="153" t="str">
        <f>IF(SUM(H128:K128,H133:K133,H138:K138)&gt;I38,Variables!$D$65,Variables!$D$66)</f>
        <v>Correct</v>
      </c>
      <c r="I149" s="153" t="str">
        <f>IF(SUM(L128,L133,L138)&gt;K38,Variables!$D$65,Variables!$D$66)</f>
        <v>Correct</v>
      </c>
      <c r="J149" s="34"/>
      <c r="K149" s="34"/>
      <c r="L149" s="64"/>
      <c r="M149" s="9"/>
    </row>
    <row r="150" spans="1:16" ht="14.1" customHeight="1" x14ac:dyDescent="0.25">
      <c r="B150" s="632" t="str">
        <f>IF(Intro!$G$21="English",O150,P150)</f>
        <v>valeur - total des ventes au Canada d'importations des produits de référence (Question 4)</v>
      </c>
      <c r="C150" s="633"/>
      <c r="D150" s="633"/>
      <c r="E150" s="633"/>
      <c r="F150" s="634"/>
      <c r="G150" s="157">
        <f>SUM(E128:G128,E133:G133,E138:G138)</f>
        <v>0</v>
      </c>
      <c r="H150" s="157">
        <f>SUM(H128:K128,H133:K133,H138:K138)</f>
        <v>0</v>
      </c>
      <c r="I150" s="157">
        <f>SUM(L128,L133,L138)</f>
        <v>0</v>
      </c>
      <c r="J150" s="34"/>
      <c r="K150" s="34"/>
      <c r="L150" s="64"/>
      <c r="M150" s="9"/>
      <c r="O150" s="9" t="s">
        <v>472</v>
      </c>
      <c r="P150" s="9" t="s">
        <v>474</v>
      </c>
    </row>
    <row r="151" spans="1:16" ht="14.1" customHeight="1" x14ac:dyDescent="0.25">
      <c r="B151" s="632" t="str">
        <f>IF(Intro!$G$21="English",O151,P151)</f>
        <v>valeur - total des ventes au Canada d'importations (Question 1)</v>
      </c>
      <c r="C151" s="633"/>
      <c r="D151" s="633"/>
      <c r="E151" s="633"/>
      <c r="F151" s="634"/>
      <c r="G151" s="153">
        <f>H38</f>
        <v>0</v>
      </c>
      <c r="H151" s="153">
        <f>I38</f>
        <v>0</v>
      </c>
      <c r="I151" s="153">
        <f>K38</f>
        <v>0</v>
      </c>
      <c r="J151" s="34"/>
      <c r="K151" s="34"/>
      <c r="L151" s="64"/>
      <c r="M151" s="9"/>
      <c r="O151" s="9" t="s">
        <v>470</v>
      </c>
      <c r="P151" s="9" t="s">
        <v>468</v>
      </c>
    </row>
    <row r="152" spans="1:16" x14ac:dyDescent="0.25">
      <c r="B152" s="65"/>
      <c r="C152" s="62"/>
      <c r="D152" s="62"/>
      <c r="E152" s="62"/>
      <c r="F152" s="62"/>
      <c r="G152" s="62"/>
      <c r="H152" s="62"/>
      <c r="I152" s="62"/>
      <c r="J152" s="62"/>
      <c r="K152" s="62"/>
      <c r="L152" s="63"/>
      <c r="M152" s="9"/>
    </row>
    <row r="153" spans="1:16" s="40" customFormat="1" x14ac:dyDescent="0.25">
      <c r="A153" s="68"/>
      <c r="B153" s="4"/>
      <c r="C153" s="4"/>
      <c r="D153" s="69"/>
      <c r="E153" s="69"/>
      <c r="F153" s="69"/>
      <c r="G153" s="69"/>
      <c r="H153" s="69"/>
      <c r="I153" s="69"/>
      <c r="J153" s="69"/>
      <c r="K153" s="69"/>
      <c r="L153" s="69"/>
      <c r="N153" s="70"/>
    </row>
    <row r="154" spans="1:16" x14ac:dyDescent="0.25">
      <c r="B154" s="416" t="str">
        <f>UPPER(IF(Intro!$G$21="English",O154,P154))</f>
        <v>DONNÉES SUR LES IMPORTATIONS POUR L'ANALYSE DES IMPORTATIONS MASSIVES</v>
      </c>
      <c r="C154" s="417"/>
      <c r="D154" s="417"/>
      <c r="E154" s="417"/>
      <c r="F154" s="417"/>
      <c r="G154" s="417"/>
      <c r="H154" s="417"/>
      <c r="I154" s="417"/>
      <c r="J154" s="417"/>
      <c r="K154" s="417"/>
      <c r="L154" s="418"/>
      <c r="M154" s="9"/>
      <c r="O154" s="87" t="s">
        <v>325</v>
      </c>
      <c r="P154" s="87" t="s">
        <v>420</v>
      </c>
    </row>
    <row r="155" spans="1:16" s="10" customFormat="1" x14ac:dyDescent="0.25">
      <c r="A155" s="7"/>
      <c r="B155" s="545" t="s">
        <v>18</v>
      </c>
      <c r="C155" s="546"/>
      <c r="D155" s="546"/>
      <c r="E155" s="546"/>
      <c r="F155" s="546"/>
      <c r="G155" s="546"/>
      <c r="H155" s="546"/>
      <c r="I155" s="546"/>
      <c r="J155" s="546"/>
      <c r="K155" s="546"/>
      <c r="L155" s="547"/>
      <c r="M155" s="66"/>
      <c r="O155" s="9"/>
    </row>
    <row r="156" spans="1:16" x14ac:dyDescent="0.25">
      <c r="B156" s="15"/>
      <c r="C156" s="32"/>
      <c r="D156" s="32"/>
      <c r="E156" s="33"/>
      <c r="F156" s="33"/>
      <c r="G156" s="33"/>
      <c r="H156" s="33"/>
      <c r="I156" s="33"/>
      <c r="J156" s="33"/>
      <c r="K156" s="33"/>
      <c r="L156" s="16"/>
      <c r="M156" s="9"/>
    </row>
    <row r="157" spans="1:16" x14ac:dyDescent="0.25">
      <c r="B157" s="444" t="str">
        <f>IF(Intro!$G$21="English",O157,P157)</f>
        <v>Indiquez le volume des importations et le stock de clôture au Canada des marchandises provenant de l'exportateur décrit ci-dessus :</v>
      </c>
      <c r="C157" s="445"/>
      <c r="D157" s="445"/>
      <c r="E157" s="445"/>
      <c r="F157" s="445"/>
      <c r="G157" s="445"/>
      <c r="H157" s="445"/>
      <c r="I157" s="445"/>
      <c r="J157" s="445"/>
      <c r="K157" s="445"/>
      <c r="L157" s="446"/>
      <c r="M157" s="9"/>
      <c r="O157" s="17" t="s">
        <v>191</v>
      </c>
      <c r="P157" s="9" t="s">
        <v>422</v>
      </c>
    </row>
    <row r="158" spans="1:16" x14ac:dyDescent="0.25">
      <c r="B158" s="55"/>
      <c r="C158" s="56"/>
      <c r="D158" s="32"/>
      <c r="E158" s="33"/>
      <c r="F158" s="33"/>
      <c r="G158" s="33"/>
      <c r="H158" s="33"/>
      <c r="I158" s="33"/>
      <c r="J158" s="33"/>
      <c r="K158" s="33"/>
      <c r="L158" s="16"/>
      <c r="M158" s="9"/>
      <c r="O158" s="17"/>
    </row>
    <row r="159" spans="1:16" x14ac:dyDescent="0.25">
      <c r="B159" s="55"/>
      <c r="C159" s="56"/>
      <c r="D159" s="32"/>
      <c r="E159" s="144" t="str">
        <f>IF(Intro!$G$21="English","Q","T")&amp;IF(MID(F159,2,1)&lt;&gt;"1",MID(F159,2,1)-1&amp;" - "&amp;MID(F159,6,4),"4 - "&amp;MID(F159,6,4)-1)</f>
        <v>T1 - 2025</v>
      </c>
      <c r="F159" s="144" t="str">
        <f>IF(Intro!$G$21="English","Q","T")&amp;IF(MID(G159,2,1)&lt;&gt;"1",MID(G159,2,1)-1&amp;" - "&amp;MID(G159,6,4),"4 - "&amp;MID(G159,6,4)-1)</f>
        <v>T2 - 2025</v>
      </c>
      <c r="G159" s="144" t="str">
        <f>IF(Intro!$G$21="English","Q","T")&amp;IF(MID(H159,2,1)&lt;&gt;"1",MID(H159,2,1)-1&amp;" - "&amp;MID(H159,6,4),"4 - "&amp;MID(H159,6,4)-1)</f>
        <v>T3 - 2025</v>
      </c>
      <c r="H159" s="144" t="str">
        <f>IF(Intro!$G$21="English","Q","T")&amp;IF(MID(I159,2,1)&lt;&gt;"1",MID(I159,2,1)-1&amp;" - "&amp;MID(I159,6,4),"4 - "&amp;MID(I159,6,4)-1)</f>
        <v>T4 - 2025</v>
      </c>
      <c r="I159" s="144" t="str">
        <f>L124</f>
        <v>T1 - 2026</v>
      </c>
      <c r="J159" s="145" t="str">
        <f>IF(Intro!$G$21="English",Variables!$B$44,Variables!$C$44)</f>
        <v>T2 - 2026</v>
      </c>
      <c r="K159" s="34"/>
      <c r="L159" s="16"/>
      <c r="M159" s="9"/>
      <c r="O159" s="17"/>
    </row>
    <row r="160" spans="1:16" x14ac:dyDescent="0.25">
      <c r="B160" s="652" t="str">
        <f>B27</f>
        <v>Importations</v>
      </c>
      <c r="C160" s="653"/>
      <c r="D160" s="100" t="str">
        <f>B137</f>
        <v>tonnes</v>
      </c>
      <c r="E160" s="147"/>
      <c r="F160" s="147"/>
      <c r="G160" s="147"/>
      <c r="H160" s="147"/>
      <c r="I160" s="147"/>
      <c r="J160" s="147"/>
      <c r="K160" s="34"/>
      <c r="L160" s="64"/>
      <c r="M160" s="9"/>
    </row>
    <row r="161" spans="1:19" x14ac:dyDescent="0.25">
      <c r="B161" s="652" t="str">
        <f>IF(Intro!$G$21="English",O161,P161)</f>
        <v>Stock de clôture</v>
      </c>
      <c r="C161" s="653"/>
      <c r="D161" s="100" t="str">
        <f>D160</f>
        <v>tonnes</v>
      </c>
      <c r="E161" s="147"/>
      <c r="F161" s="147"/>
      <c r="G161" s="147"/>
      <c r="H161" s="147"/>
      <c r="I161" s="147"/>
      <c r="J161" s="147"/>
      <c r="K161" s="34"/>
      <c r="L161" s="64"/>
      <c r="M161" s="9"/>
      <c r="O161" s="9" t="s">
        <v>192</v>
      </c>
      <c r="P161" s="9" t="s">
        <v>421</v>
      </c>
    </row>
    <row r="162" spans="1:19" x14ac:dyDescent="0.25">
      <c r="B162" s="55"/>
      <c r="C162" s="56"/>
      <c r="D162" s="56"/>
      <c r="E162" s="28"/>
      <c r="F162" s="28"/>
      <c r="G162" s="28"/>
      <c r="H162" s="28"/>
      <c r="I162" s="28"/>
      <c r="J162" s="28"/>
      <c r="K162" s="28"/>
      <c r="L162" s="29"/>
      <c r="M162" s="9"/>
    </row>
    <row r="163" spans="1:19" x14ac:dyDescent="0.25">
      <c r="B163" s="404" t="str">
        <f>IF(Intro!$G$21="English",O163,P163)</f>
        <v>Dans le tableau ci-dessous, « Erreur » signifie que la somme des importations trimestrielles déclarées ci-dessus dépasse les importations annuelles déclarées à la question 1. Par conséquent, veuillez modifier les données si nécessaire.</v>
      </c>
      <c r="C163" s="405"/>
      <c r="D163" s="405"/>
      <c r="E163" s="405"/>
      <c r="F163" s="405"/>
      <c r="G163" s="405"/>
      <c r="H163" s="405"/>
      <c r="I163" s="405"/>
      <c r="J163" s="405"/>
      <c r="K163" s="405"/>
      <c r="L163" s="406"/>
      <c r="M163" s="9"/>
      <c r="O163" s="9" t="s">
        <v>481</v>
      </c>
      <c r="P163" s="9" t="s">
        <v>482</v>
      </c>
      <c r="S163" s="34"/>
    </row>
    <row r="164" spans="1:19" x14ac:dyDescent="0.25">
      <c r="B164" s="404"/>
      <c r="C164" s="405"/>
      <c r="D164" s="405"/>
      <c r="E164" s="405"/>
      <c r="F164" s="405"/>
      <c r="G164" s="405"/>
      <c r="H164" s="405"/>
      <c r="I164" s="405"/>
      <c r="J164" s="405"/>
      <c r="K164" s="405"/>
      <c r="L164" s="406"/>
      <c r="M164" s="9"/>
      <c r="S164" s="34"/>
    </row>
    <row r="165" spans="1:19" x14ac:dyDescent="0.25">
      <c r="B165" s="141"/>
      <c r="C165" s="94"/>
      <c r="D165" s="94"/>
      <c r="E165" s="94"/>
      <c r="F165" s="94"/>
      <c r="G165" s="94"/>
      <c r="H165" s="94"/>
      <c r="I165" s="94"/>
      <c r="J165" s="94"/>
      <c r="K165" s="94"/>
      <c r="L165" s="142"/>
      <c r="M165" s="9"/>
      <c r="S165" s="34"/>
    </row>
    <row r="166" spans="1:19" x14ac:dyDescent="0.25">
      <c r="B166" s="158"/>
      <c r="C166" s="17"/>
      <c r="D166" s="159"/>
      <c r="E166" s="9"/>
      <c r="F166" s="101">
        <f>G166-1</f>
        <v>2025</v>
      </c>
      <c r="G166" s="101">
        <f>Variables!B8</f>
        <v>2026</v>
      </c>
      <c r="I166" s="34"/>
      <c r="J166" s="34"/>
      <c r="K166" s="34"/>
      <c r="L166" s="133"/>
      <c r="M166" s="9"/>
      <c r="O166" s="17"/>
    </row>
    <row r="167" spans="1:19" ht="14.45" customHeight="1" x14ac:dyDescent="0.25">
      <c r="B167" s="158"/>
      <c r="C167" s="26"/>
      <c r="D167" s="657" t="str">
        <f>B144</f>
        <v>Vérification - volume</v>
      </c>
      <c r="E167" s="658"/>
      <c r="F167" s="153" t="str">
        <f>IF(SUM(E160:H160)&gt;I27,Variables!$D$65,Variables!$D$66)</f>
        <v>Correct</v>
      </c>
      <c r="G167" s="153" t="str">
        <f>IF(SUM(I160)&gt;K27,Variables!$D$65,Variables!$D$66)</f>
        <v>Correct</v>
      </c>
      <c r="I167" s="34"/>
      <c r="J167" s="34"/>
      <c r="K167" s="34"/>
      <c r="L167" s="133"/>
      <c r="M167" s="9"/>
    </row>
    <row r="168" spans="1:19" s="40" customFormat="1" x14ac:dyDescent="0.25">
      <c r="A168" s="68"/>
      <c r="B168" s="160"/>
      <c r="C168" s="4"/>
      <c r="D168" s="69"/>
      <c r="E168" s="69"/>
      <c r="F168" s="69"/>
      <c r="G168" s="69"/>
      <c r="H168" s="69"/>
      <c r="I168" s="69"/>
      <c r="J168" s="69"/>
      <c r="K168" s="69"/>
      <c r="L168" s="161"/>
      <c r="N168" s="70"/>
    </row>
    <row r="169" spans="1:19" s="10" customFormat="1" x14ac:dyDescent="0.25">
      <c r="A169" s="7"/>
      <c r="B169" s="20" t="s">
        <v>19</v>
      </c>
      <c r="C169" s="21"/>
      <c r="D169" s="21"/>
      <c r="E169" s="22"/>
      <c r="F169" s="22"/>
      <c r="G169" s="22"/>
      <c r="H169" s="22"/>
      <c r="I169" s="22"/>
      <c r="J169" s="22"/>
      <c r="K169" s="22"/>
      <c r="L169" s="23"/>
      <c r="M169" s="66"/>
    </row>
    <row r="170" spans="1:19" s="34" customFormat="1" x14ac:dyDescent="0.25">
      <c r="A170" s="43"/>
      <c r="B170" s="47"/>
      <c r="C170" s="78"/>
      <c r="D170" s="78"/>
      <c r="E170" s="78"/>
      <c r="F170" s="78"/>
      <c r="G170" s="78"/>
      <c r="H170" s="78"/>
      <c r="I170" s="78"/>
      <c r="J170" s="78"/>
      <c r="K170" s="78"/>
      <c r="L170" s="48"/>
      <c r="O170" s="9"/>
      <c r="P170" s="9"/>
      <c r="Q170" s="9"/>
      <c r="R170" s="9"/>
    </row>
    <row r="171" spans="1:19" s="34" customFormat="1" x14ac:dyDescent="0.25">
      <c r="A171" s="43"/>
      <c r="B171" s="404" t="str">
        <f>IF(Intro!$G$21="English",O171,P171)</f>
        <v>Décrivez tous les facteurs (par exemple, les retards d’expédition, la saisonnalité, etc.) qui pourraient expliquer la tendance générale des volumes d’importation trimestriels et des stocks finals de votre entreprise, comme indiqué dans la question 6.</v>
      </c>
      <c r="C171" s="405"/>
      <c r="D171" s="405"/>
      <c r="E171" s="405"/>
      <c r="F171" s="405"/>
      <c r="G171" s="405"/>
      <c r="H171" s="405"/>
      <c r="I171" s="405"/>
      <c r="J171" s="405"/>
      <c r="K171" s="405"/>
      <c r="L171" s="406"/>
      <c r="O171" s="9" t="s">
        <v>364</v>
      </c>
      <c r="P171" s="9" t="s">
        <v>365</v>
      </c>
      <c r="Q171" s="9"/>
      <c r="R171" s="9"/>
    </row>
    <row r="172" spans="1:19" s="34" customFormat="1" x14ac:dyDescent="0.25">
      <c r="A172" s="43"/>
      <c r="B172" s="404"/>
      <c r="C172" s="405"/>
      <c r="D172" s="405"/>
      <c r="E172" s="405"/>
      <c r="F172" s="405"/>
      <c r="G172" s="405"/>
      <c r="H172" s="405"/>
      <c r="I172" s="405"/>
      <c r="J172" s="405"/>
      <c r="K172" s="405"/>
      <c r="L172" s="406"/>
      <c r="O172" s="9"/>
      <c r="P172" s="9"/>
      <c r="Q172" s="9"/>
      <c r="R172" s="9"/>
    </row>
    <row r="173" spans="1:19" s="34" customFormat="1" x14ac:dyDescent="0.25">
      <c r="A173" s="43"/>
      <c r="B173" s="47"/>
      <c r="C173" s="78"/>
      <c r="D173" s="78"/>
      <c r="E173" s="78"/>
      <c r="F173" s="78"/>
      <c r="G173" s="78"/>
      <c r="H173" s="78"/>
      <c r="I173" s="78"/>
      <c r="J173" s="78"/>
      <c r="K173" s="78"/>
      <c r="L173" s="48"/>
      <c r="O173" s="9"/>
      <c r="P173" s="9"/>
      <c r="Q173" s="9"/>
      <c r="R173" s="9"/>
    </row>
    <row r="174" spans="1:19" s="10" customFormat="1" x14ac:dyDescent="0.25">
      <c r="A174" s="7"/>
      <c r="B174" s="550"/>
      <c r="C174" s="551"/>
      <c r="D174" s="551"/>
      <c r="E174" s="551"/>
      <c r="F174" s="551"/>
      <c r="G174" s="551"/>
      <c r="H174" s="551"/>
      <c r="I174" s="551"/>
      <c r="J174" s="551"/>
      <c r="K174" s="551"/>
      <c r="L174" s="552"/>
      <c r="M174" s="34"/>
    </row>
    <row r="175" spans="1:19" s="10" customFormat="1" x14ac:dyDescent="0.25">
      <c r="A175" s="7"/>
      <c r="B175" s="550"/>
      <c r="C175" s="551"/>
      <c r="D175" s="551"/>
      <c r="E175" s="551"/>
      <c r="F175" s="551"/>
      <c r="G175" s="551"/>
      <c r="H175" s="551"/>
      <c r="I175" s="551"/>
      <c r="J175" s="551"/>
      <c r="K175" s="551"/>
      <c r="L175" s="552"/>
      <c r="M175" s="34"/>
    </row>
    <row r="176" spans="1:19" s="10" customFormat="1" x14ac:dyDescent="0.25">
      <c r="A176" s="7"/>
      <c r="B176" s="550"/>
      <c r="C176" s="551"/>
      <c r="D176" s="551"/>
      <c r="E176" s="551"/>
      <c r="F176" s="551"/>
      <c r="G176" s="551"/>
      <c r="H176" s="551"/>
      <c r="I176" s="551"/>
      <c r="J176" s="551"/>
      <c r="K176" s="551"/>
      <c r="L176" s="552"/>
      <c r="M176" s="34"/>
    </row>
    <row r="177" spans="1:18" s="10" customFormat="1" x14ac:dyDescent="0.25">
      <c r="A177" s="7"/>
      <c r="B177" s="550"/>
      <c r="C177" s="551"/>
      <c r="D177" s="551"/>
      <c r="E177" s="551"/>
      <c r="F177" s="551"/>
      <c r="G177" s="551"/>
      <c r="H177" s="551"/>
      <c r="I177" s="551"/>
      <c r="J177" s="551"/>
      <c r="K177" s="551"/>
      <c r="L177" s="552"/>
      <c r="M177" s="34"/>
    </row>
    <row r="178" spans="1:18" s="10" customFormat="1" x14ac:dyDescent="0.25">
      <c r="A178" s="7"/>
      <c r="B178" s="550"/>
      <c r="C178" s="551"/>
      <c r="D178" s="551"/>
      <c r="E178" s="551"/>
      <c r="F178" s="551"/>
      <c r="G178" s="551"/>
      <c r="H178" s="551"/>
      <c r="I178" s="551"/>
      <c r="J178" s="551"/>
      <c r="K178" s="551"/>
      <c r="L178" s="552"/>
      <c r="M178" s="34"/>
    </row>
    <row r="179" spans="1:18" s="10" customFormat="1" x14ac:dyDescent="0.25">
      <c r="A179" s="7"/>
      <c r="B179" s="550"/>
      <c r="C179" s="551"/>
      <c r="D179" s="551"/>
      <c r="E179" s="551"/>
      <c r="F179" s="551"/>
      <c r="G179" s="551"/>
      <c r="H179" s="551"/>
      <c r="I179" s="551"/>
      <c r="J179" s="551"/>
      <c r="K179" s="551"/>
      <c r="L179" s="552"/>
      <c r="M179" s="34"/>
    </row>
    <row r="180" spans="1:18" s="10" customFormat="1" x14ac:dyDescent="0.25">
      <c r="A180" s="7"/>
      <c r="B180" s="550"/>
      <c r="C180" s="551"/>
      <c r="D180" s="551"/>
      <c r="E180" s="551"/>
      <c r="F180" s="551"/>
      <c r="G180" s="551"/>
      <c r="H180" s="551"/>
      <c r="I180" s="551"/>
      <c r="J180" s="551"/>
      <c r="K180" s="551"/>
      <c r="L180" s="552"/>
      <c r="M180" s="34"/>
    </row>
    <row r="181" spans="1:18" s="10" customFormat="1" x14ac:dyDescent="0.25">
      <c r="A181" s="7"/>
      <c r="B181" s="550"/>
      <c r="C181" s="551"/>
      <c r="D181" s="551"/>
      <c r="E181" s="551"/>
      <c r="F181" s="551"/>
      <c r="G181" s="551"/>
      <c r="H181" s="551"/>
      <c r="I181" s="551"/>
      <c r="J181" s="551"/>
      <c r="K181" s="551"/>
      <c r="L181" s="552"/>
      <c r="M181" s="34"/>
    </row>
    <row r="182" spans="1:18" s="34" customFormat="1" x14ac:dyDescent="0.25">
      <c r="A182" s="43"/>
      <c r="B182" s="44"/>
      <c r="C182" s="45"/>
      <c r="D182" s="45"/>
      <c r="E182" s="45"/>
      <c r="F182" s="45"/>
      <c r="G182" s="45"/>
      <c r="H182" s="45"/>
      <c r="I182" s="45"/>
      <c r="J182" s="45"/>
      <c r="K182" s="45"/>
      <c r="L182" s="46"/>
      <c r="O182" s="9"/>
      <c r="P182" s="9"/>
      <c r="Q182" s="9"/>
      <c r="R182" s="9"/>
    </row>
  </sheetData>
  <sheetProtection algorithmName="SHA-512" hashValue="o15Xs79u1HmU1lhSdrrtzPYjVwQydp8lHJdu86Eyt7wFe341i++owmykSFNDVNlUJdHNJDqHBO9ulzGaHnccjw==" saltValue="huqR8oINdEzj73v+1oaXsA==" spinCount="100000" sheet="1" objects="1" scenarios="1" selectLockedCells="1"/>
  <mergeCells count="130">
    <mergeCell ref="D167:E167"/>
    <mergeCell ref="B171:L172"/>
    <mergeCell ref="B174:L181"/>
    <mergeCell ref="B154:L154"/>
    <mergeCell ref="B155:L155"/>
    <mergeCell ref="B157:L157"/>
    <mergeCell ref="B160:C160"/>
    <mergeCell ref="B161:C161"/>
    <mergeCell ref="B163:L164"/>
    <mergeCell ref="B147:F147"/>
    <mergeCell ref="B148:F148"/>
    <mergeCell ref="B149:F149"/>
    <mergeCell ref="B150:F150"/>
    <mergeCell ref="B151:F151"/>
    <mergeCell ref="B138:D138"/>
    <mergeCell ref="B139:D139"/>
    <mergeCell ref="B141:L142"/>
    <mergeCell ref="B144:F144"/>
    <mergeCell ref="B145:F145"/>
    <mergeCell ref="B146:F146"/>
    <mergeCell ref="B130:L131"/>
    <mergeCell ref="B132:D132"/>
    <mergeCell ref="B133:D133"/>
    <mergeCell ref="B134:D134"/>
    <mergeCell ref="B135:L136"/>
    <mergeCell ref="B137:D137"/>
    <mergeCell ref="B122:L122"/>
    <mergeCell ref="B124:D124"/>
    <mergeCell ref="B125:L126"/>
    <mergeCell ref="B127:D127"/>
    <mergeCell ref="B128:D128"/>
    <mergeCell ref="B129:D129"/>
    <mergeCell ref="B113:F113"/>
    <mergeCell ref="B114:F114"/>
    <mergeCell ref="B115:F115"/>
    <mergeCell ref="B118:L118"/>
    <mergeCell ref="B119:L119"/>
    <mergeCell ref="B121:L121"/>
    <mergeCell ref="B105:L106"/>
    <mergeCell ref="B108:F108"/>
    <mergeCell ref="B109:F109"/>
    <mergeCell ref="B110:F110"/>
    <mergeCell ref="B111:F111"/>
    <mergeCell ref="B112:F112"/>
    <mergeCell ref="B97:D97"/>
    <mergeCell ref="B98:D98"/>
    <mergeCell ref="B99:L100"/>
    <mergeCell ref="B101:D101"/>
    <mergeCell ref="B102:D102"/>
    <mergeCell ref="B103:D103"/>
    <mergeCell ref="B89:L90"/>
    <mergeCell ref="B91:D91"/>
    <mergeCell ref="B92:D92"/>
    <mergeCell ref="B93:D93"/>
    <mergeCell ref="B94:L95"/>
    <mergeCell ref="B96:D96"/>
    <mergeCell ref="B79:F79"/>
    <mergeCell ref="B80:F80"/>
    <mergeCell ref="B83:L83"/>
    <mergeCell ref="B84:L84"/>
    <mergeCell ref="B86:L86"/>
    <mergeCell ref="B88:D88"/>
    <mergeCell ref="B73:F73"/>
    <mergeCell ref="B74:F74"/>
    <mergeCell ref="B75:F75"/>
    <mergeCell ref="B76:F76"/>
    <mergeCell ref="B77:F77"/>
    <mergeCell ref="B78:F78"/>
    <mergeCell ref="B64:D64"/>
    <mergeCell ref="B65:L65"/>
    <mergeCell ref="B66:D66"/>
    <mergeCell ref="B67:D67"/>
    <mergeCell ref="B68:D68"/>
    <mergeCell ref="B70:L71"/>
    <mergeCell ref="B58:D58"/>
    <mergeCell ref="B59:D59"/>
    <mergeCell ref="B60:D60"/>
    <mergeCell ref="B61:L61"/>
    <mergeCell ref="B62:D62"/>
    <mergeCell ref="B63:D63"/>
    <mergeCell ref="B52:D52"/>
    <mergeCell ref="B53:L53"/>
    <mergeCell ref="B54:D54"/>
    <mergeCell ref="B55:D55"/>
    <mergeCell ref="B56:D56"/>
    <mergeCell ref="B57:L57"/>
    <mergeCell ref="B45:L45"/>
    <mergeCell ref="B46:L46"/>
    <mergeCell ref="B48:D48"/>
    <mergeCell ref="B49:L49"/>
    <mergeCell ref="B50:D50"/>
    <mergeCell ref="B51:D51"/>
    <mergeCell ref="B37:C39"/>
    <mergeCell ref="D37:F37"/>
    <mergeCell ref="D38:F38"/>
    <mergeCell ref="D39:F39"/>
    <mergeCell ref="B42:L42"/>
    <mergeCell ref="B43:L43"/>
    <mergeCell ref="B31:C33"/>
    <mergeCell ref="D31:F31"/>
    <mergeCell ref="D32:F32"/>
    <mergeCell ref="D33:F33"/>
    <mergeCell ref="B34:C36"/>
    <mergeCell ref="D34:F34"/>
    <mergeCell ref="D35:F35"/>
    <mergeCell ref="D36:F36"/>
    <mergeCell ref="B26:K26"/>
    <mergeCell ref="B27:C29"/>
    <mergeCell ref="D27:F27"/>
    <mergeCell ref="D28:F28"/>
    <mergeCell ref="D29:F29"/>
    <mergeCell ref="B30:K30"/>
    <mergeCell ref="B19:L19"/>
    <mergeCell ref="B20:L20"/>
    <mergeCell ref="B22:F22"/>
    <mergeCell ref="G22:K22"/>
    <mergeCell ref="B23:F23"/>
    <mergeCell ref="G23:K23"/>
    <mergeCell ref="B12:L12"/>
    <mergeCell ref="B13:L13"/>
    <mergeCell ref="B14:L14"/>
    <mergeCell ref="B15:L15"/>
    <mergeCell ref="B16:L16"/>
    <mergeCell ref="B17:L17"/>
    <mergeCell ref="B4:L4"/>
    <mergeCell ref="B5:L5"/>
    <mergeCell ref="B6:L6"/>
    <mergeCell ref="B8:L8"/>
    <mergeCell ref="B9:L9"/>
    <mergeCell ref="B10:L11"/>
  </mergeCells>
  <conditionalFormatting sqref="F167:G167">
    <cfRule type="cellIs" dxfId="35" priority="1" operator="equal">
      <formula>"Error"</formula>
    </cfRule>
  </conditionalFormatting>
  <conditionalFormatting sqref="G74:I76 G78:I80 G109:I111 G113:I115 G149:I151">
    <cfRule type="cellIs" dxfId="34" priority="3" operator="equal">
      <formula>"Error"</formula>
    </cfRule>
  </conditionalFormatting>
  <conditionalFormatting sqref="G145:I147">
    <cfRule type="cellIs" dxfId="33" priority="2" operator="equal">
      <formula>"Error"</formula>
    </cfRule>
  </conditionalFormatting>
  <dataValidations count="4">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160:J161 E137:L138 E132:L133 E127:L128 E101:L102 E96:L97 E91:L92 E66:L67 E62:L63 E58:L59 E54:L55 E50:L51 G34:K35 G31:K32 G27:K28" xr:uid="{A63ADB9A-C1E9-49BF-B651-C82C59D74656}">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18 E60:L60 E64:L64 G36:K39 E56:L56 E52:L52 E68:L68 E93:L93 E98:L98 E103:L103 F167:G167 E129:L129 E134:L134 E139:L139 G149:I151 G29:K29 G33:K33 G109:I111 G74:I76 G78:I80 G145:I147 G113:I115" xr:uid="{52A63ADF-D463-4360-8D21-B92B40335D32}">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174:B176" xr:uid="{5EF61C73-3048-4997-A820-B2C2E31EA847}">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BAA0D009-2493-4518-BDA9-E804881895A4}">
      <formula1>1000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16" min="1" max="11" man="1"/>
    <brk id="152" min="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32</vt:i4>
      </vt:variant>
    </vt:vector>
  </HeadingPairs>
  <TitlesOfParts>
    <vt:vector size="56" baseType="lpstr">
      <vt:lpstr>Variables</vt:lpstr>
      <vt:lpstr>Intro</vt:lpstr>
      <vt:lpstr>Info</vt:lpstr>
      <vt:lpstr>Public</vt:lpstr>
      <vt:lpstr>AddPub</vt:lpstr>
      <vt:lpstr>Pro</vt:lpstr>
      <vt:lpstr>Begin</vt:lpstr>
      <vt:lpstr>Imp-China - Chine -1</vt:lpstr>
      <vt:lpstr>Imp-China - Chine -2</vt:lpstr>
      <vt:lpstr>Imp-China - Chine -3</vt:lpstr>
      <vt:lpstr>Imp-China - Chine -4</vt:lpstr>
      <vt:lpstr>Imp-China - Chine -5</vt:lpstr>
      <vt:lpstr>End</vt:lpstr>
      <vt:lpstr>Imp-US</vt:lpstr>
      <vt:lpstr>Imp-Other-Autre</vt:lpstr>
      <vt:lpstr>End2</vt:lpstr>
      <vt:lpstr>Invent-Stock</vt:lpstr>
      <vt:lpstr>Projects - Projets</vt:lpstr>
      <vt:lpstr>AddPro</vt:lpstr>
      <vt:lpstr>Confirm</vt:lpstr>
      <vt:lpstr>MiniDB1</vt:lpstr>
      <vt:lpstr>MiniDB2</vt:lpstr>
      <vt:lpstr>QualDB</vt:lpstr>
      <vt:lpstr>PrjDB</vt:lpstr>
      <vt:lpstr>AddPro!Print_Area</vt:lpstr>
      <vt:lpstr>AddPub!Print_Area</vt:lpstr>
      <vt:lpstr>Confirm!Print_Area</vt:lpstr>
      <vt:lpstr>'Imp-China - Chine -1'!Print_Area</vt:lpstr>
      <vt:lpstr>'Imp-China - Chine -2'!Print_Area</vt:lpstr>
      <vt:lpstr>'Imp-China - Chine -3'!Print_Area</vt:lpstr>
      <vt:lpstr>'Imp-China - Chine -4'!Print_Area</vt:lpstr>
      <vt:lpstr>'Imp-China - Chine -5'!Print_Area</vt:lpstr>
      <vt:lpstr>'Imp-Other-Autre'!Print_Area</vt:lpstr>
      <vt:lpstr>'Imp-US'!Print_Area</vt:lpstr>
      <vt:lpstr>Info!Print_Area</vt:lpstr>
      <vt:lpstr>Intro!Print_Area</vt:lpstr>
      <vt:lpstr>'Invent-Stock'!Print_Area</vt:lpstr>
      <vt:lpstr>Pro!Print_Area</vt:lpstr>
      <vt:lpstr>'Projects - Projets'!Print_Area</vt:lpstr>
      <vt:lpstr>Public!Print_Area</vt:lpstr>
      <vt:lpstr>AddPro!Print_Titles</vt:lpstr>
      <vt:lpstr>AddPub!Print_Titles</vt:lpstr>
      <vt:lpstr>Confirm!Print_Titles</vt:lpstr>
      <vt:lpstr>'Imp-China - Chine -1'!Print_Titles</vt:lpstr>
      <vt:lpstr>'Imp-China - Chine -2'!Print_Titles</vt:lpstr>
      <vt:lpstr>'Imp-China - Chine -3'!Print_Titles</vt:lpstr>
      <vt:lpstr>'Imp-China - Chine -4'!Print_Titles</vt:lpstr>
      <vt:lpstr>'Imp-China - Chine -5'!Print_Titles</vt:lpstr>
      <vt:lpstr>'Imp-Other-Autre'!Print_Titles</vt:lpstr>
      <vt:lpstr>'Imp-US'!Print_Titles</vt:lpstr>
      <vt:lpstr>Info!Print_Titles</vt:lpstr>
      <vt:lpstr>Intro!Print_Titles</vt:lpstr>
      <vt:lpstr>'Invent-Stock'!Print_Titles</vt:lpstr>
      <vt:lpstr>Pro!Print_Titles</vt:lpstr>
      <vt:lpstr>'Projects - Projets'!Print_Titles</vt:lpstr>
      <vt:lpstr>Public!Print_Titles</vt:lpstr>
    </vt:vector>
  </TitlesOfParts>
  <Company>ATSSC-SCDATA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 Joseph</dc:creator>
  <cp:lastModifiedBy>Heintzman, Rhonda</cp:lastModifiedBy>
  <cp:lastPrinted>2026-01-06T21:05:11Z</cp:lastPrinted>
  <dcterms:created xsi:type="dcterms:W3CDTF">2021-02-04T13:13:50Z</dcterms:created>
  <dcterms:modified xsi:type="dcterms:W3CDTF">2026-09-04T17:30:34Z</dcterms:modified>
</cp:coreProperties>
</file>