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AA2F0B0E-5A2D-44A9-AC24-09B89E9BCCB4}" xr6:coauthVersionLast="47" xr6:coauthVersionMax="47" xr10:uidLastSave="{00000000-0000-0000-0000-000000000000}"/>
  <workbookProtection workbookAlgorithmName="SHA-512" workbookHashValue="6UhALxeIx9YY4/hrEpN+CLLTCYaWOHTUXlvspBmXo/25HhJcXd7YVDqRFJweM2O+JKdveRsO+J0NpJPKjMd4iQ==" workbookSaltValue="Dz9dc742AAkcB1w+AXuveA==" workbookSpinCount="100000" lockStructure="1"/>
  <bookViews>
    <workbookView xWindow="1485" yWindow="390" windowWidth="24090" windowHeight="1410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Grades-Nuances" sheetId="131" r:id="rId7"/>
    <sheet name="AddPro" sheetId="129" r:id="rId8"/>
    <sheet name="Confirm" sheetId="130" r:id="rId9"/>
    <sheet name="DB" sheetId="132" state="hidden" r:id="rId10"/>
    <sheet name="GradeQualDB" sheetId="133" state="hidden" r:id="rId11"/>
  </sheets>
  <definedNames>
    <definedName name="assocfirm">#REF!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7">AddPro!$B$1:$L$62</definedName>
    <definedName name="_xlnm.Print_Area" localSheetId="4">AddPub!$B$1:$L$62</definedName>
    <definedName name="_xlnm.Print_Area" localSheetId="8">Confirm!$B$1:$L$50</definedName>
    <definedName name="_xlnm.Print_Area" localSheetId="6">'Grades-Nuances'!$B$1:$L$64</definedName>
    <definedName name="_xlnm.Print_Area" localSheetId="2">Info!$B$1:$L$51</definedName>
    <definedName name="_xlnm.Print_Area" localSheetId="1">Intro!$B$1:$L$153</definedName>
    <definedName name="_xlnm.Print_Area" localSheetId="5">Pro!$B$1:$L$284</definedName>
    <definedName name="_xlnm.Print_Area" localSheetId="3">Public!$B$1:$L$327</definedName>
    <definedName name="_xlnm.Print_Titles" localSheetId="7">AddPro!$1:$7</definedName>
    <definedName name="_xlnm.Print_Titles" localSheetId="4">AddPub!$1:$7</definedName>
    <definedName name="_xlnm.Print_Titles" localSheetId="8">Confirm!$1:$7</definedName>
    <definedName name="_xlnm.Print_Titles" localSheetId="6">'Grades-Nuances'!$1:$7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7">AddPro!#REF!</definedName>
    <definedName name="quest8" localSheetId="4">AddPub!#REF!</definedName>
    <definedName name="quest8" localSheetId="8">Confirm!#REF!</definedName>
    <definedName name="quest8" localSheetId="6">'Grades-Nuances'!#REF!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3" l="1"/>
  <c r="A3" i="133" s="1"/>
  <c r="D112" i="133"/>
  <c r="D111" i="133"/>
  <c r="D110" i="133"/>
  <c r="D109" i="133"/>
  <c r="D108" i="133"/>
  <c r="D107" i="133"/>
  <c r="D106" i="133"/>
  <c r="D105" i="133"/>
  <c r="D104" i="133"/>
  <c r="D103" i="133"/>
  <c r="D102" i="133"/>
  <c r="D101" i="133"/>
  <c r="D100" i="133"/>
  <c r="D99" i="133"/>
  <c r="D98" i="133"/>
  <c r="D97" i="133"/>
  <c r="D96" i="133"/>
  <c r="D95" i="133"/>
  <c r="D94" i="133"/>
  <c r="D93" i="133"/>
  <c r="D92" i="133"/>
  <c r="D91" i="133"/>
  <c r="D90" i="133"/>
  <c r="D89" i="133"/>
  <c r="D88" i="133"/>
  <c r="D87" i="133"/>
  <c r="D86" i="133"/>
  <c r="D85" i="133"/>
  <c r="D84" i="133"/>
  <c r="D83" i="133"/>
  <c r="D82" i="133"/>
  <c r="D81" i="133"/>
  <c r="D80" i="133"/>
  <c r="D79" i="133"/>
  <c r="D78" i="133"/>
  <c r="D77" i="133"/>
  <c r="D76" i="133"/>
  <c r="D75" i="133"/>
  <c r="D74" i="133"/>
  <c r="D73" i="133"/>
  <c r="D72" i="133"/>
  <c r="D71" i="133"/>
  <c r="D70" i="133"/>
  <c r="D69" i="133"/>
  <c r="D68" i="133"/>
  <c r="D67" i="133"/>
  <c r="D66" i="133"/>
  <c r="D65" i="133"/>
  <c r="D64" i="133"/>
  <c r="D63" i="133"/>
  <c r="D62" i="133"/>
  <c r="D61" i="133"/>
  <c r="D60" i="133"/>
  <c r="D59" i="133"/>
  <c r="D58" i="133"/>
  <c r="D57" i="133"/>
  <c r="D56" i="133"/>
  <c r="D55" i="133"/>
  <c r="D54" i="133"/>
  <c r="D53" i="133"/>
  <c r="D52" i="133"/>
  <c r="D51" i="133"/>
  <c r="D50" i="133"/>
  <c r="D49" i="133"/>
  <c r="D48" i="133"/>
  <c r="D47" i="133"/>
  <c r="D46" i="133"/>
  <c r="D45" i="133"/>
  <c r="D44" i="133"/>
  <c r="D43" i="133"/>
  <c r="D42" i="133"/>
  <c r="D41" i="133"/>
  <c r="D40" i="133"/>
  <c r="D39" i="133"/>
  <c r="D38" i="133"/>
  <c r="D37" i="133"/>
  <c r="D36" i="133"/>
  <c r="D35" i="133"/>
  <c r="D34" i="133"/>
  <c r="D33" i="133"/>
  <c r="D32" i="133"/>
  <c r="D31" i="133"/>
  <c r="D30" i="133"/>
  <c r="D29" i="133"/>
  <c r="D28" i="133"/>
  <c r="D27" i="133"/>
  <c r="D26" i="133"/>
  <c r="D25" i="133"/>
  <c r="D24" i="133"/>
  <c r="D23" i="133"/>
  <c r="D22" i="133"/>
  <c r="D21" i="133"/>
  <c r="D20" i="133"/>
  <c r="D19" i="133"/>
  <c r="D18" i="133"/>
  <c r="D17" i="133"/>
  <c r="D16" i="133"/>
  <c r="D15" i="133"/>
  <c r="D14" i="133"/>
  <c r="D13" i="133"/>
  <c r="D12" i="133"/>
  <c r="D11" i="133"/>
  <c r="D10" i="133"/>
  <c r="D9" i="133"/>
  <c r="D8" i="133"/>
  <c r="D7" i="133"/>
  <c r="D6" i="133"/>
  <c r="D5" i="133"/>
  <c r="D4" i="133"/>
  <c r="D3" i="133"/>
  <c r="H28" i="125"/>
  <c r="H31" i="125"/>
  <c r="D33" i="120"/>
  <c r="I17" i="131"/>
  <c r="H17" i="131"/>
  <c r="J17" i="131"/>
  <c r="A4" i="133" l="1"/>
  <c r="A5" i="133" s="1"/>
  <c r="A6" i="133" s="1"/>
  <c r="A7" i="133" s="1"/>
  <c r="A8" i="133" s="1"/>
  <c r="A9" i="133" s="1"/>
  <c r="A10" i="133" s="1"/>
  <c r="A11" i="133" s="1"/>
  <c r="A12" i="133" s="1"/>
  <c r="A13" i="133" s="1"/>
  <c r="A14" i="133" s="1"/>
  <c r="A15" i="133" s="1"/>
  <c r="A16" i="133" s="1"/>
  <c r="A17" i="133" s="1"/>
  <c r="A18" i="133" s="1"/>
  <c r="A19" i="133" s="1"/>
  <c r="A20" i="133" s="1"/>
  <c r="A21" i="133" s="1"/>
  <c r="A22" i="133" s="1"/>
  <c r="A23" i="133" s="1"/>
  <c r="A24" i="133" s="1"/>
  <c r="A25" i="133" s="1"/>
  <c r="A26" i="133" s="1"/>
  <c r="A27" i="133" s="1"/>
  <c r="A28" i="133" s="1"/>
  <c r="A29" i="133" s="1"/>
  <c r="A30" i="133" s="1"/>
  <c r="A31" i="133" s="1"/>
  <c r="A32" i="133" s="1"/>
  <c r="A33" i="133" s="1"/>
  <c r="A34" i="133" s="1"/>
  <c r="A35" i="133" s="1"/>
  <c r="A36" i="133" s="1"/>
  <c r="A37" i="133" s="1"/>
  <c r="A38" i="133" s="1"/>
  <c r="A39" i="133" s="1"/>
  <c r="A40" i="133" s="1"/>
  <c r="A41" i="133" s="1"/>
  <c r="A42" i="133" s="1"/>
  <c r="A43" i="133" s="1"/>
  <c r="A44" i="133" s="1"/>
  <c r="A45" i="133" s="1"/>
  <c r="A46" i="133" s="1"/>
  <c r="A47" i="133" s="1"/>
  <c r="A48" i="133" s="1"/>
  <c r="A49" i="133" s="1"/>
  <c r="A50" i="133" s="1"/>
  <c r="A51" i="133" s="1"/>
  <c r="A52" i="133" s="1"/>
  <c r="A53" i="133" s="1"/>
  <c r="A54" i="133" s="1"/>
  <c r="A55" i="133" s="1"/>
  <c r="A56" i="133" s="1"/>
  <c r="A57" i="133" s="1"/>
  <c r="A58" i="133" s="1"/>
  <c r="A59" i="133" s="1"/>
  <c r="A60" i="133" s="1"/>
  <c r="A61" i="133" s="1"/>
  <c r="A62" i="133" s="1"/>
  <c r="A63" i="133" s="1"/>
  <c r="A64" i="133" s="1"/>
  <c r="A65" i="133" s="1"/>
  <c r="A66" i="133" s="1"/>
  <c r="A67" i="133" s="1"/>
  <c r="A68" i="133" s="1"/>
  <c r="A69" i="133" s="1"/>
  <c r="A70" i="133" s="1"/>
  <c r="A71" i="133" s="1"/>
  <c r="A72" i="133" s="1"/>
  <c r="A73" i="133" s="1"/>
  <c r="A74" i="133" s="1"/>
  <c r="A75" i="133" s="1"/>
  <c r="A76" i="133" s="1"/>
  <c r="A77" i="133" s="1"/>
  <c r="A78" i="133" s="1"/>
  <c r="A79" i="133" s="1"/>
  <c r="A80" i="133" s="1"/>
  <c r="A81" i="133" s="1"/>
  <c r="A82" i="133" s="1"/>
  <c r="A83" i="133" s="1"/>
  <c r="A84" i="133" s="1"/>
  <c r="A85" i="133" s="1"/>
  <c r="A86" i="133" s="1"/>
  <c r="A87" i="133" s="1"/>
  <c r="A88" i="133" s="1"/>
  <c r="A89" i="133" s="1"/>
  <c r="A90" i="133" s="1"/>
  <c r="A91" i="133" s="1"/>
  <c r="A92" i="133" s="1"/>
  <c r="A93" i="133" s="1"/>
  <c r="A94" i="133" s="1"/>
  <c r="A95" i="133" s="1"/>
  <c r="A96" i="133" s="1"/>
  <c r="A97" i="133" s="1"/>
  <c r="A98" i="133" s="1"/>
  <c r="A99" i="133" s="1"/>
  <c r="A100" i="133" s="1"/>
  <c r="A101" i="133" s="1"/>
  <c r="A102" i="133" s="1"/>
  <c r="A103" i="133" s="1"/>
  <c r="A104" i="133" s="1"/>
  <c r="A105" i="133" s="1"/>
  <c r="A106" i="133" s="1"/>
  <c r="A107" i="133" s="1"/>
  <c r="A108" i="133" s="1"/>
  <c r="A109" i="133" s="1"/>
  <c r="A110" i="133" s="1"/>
  <c r="A111" i="133" s="1"/>
  <c r="A112" i="133" s="1"/>
  <c r="B294" i="123"/>
  <c r="B225" i="123"/>
  <c r="J153" i="121" l="1"/>
  <c r="E153" i="121"/>
  <c r="B153" i="121"/>
  <c r="F459" i="132" l="1"/>
  <c r="F456" i="132"/>
  <c r="F453" i="132"/>
  <c r="F452" i="132"/>
  <c r="F449" i="132"/>
  <c r="F446" i="132"/>
  <c r="F443" i="132"/>
  <c r="F442" i="132"/>
  <c r="F439" i="132"/>
  <c r="F438" i="132"/>
  <c r="F437" i="132"/>
  <c r="F436" i="132"/>
  <c r="F435" i="132"/>
  <c r="F432" i="132"/>
  <c r="F429" i="132"/>
  <c r="F428" i="132"/>
  <c r="F427" i="132"/>
  <c r="F426" i="132"/>
  <c r="F425" i="132"/>
  <c r="F422" i="132"/>
  <c r="F418" i="132"/>
  <c r="F417" i="132"/>
  <c r="F416" i="132"/>
  <c r="F414" i="132"/>
  <c r="F410" i="132"/>
  <c r="F407" i="132"/>
  <c r="F406" i="132"/>
  <c r="F402" i="132"/>
  <c r="F400" i="132"/>
  <c r="F394" i="132"/>
  <c r="F393" i="132"/>
  <c r="F392" i="132"/>
  <c r="F391" i="132"/>
  <c r="F390" i="132"/>
  <c r="F386" i="132"/>
  <c r="F378" i="132"/>
  <c r="F377" i="132"/>
  <c r="F415" i="132" s="1"/>
  <c r="F373" i="132"/>
  <c r="F372" i="132"/>
  <c r="F411" i="132" s="1"/>
  <c r="F368" i="132"/>
  <c r="F367" i="132"/>
  <c r="F399" i="132" s="1"/>
  <c r="F363" i="132"/>
  <c r="F362" i="132"/>
  <c r="F395" i="132" s="1"/>
  <c r="F358" i="132"/>
  <c r="F357" i="132"/>
  <c r="F383" i="132" s="1"/>
  <c r="F353" i="132"/>
  <c r="F352" i="132"/>
  <c r="F351" i="132"/>
  <c r="F350" i="132"/>
  <c r="F347" i="132"/>
  <c r="F345" i="132"/>
  <c r="F344" i="132"/>
  <c r="F343" i="132"/>
  <c r="F342" i="132"/>
  <c r="F341" i="132"/>
  <c r="F340" i="132"/>
  <c r="F337" i="132"/>
  <c r="F336" i="132"/>
  <c r="F335" i="132"/>
  <c r="F334" i="132"/>
  <c r="F331" i="132"/>
  <c r="F330" i="132"/>
  <c r="F329" i="132"/>
  <c r="F328" i="132"/>
  <c r="F327" i="132"/>
  <c r="F326" i="132"/>
  <c r="F325" i="132"/>
  <c r="F322" i="132"/>
  <c r="F321" i="132"/>
  <c r="F320" i="132"/>
  <c r="F319" i="132"/>
  <c r="F288" i="132"/>
  <c r="F287" i="132"/>
  <c r="F286" i="132"/>
  <c r="F285" i="132"/>
  <c r="F284" i="132"/>
  <c r="F283" i="132"/>
  <c r="F282" i="132"/>
  <c r="F281" i="132"/>
  <c r="F280" i="132"/>
  <c r="F279" i="132"/>
  <c r="F278" i="132"/>
  <c r="F277" i="132"/>
  <c r="F276" i="132"/>
  <c r="F275" i="132"/>
  <c r="F274" i="132"/>
  <c r="F194" i="132"/>
  <c r="F193" i="132"/>
  <c r="F190" i="132"/>
  <c r="F189" i="132"/>
  <c r="F188" i="132"/>
  <c r="F185" i="132"/>
  <c r="F183" i="132"/>
  <c r="F179" i="132"/>
  <c r="F178" i="132"/>
  <c r="F175" i="132"/>
  <c r="F174" i="132"/>
  <c r="F173" i="132"/>
  <c r="F170" i="132"/>
  <c r="F168" i="132"/>
  <c r="F164" i="132"/>
  <c r="F163" i="132"/>
  <c r="F160" i="132"/>
  <c r="F159" i="132"/>
  <c r="F158" i="132"/>
  <c r="F155" i="132"/>
  <c r="F153" i="132"/>
  <c r="F149" i="132"/>
  <c r="F148" i="132"/>
  <c r="F145" i="132"/>
  <c r="F144" i="132"/>
  <c r="F143" i="132"/>
  <c r="F140" i="132"/>
  <c r="F138" i="132"/>
  <c r="F134" i="132"/>
  <c r="F133" i="132"/>
  <c r="F130" i="132"/>
  <c r="F129" i="132"/>
  <c r="F314" i="132"/>
  <c r="F313" i="132"/>
  <c r="F312" i="132"/>
  <c r="F311" i="132"/>
  <c r="F310" i="132"/>
  <c r="F309" i="132"/>
  <c r="F308" i="132"/>
  <c r="F307" i="132"/>
  <c r="F306" i="132"/>
  <c r="F305" i="132"/>
  <c r="F304" i="132"/>
  <c r="F303" i="132"/>
  <c r="F302" i="132"/>
  <c r="F301" i="132"/>
  <c r="F300" i="132"/>
  <c r="F299" i="132"/>
  <c r="F298" i="132"/>
  <c r="F297" i="132"/>
  <c r="F296" i="132"/>
  <c r="F295" i="132"/>
  <c r="F269" i="132"/>
  <c r="F268" i="132"/>
  <c r="F267" i="132"/>
  <c r="F264" i="132"/>
  <c r="F260" i="132"/>
  <c r="F259" i="132"/>
  <c r="F258" i="132"/>
  <c r="F255" i="132"/>
  <c r="F251" i="132"/>
  <c r="F250" i="132"/>
  <c r="F246" i="132"/>
  <c r="F245" i="132"/>
  <c r="F244" i="132"/>
  <c r="F241" i="132"/>
  <c r="F237" i="132"/>
  <c r="F236" i="132"/>
  <c r="F235" i="132"/>
  <c r="F232" i="132"/>
  <c r="F228" i="132"/>
  <c r="F227" i="132"/>
  <c r="F221" i="132"/>
  <c r="F220" i="132"/>
  <c r="F219" i="132"/>
  <c r="F218" i="132"/>
  <c r="F215" i="132"/>
  <c r="F214" i="132"/>
  <c r="F213" i="132"/>
  <c r="F212" i="132"/>
  <c r="F209" i="132"/>
  <c r="F208" i="132"/>
  <c r="F207" i="132"/>
  <c r="F206" i="132"/>
  <c r="F203" i="132"/>
  <c r="F202" i="132"/>
  <c r="F201" i="132"/>
  <c r="F200" i="132"/>
  <c r="F115" i="132"/>
  <c r="F114" i="132"/>
  <c r="F113" i="132"/>
  <c r="F112" i="132"/>
  <c r="F110" i="132"/>
  <c r="F109" i="132"/>
  <c r="F108" i="132"/>
  <c r="F107" i="132"/>
  <c r="F105" i="132"/>
  <c r="F104" i="132"/>
  <c r="F103" i="132"/>
  <c r="F102" i="132"/>
  <c r="F100" i="132"/>
  <c r="F99" i="132"/>
  <c r="F98" i="132"/>
  <c r="F97" i="132"/>
  <c r="F95" i="132"/>
  <c r="F94" i="132"/>
  <c r="F93" i="132"/>
  <c r="F92" i="132"/>
  <c r="F90" i="132"/>
  <c r="F89" i="132"/>
  <c r="F88" i="132"/>
  <c r="F87" i="132"/>
  <c r="F85" i="132"/>
  <c r="F84" i="132"/>
  <c r="F83" i="132"/>
  <c r="F82" i="132"/>
  <c r="F80" i="132"/>
  <c r="F79" i="132"/>
  <c r="F78" i="132"/>
  <c r="F77" i="132"/>
  <c r="F75" i="132"/>
  <c r="F74" i="132"/>
  <c r="F73" i="132"/>
  <c r="F72" i="132"/>
  <c r="F70" i="132"/>
  <c r="F69" i="132"/>
  <c r="F68" i="132"/>
  <c r="F67" i="132"/>
  <c r="F63" i="132"/>
  <c r="F62" i="132"/>
  <c r="F61" i="132"/>
  <c r="F60" i="132"/>
  <c r="F59" i="132"/>
  <c r="F58" i="132"/>
  <c r="F57" i="132"/>
  <c r="F56" i="132"/>
  <c r="F55" i="132"/>
  <c r="F54" i="132"/>
  <c r="F53" i="132"/>
  <c r="F52" i="132"/>
  <c r="F51" i="132"/>
  <c r="F50" i="132"/>
  <c r="F49" i="132"/>
  <c r="F48" i="132"/>
  <c r="F47" i="132"/>
  <c r="F46" i="132"/>
  <c r="F42" i="132"/>
  <c r="F41" i="132"/>
  <c r="F38" i="132"/>
  <c r="F36" i="132"/>
  <c r="F35" i="132"/>
  <c r="F32" i="132"/>
  <c r="F30" i="132"/>
  <c r="F29" i="132"/>
  <c r="F28" i="132"/>
  <c r="F27" i="132"/>
  <c r="F11" i="132"/>
  <c r="F24" i="132" s="1"/>
  <c r="F10" i="132"/>
  <c r="F19" i="132" s="1"/>
  <c r="F9" i="132"/>
  <c r="F14" i="132" s="1"/>
  <c r="F2" i="132"/>
  <c r="B456" i="132"/>
  <c r="F433" i="132"/>
  <c r="F423" i="132"/>
  <c r="B407" i="132"/>
  <c r="B415" i="132" s="1"/>
  <c r="B426" i="132" s="1"/>
  <c r="B436" i="132" s="1"/>
  <c r="B401" i="132"/>
  <c r="B409" i="132" s="1"/>
  <c r="B417" i="132" s="1"/>
  <c r="B428" i="132" s="1"/>
  <c r="B399" i="132"/>
  <c r="B395" i="132"/>
  <c r="B403" i="132" s="1"/>
  <c r="B411" i="132" s="1"/>
  <c r="B419" i="132" s="1"/>
  <c r="B393" i="132"/>
  <c r="B391" i="132"/>
  <c r="B390" i="132"/>
  <c r="B398" i="132" s="1"/>
  <c r="B406" i="132" s="1"/>
  <c r="B414" i="132" s="1"/>
  <c r="B425" i="132" s="1"/>
  <c r="B435" i="132" s="1"/>
  <c r="B385" i="132"/>
  <c r="B384" i="132"/>
  <c r="B392" i="132" s="1"/>
  <c r="B400" i="132" s="1"/>
  <c r="B408" i="132" s="1"/>
  <c r="B416" i="132" s="1"/>
  <c r="B427" i="132" s="1"/>
  <c r="B437" i="132" s="1"/>
  <c r="B383" i="132"/>
  <c r="F364" i="132"/>
  <c r="B353" i="132"/>
  <c r="B268" i="132"/>
  <c r="B269" i="132" s="1"/>
  <c r="B264" i="132"/>
  <c r="B263" i="132"/>
  <c r="B260" i="132"/>
  <c r="B259" i="132"/>
  <c r="B258" i="132"/>
  <c r="B267" i="132" s="1"/>
  <c r="B257" i="132"/>
  <c r="B266" i="132" s="1"/>
  <c r="B255" i="132"/>
  <c r="B254" i="132"/>
  <c r="B251" i="132"/>
  <c r="B250" i="132"/>
  <c r="B245" i="132"/>
  <c r="B246" i="132" s="1"/>
  <c r="B244" i="132"/>
  <c r="B243" i="132"/>
  <c r="B241" i="132"/>
  <c r="B240" i="132"/>
  <c r="B237" i="132"/>
  <c r="B213" i="132"/>
  <c r="B219" i="132" s="1"/>
  <c r="B208" i="132"/>
  <c r="B209" i="132" s="1"/>
  <c r="B207" i="132"/>
  <c r="B206" i="132"/>
  <c r="B212" i="132" s="1"/>
  <c r="B218" i="132" s="1"/>
  <c r="B203" i="132"/>
  <c r="B173" i="132"/>
  <c r="B188" i="132" s="1"/>
  <c r="B158" i="132"/>
  <c r="B144" i="132"/>
  <c r="B145" i="132" s="1"/>
  <c r="B143" i="132"/>
  <c r="B140" i="132"/>
  <c r="B155" i="132" s="1"/>
  <c r="B170" i="132" s="1"/>
  <c r="B185" i="132" s="1"/>
  <c r="B130" i="132"/>
  <c r="F384" i="132" l="1"/>
  <c r="F15" i="132"/>
  <c r="F16" i="132"/>
  <c r="F18" i="132"/>
  <c r="F20" i="132"/>
  <c r="F22" i="132"/>
  <c r="F23" i="132"/>
  <c r="F385" i="132"/>
  <c r="F401" i="132"/>
  <c r="F387" i="132"/>
  <c r="F403" i="132"/>
  <c r="F419" i="132"/>
  <c r="F408" i="132"/>
  <c r="F409" i="132"/>
  <c r="F382" i="132"/>
  <c r="F398" i="132"/>
  <c r="B438" i="132"/>
  <c r="B439" i="132" s="1"/>
  <c r="B429" i="132"/>
  <c r="B214" i="132"/>
  <c r="B159" i="132"/>
  <c r="F369" i="132"/>
  <c r="F374" i="132"/>
  <c r="F359" i="132"/>
  <c r="F379" i="132"/>
  <c r="B220" i="132" l="1"/>
  <c r="B221" i="132" s="1"/>
  <c r="B215" i="132"/>
  <c r="B160" i="132"/>
  <c r="B174" i="132"/>
  <c r="B189" i="132" l="1"/>
  <c r="B190" i="132" s="1"/>
  <c r="B175" i="132"/>
  <c r="B27" i="120" l="1"/>
  <c r="B24" i="122"/>
  <c r="B23" i="122"/>
  <c r="B22" i="122"/>
  <c r="L17" i="131"/>
  <c r="F17" i="131"/>
  <c r="E17" i="131"/>
  <c r="K17" i="131" l="1"/>
  <c r="G17" i="131"/>
  <c r="D17" i="131"/>
  <c r="C17" i="131"/>
  <c r="B17" i="131"/>
  <c r="O14" i="131"/>
  <c r="B11" i="131"/>
  <c r="B2" i="131"/>
  <c r="B14" i="131" l="1"/>
  <c r="P15" i="123" l="1"/>
  <c r="O15" i="123"/>
  <c r="H10" i="121" l="1"/>
  <c r="P166" i="125" l="1"/>
  <c r="O166" i="125"/>
  <c r="D42" i="120" l="1"/>
  <c r="B117" i="121" l="1"/>
  <c r="B115" i="121"/>
  <c r="B113" i="121"/>
  <c r="B111" i="121"/>
  <c r="B109" i="121"/>
  <c r="E70" i="121"/>
  <c r="P70" i="121"/>
  <c r="O70" i="121"/>
  <c r="O68" i="121"/>
  <c r="B53" i="129" l="1"/>
  <c r="B43" i="129"/>
  <c r="B33" i="129"/>
  <c r="B23" i="129"/>
  <c r="B13" i="129"/>
  <c r="D12" i="129"/>
  <c r="C12" i="129"/>
  <c r="B23" i="124"/>
  <c r="B33" i="124"/>
  <c r="B43" i="124"/>
  <c r="B53" i="124"/>
  <c r="C12" i="124"/>
  <c r="O66" i="121"/>
  <c r="P66" i="121"/>
  <c r="P65" i="121"/>
  <c r="O65" i="121"/>
  <c r="B170" i="125"/>
  <c r="B168" i="125"/>
  <c r="P165" i="123" l="1"/>
  <c r="P159" i="125"/>
  <c r="P152" i="125"/>
  <c r="O159" i="125"/>
  <c r="O152" i="125"/>
  <c r="O165" i="123"/>
  <c r="B165" i="123" s="1"/>
  <c r="C2" i="120"/>
  <c r="J11" i="130"/>
  <c r="B152" i="125" l="1"/>
  <c r="P237" i="125"/>
  <c r="O237" i="125"/>
  <c r="P224" i="125"/>
  <c r="O224" i="125"/>
  <c r="E246" i="125" l="1"/>
  <c r="B246" i="125"/>
  <c r="B244" i="125"/>
  <c r="E178" i="125"/>
  <c r="E65" i="121"/>
  <c r="B178" i="125"/>
  <c r="B176" i="125"/>
  <c r="B173" i="125"/>
  <c r="B241" i="125"/>
  <c r="B180" i="123"/>
  <c r="B233" i="123" s="1"/>
  <c r="B21" i="122"/>
  <c r="P277" i="123"/>
  <c r="O277" i="123"/>
  <c r="D32" i="120"/>
  <c r="D31" i="120"/>
  <c r="D30" i="120"/>
  <c r="B10" i="121"/>
  <c r="F42" i="130"/>
  <c r="G42" i="130"/>
  <c r="H42" i="130"/>
  <c r="I42" i="130"/>
  <c r="F44" i="130"/>
  <c r="G44" i="130"/>
  <c r="H44" i="130"/>
  <c r="I44" i="130"/>
  <c r="F34" i="130"/>
  <c r="G34" i="130"/>
  <c r="H34" i="130"/>
  <c r="I34" i="130"/>
  <c r="F35" i="130"/>
  <c r="G35" i="130"/>
  <c r="H35" i="130"/>
  <c r="I35" i="130"/>
  <c r="F36" i="130"/>
  <c r="G36" i="130"/>
  <c r="H36" i="130"/>
  <c r="I36" i="130"/>
  <c r="F37" i="130"/>
  <c r="G37" i="130"/>
  <c r="H37" i="130"/>
  <c r="I37" i="130"/>
  <c r="E46" i="130"/>
  <c r="E44" i="130"/>
  <c r="E42" i="130"/>
  <c r="E37" i="130"/>
  <c r="E36" i="130"/>
  <c r="F128" i="132" s="1"/>
  <c r="E35" i="130"/>
  <c r="F125" i="132" s="1"/>
  <c r="E34" i="130"/>
  <c r="F123" i="132" s="1"/>
  <c r="D12" i="124"/>
  <c r="B36" i="130"/>
  <c r="B81" i="125"/>
  <c r="B29" i="125"/>
  <c r="L31" i="125"/>
  <c r="K31" i="125"/>
  <c r="J31" i="125"/>
  <c r="I31" i="125"/>
  <c r="E31" i="125"/>
  <c r="E30" i="125"/>
  <c r="E29" i="125"/>
  <c r="P266" i="123"/>
  <c r="O266" i="123"/>
  <c r="P253" i="123"/>
  <c r="O253" i="123"/>
  <c r="B253" i="123" s="1"/>
  <c r="B266" i="123" l="1"/>
  <c r="B271" i="123" s="1"/>
  <c r="O295" i="123"/>
  <c r="I33" i="130" l="1"/>
  <c r="H33" i="130"/>
  <c r="E38" i="130" l="1"/>
  <c r="B17" i="130"/>
  <c r="B6" i="122"/>
  <c r="B6" i="131" s="1"/>
  <c r="B6" i="121"/>
  <c r="D38" i="120"/>
  <c r="D37" i="120"/>
  <c r="O63" i="121"/>
  <c r="B227" i="123"/>
  <c r="O297" i="123"/>
  <c r="B19" i="122" l="1"/>
  <c r="B46" i="130" l="1"/>
  <c r="E40" i="125"/>
  <c r="E39" i="125"/>
  <c r="E38" i="125"/>
  <c r="E37" i="125"/>
  <c r="E36" i="125"/>
  <c r="E35" i="125"/>
  <c r="D79" i="120" l="1"/>
  <c r="D78" i="120"/>
  <c r="D77" i="120"/>
  <c r="D76" i="120"/>
  <c r="D75" i="120"/>
  <c r="D74" i="120"/>
  <c r="D73" i="120"/>
  <c r="D71" i="120"/>
  <c r="D70" i="120"/>
  <c r="D69" i="120"/>
  <c r="D68" i="120"/>
  <c r="D66" i="120"/>
  <c r="D65" i="120"/>
  <c r="D64" i="120"/>
  <c r="D63" i="120"/>
  <c r="B283" i="123"/>
  <c r="D61" i="120"/>
  <c r="D59" i="120"/>
  <c r="D58" i="120"/>
  <c r="C60" i="120"/>
  <c r="B60" i="120"/>
  <c r="D56" i="120"/>
  <c r="D55" i="120"/>
  <c r="D54" i="120"/>
  <c r="D53" i="120"/>
  <c r="D52" i="120"/>
  <c r="D50" i="120"/>
  <c r="D49" i="120"/>
  <c r="D48" i="120"/>
  <c r="D46" i="120"/>
  <c r="D45" i="120"/>
  <c r="D44" i="120"/>
  <c r="D43" i="120"/>
  <c r="B297" i="123"/>
  <c r="B285" i="123"/>
  <c r="B286" i="123"/>
  <c r="B287" i="123"/>
  <c r="B288" i="123"/>
  <c r="B289" i="123"/>
  <c r="B290" i="123"/>
  <c r="B291" i="123"/>
  <c r="B292" i="123"/>
  <c r="B293" i="123"/>
  <c r="B296" i="123"/>
  <c r="B282" i="123"/>
  <c r="B281" i="123"/>
  <c r="B295" i="123"/>
  <c r="B284" i="123"/>
  <c r="D251" i="123"/>
  <c r="D31" i="122"/>
  <c r="D185" i="125"/>
  <c r="B83" i="125"/>
  <c r="B82" i="125"/>
  <c r="B80" i="125"/>
  <c r="B44" i="130"/>
  <c r="B38" i="130"/>
  <c r="B37" i="130"/>
  <c r="B35" i="130"/>
  <c r="B28" i="130"/>
  <c r="B9" i="130"/>
  <c r="D60" i="120" l="1"/>
  <c r="B32" i="125"/>
  <c r="B26" i="125"/>
  <c r="B15" i="125"/>
  <c r="B2" i="125"/>
  <c r="B2" i="129" s="1"/>
  <c r="D41" i="120"/>
  <c r="D40" i="120"/>
  <c r="C26" i="120"/>
  <c r="B26" i="120"/>
  <c r="B43" i="122" l="1"/>
  <c r="B27" i="122"/>
  <c r="B8" i="122"/>
  <c r="B138" i="121"/>
  <c r="B120" i="121"/>
  <c r="B87" i="121"/>
  <c r="B81" i="121"/>
  <c r="B75" i="121"/>
  <c r="B61" i="121"/>
  <c r="B25" i="121"/>
  <c r="B5" i="121" l="1"/>
  <c r="C8" i="120" l="1"/>
  <c r="C6" i="120"/>
  <c r="P14" i="131" s="1"/>
  <c r="P250" i="125"/>
  <c r="O250" i="125"/>
  <c r="B215" i="123"/>
  <c r="B65" i="121"/>
  <c r="B70" i="121" s="1"/>
  <c r="P31" i="122"/>
  <c r="O31" i="122"/>
  <c r="E34" i="125"/>
  <c r="E33" i="125"/>
  <c r="E32" i="125"/>
  <c r="E27" i="125"/>
  <c r="E24" i="125"/>
  <c r="P63" i="121" l="1"/>
  <c r="B63" i="121" s="1"/>
  <c r="P68" i="121"/>
  <c r="B68" i="121" s="1"/>
  <c r="P13" i="130"/>
  <c r="O13" i="130"/>
  <c r="P302" i="123" l="1"/>
  <c r="O302" i="123"/>
  <c r="D25" i="121" l="1"/>
  <c r="D75" i="121"/>
  <c r="D81" i="121"/>
  <c r="D138" i="121"/>
  <c r="D147" i="121"/>
  <c r="L21" i="125"/>
  <c r="K21" i="125"/>
  <c r="K37" i="125" l="1"/>
  <c r="L37" i="125"/>
  <c r="K40" i="125"/>
  <c r="L40" i="125"/>
  <c r="K25" i="125"/>
  <c r="L25" i="125"/>
  <c r="K28" i="125"/>
  <c r="L28" i="125"/>
  <c r="K34" i="125"/>
  <c r="L34" i="125"/>
  <c r="D44" i="122" l="1"/>
  <c r="B44" i="122"/>
  <c r="B13" i="125"/>
  <c r="B12" i="125"/>
  <c r="P137" i="123" l="1"/>
  <c r="P274" i="125"/>
  <c r="P48" i="125"/>
  <c r="O274" i="125"/>
  <c r="O48" i="125"/>
  <c r="O137" i="123"/>
  <c r="J40" i="125" l="1"/>
  <c r="I40" i="125"/>
  <c r="H40" i="125"/>
  <c r="J37" i="125"/>
  <c r="I37" i="125"/>
  <c r="H37" i="125"/>
  <c r="J34" i="125"/>
  <c r="I34" i="125"/>
  <c r="H34" i="125"/>
  <c r="J28" i="125"/>
  <c r="I28" i="125"/>
  <c r="J25" i="125"/>
  <c r="I25" i="125"/>
  <c r="H25" i="125"/>
  <c r="B152" i="121" l="1"/>
  <c r="E152" i="121"/>
  <c r="J152" i="121"/>
  <c r="O316" i="123" l="1"/>
  <c r="D48" i="122"/>
  <c r="B48" i="122"/>
  <c r="B150" i="123" l="1"/>
  <c r="B274" i="125"/>
  <c r="P270" i="125"/>
  <c r="O270" i="125"/>
  <c r="D272" i="125"/>
  <c r="B272" i="125"/>
  <c r="B256" i="125"/>
  <c r="B250" i="125"/>
  <c r="B252" i="125"/>
  <c r="B239" i="125"/>
  <c r="B224" i="125"/>
  <c r="B211" i="125"/>
  <c r="B237" i="125" l="1"/>
  <c r="B270" i="125"/>
  <c r="B198" i="125"/>
  <c r="B185" i="125"/>
  <c r="B182" i="125"/>
  <c r="G77" i="125"/>
  <c r="E77" i="125"/>
  <c r="B268" i="123"/>
  <c r="B273" i="123" s="1"/>
  <c r="B255" i="123"/>
  <c r="B226" i="123"/>
  <c r="B142" i="125"/>
  <c r="B126" i="125"/>
  <c r="B74" i="125"/>
  <c r="B38" i="125"/>
  <c r="B35" i="125"/>
  <c r="B42" i="130" s="1"/>
  <c r="E28" i="125"/>
  <c r="E26" i="125"/>
  <c r="E25" i="125"/>
  <c r="E23" i="125"/>
  <c r="G50" i="125"/>
  <c r="C50" i="125"/>
  <c r="B78" i="125"/>
  <c r="B48" i="125"/>
  <c r="B166"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79" i="123"/>
  <c r="E279" i="123"/>
  <c r="B277" i="123"/>
  <c r="B280" i="123"/>
  <c r="F210" i="123"/>
  <c r="B224" i="123"/>
  <c r="B223" i="123"/>
  <c r="B222" i="123"/>
  <c r="B221" i="123"/>
  <c r="B220" i="123"/>
  <c r="B219" i="123"/>
  <c r="B218" i="123"/>
  <c r="B217" i="123"/>
  <c r="B216" i="123"/>
  <c r="B214" i="123"/>
  <c r="B213" i="123"/>
  <c r="B212" i="123"/>
  <c r="B211" i="123"/>
  <c r="B208" i="123"/>
  <c r="B235" i="123"/>
  <c r="B269" i="123"/>
  <c r="B264" i="123"/>
  <c r="B262" i="123"/>
  <c r="B263" i="123"/>
  <c r="J261" i="123"/>
  <c r="P265" i="123"/>
  <c r="P267" i="123"/>
  <c r="O265" i="123"/>
  <c r="O267" i="123"/>
  <c r="H261" i="123"/>
  <c r="F261" i="123"/>
  <c r="B259" i="123"/>
  <c r="E251" i="123"/>
  <c r="P252" i="123"/>
  <c r="P254" i="123"/>
  <c r="O252" i="123"/>
  <c r="O254" i="123"/>
  <c r="K77" i="123"/>
  <c r="I77" i="123"/>
  <c r="F77" i="123"/>
  <c r="C77" i="123"/>
  <c r="B73" i="123"/>
  <c r="B195" i="123"/>
  <c r="B163" i="123"/>
  <c r="B254" i="123" l="1"/>
  <c r="B252" i="123"/>
  <c r="B267" i="123"/>
  <c r="B272" i="123" s="1"/>
  <c r="B265" i="123"/>
  <c r="B270" i="123" s="1"/>
  <c r="B65" i="123" l="1"/>
  <c r="B60" i="123"/>
  <c r="B55" i="123"/>
  <c r="B53"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16" i="123"/>
  <c r="B302" i="123"/>
  <c r="B299" i="123"/>
  <c r="B231" i="123"/>
  <c r="B248" i="123"/>
  <c r="B182" i="123"/>
  <c r="B178" i="123"/>
  <c r="B137" i="123"/>
  <c r="B52" i="123"/>
  <c r="B49" i="123"/>
  <c r="J26" i="123"/>
  <c r="H26" i="123"/>
  <c r="F26" i="123"/>
  <c r="C26" i="123"/>
  <c r="B21" i="123"/>
  <c r="B12" i="123"/>
  <c r="B10" i="123"/>
  <c r="B9" i="123"/>
  <c r="B8" i="123"/>
  <c r="B29" i="122"/>
  <c r="L27" i="122"/>
  <c r="K27" i="122"/>
  <c r="J27" i="122"/>
  <c r="I27" i="122"/>
  <c r="H27" i="122"/>
  <c r="G27" i="122"/>
  <c r="F27" i="122"/>
  <c r="E27" i="122"/>
  <c r="D27" i="122"/>
  <c r="L19" i="122"/>
  <c r="K19" i="122"/>
  <c r="J19" i="122"/>
  <c r="I19" i="122"/>
  <c r="H19" i="122"/>
  <c r="G19" i="122"/>
  <c r="F19" i="122"/>
  <c r="E19" i="122"/>
  <c r="D19" i="122"/>
  <c r="B15" i="122"/>
  <c r="B12" i="122"/>
  <c r="B10" i="122"/>
  <c r="L8" i="122"/>
  <c r="K8" i="122"/>
  <c r="J8" i="122"/>
  <c r="I8" i="122"/>
  <c r="H8" i="122"/>
  <c r="G8" i="122"/>
  <c r="F8" i="122"/>
  <c r="E8" i="122"/>
  <c r="D8" i="122"/>
  <c r="B4" i="122"/>
  <c r="B4" i="131" s="1"/>
  <c r="J151" i="121"/>
  <c r="E151" i="121"/>
  <c r="B151" i="121"/>
  <c r="B149" i="121"/>
  <c r="L147" i="121"/>
  <c r="K147" i="121"/>
  <c r="J147" i="121"/>
  <c r="I147" i="121"/>
  <c r="H147" i="121"/>
  <c r="G147" i="121"/>
  <c r="F147" i="121"/>
  <c r="E147" i="121"/>
  <c r="B142" i="121"/>
  <c r="B144" i="121"/>
  <c r="B141" i="121"/>
  <c r="B140" i="121"/>
  <c r="L138" i="121"/>
  <c r="K138" i="121"/>
  <c r="J138" i="121"/>
  <c r="I138" i="121"/>
  <c r="H138" i="121"/>
  <c r="G138" i="121"/>
  <c r="F138" i="121"/>
  <c r="E138" i="121"/>
  <c r="B135" i="121"/>
  <c r="B130" i="121"/>
  <c r="B128" i="121"/>
  <c r="B126" i="121"/>
  <c r="B124" i="121"/>
  <c r="B122" i="121"/>
  <c r="B97" i="121"/>
  <c r="B96" i="121"/>
  <c r="B93" i="121"/>
  <c r="B91" i="121"/>
  <c r="B89" i="121"/>
  <c r="B83" i="121"/>
  <c r="L81" i="121"/>
  <c r="K81" i="121"/>
  <c r="J81" i="121"/>
  <c r="I81" i="121"/>
  <c r="H81" i="121"/>
  <c r="G81" i="121"/>
  <c r="F81" i="121"/>
  <c r="E81" i="121"/>
  <c r="P77" i="121"/>
  <c r="O77" i="121"/>
  <c r="D77" i="121" s="1"/>
  <c r="L75" i="121"/>
  <c r="K75" i="121"/>
  <c r="J75" i="121"/>
  <c r="I75" i="121"/>
  <c r="H75" i="121"/>
  <c r="G75" i="121"/>
  <c r="F75" i="121"/>
  <c r="E75" i="121"/>
  <c r="B58" i="121"/>
  <c r="P29" i="121"/>
  <c r="O29" i="121"/>
  <c r="C29" i="121" s="1"/>
  <c r="B27" i="121"/>
  <c r="L25" i="121"/>
  <c r="K25" i="121"/>
  <c r="J25" i="121"/>
  <c r="I25" i="121"/>
  <c r="H25" i="121"/>
  <c r="G25" i="121"/>
  <c r="F25" i="121"/>
  <c r="E25" i="121"/>
  <c r="B5" i="122"/>
  <c r="B5" i="131" s="1"/>
  <c r="B9" i="125" l="1"/>
  <c r="B9" i="131"/>
  <c r="B8" i="125"/>
  <c r="B8" i="131"/>
  <c r="B5" i="130"/>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sharedStrings.xml><?xml version="1.0" encoding="utf-8"?>
<sst xmlns="http://schemas.openxmlformats.org/spreadsheetml/2006/main" count="1351" uniqueCount="820">
  <si>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</si>
  <si>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</si>
  <si>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</si>
  <si>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</si>
  <si>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</si>
  <si>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</si>
  <si>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</si>
  <si>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</si>
  <si>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</si>
  <si>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</si>
  <si>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</si>
  <si>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</si>
  <si>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</si>
  <si>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</si>
  <si>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</si>
  <si>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</si>
  <si>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</si>
  <si>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</si>
  <si>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</si>
  <si>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</si>
  <si>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</si>
  <si>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</si>
  <si>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</si>
  <si>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</si>
  <si>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</si>
  <si>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</si>
  <si>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</si>
  <si>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</si>
  <si>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</si>
  <si>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</si>
  <si>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</si>
  <si>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</si>
  <si>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</si>
  <si>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</si>
  <si>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</si>
  <si>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</si>
  <si>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</si>
  <si>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</si>
  <si>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</si>
  <si>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</si>
  <si>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</si>
  <si>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</si>
  <si>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</si>
  <si>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</si>
  <si>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</si>
  <si>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</si>
  <si>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</si>
  <si>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</si>
  <si>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</si>
  <si>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</si>
  <si>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</si>
  <si>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</si>
  <si>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</si>
  <si>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</si>
  <si>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</si>
  <si>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</si>
  <si>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</si>
  <si>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</si>
  <si>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</si>
  <si>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</si>
  <si>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</si>
  <si>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</si>
  <si>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</si>
  <si>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</si>
  <si>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</si>
  <si>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</si>
  <si>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</si>
  <si>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</si>
  <si>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</si>
  <si>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</si>
  <si>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</si>
  <si>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</si>
  <si>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</si>
  <si>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</si>
  <si>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</si>
  <si>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</si>
  <si>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</si>
  <si>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</si>
  <si>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</si>
  <si>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</si>
  <si>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</si>
  <si>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</si>
  <si>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</si>
  <si>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</si>
  <si>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</si>
  <si>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</si>
  <si>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</si>
  <si>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</si>
  <si>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</si>
  <si>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</si>
  <si>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</si>
  <si>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</si>
  <si>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</si>
  <si>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</si>
  <si>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</si>
  <si>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</si>
  <si>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</si>
  <si>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</si>
  <si>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</si>
  <si>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</si>
  <si>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</si>
  <si>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</si>
  <si>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</si>
  <si>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</si>
  <si>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</si>
  <si>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</si>
  <si>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</si>
  <si>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</si>
  <si>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</si>
  <si>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</si>
  <si>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</si>
  <si>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</si>
  <si>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</si>
  <si>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</si>
  <si>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</si>
  <si>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</si>
  <si>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</si>
  <si>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</si>
  <si>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TARIF DES DOUANES</t>
  </si>
  <si>
    <t>CUSTOMS TARIFF</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</si>
  <si>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</si>
  <si>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</si>
  <si>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</si>
  <si>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</si>
  <si>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</si>
  <si>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</si>
  <si>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</si>
  <si>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</si>
  <si>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</si>
  <si>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</si>
  <si>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</si>
  <si>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</si>
  <si>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</si>
  <si>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</si>
  <si>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</si>
  <si>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</si>
  <si>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</si>
  <si>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</si>
  <si>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</si>
  <si>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</si>
  <si>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</si>
  <si>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</si>
  <si>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</si>
  <si>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</si>
  <si>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</si>
  <si>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</si>
  <si>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</si>
  <si>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</si>
  <si>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</si>
  <si>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</si>
  <si>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</si>
  <si>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</si>
  <si>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</si>
  <si>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</si>
  <si>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</si>
  <si>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</si>
  <si>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</si>
  <si>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</si>
  <si>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</si>
  <si>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</si>
  <si>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</si>
  <si>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</si>
  <si>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</si>
  <si>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</si>
  <si>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</si>
  <si>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</si>
  <si>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</si>
  <si>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</si>
  <si>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</si>
  <si>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</si>
  <si>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</si>
  <si>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</si>
  <si>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</si>
  <si>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</si>
  <si>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</si>
  <si>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</si>
  <si>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</si>
  <si>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</si>
  <si>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</si>
  <si>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</si>
  <si>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</si>
  <si>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</si>
  <si>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</si>
  <si>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</si>
  <si>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</si>
  <si>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</si>
  <si>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</si>
  <si>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</si>
  <si>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</si>
  <si>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</si>
  <si>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</si>
  <si>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</si>
  <si>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</si>
  <si>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</si>
  <si>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additional details, view the Info tab.</t>
  </si>
  <si>
    <t>Pour plus de détails, consultez l'onglet Info.</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</si>
  <si>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</si>
  <si>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</si>
  <si>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</si>
  <si>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</si>
  <si>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</si>
  <si>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</si>
  <si>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</si>
  <si>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</si>
  <si>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</si>
  <si>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</si>
  <si>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</si>
  <si>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</si>
  <si>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</si>
  <si>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</si>
  <si>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</si>
  <si>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</si>
  <si>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</si>
  <si>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</si>
  <si>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</si>
  <si>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</si>
  <si>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</si>
  <si>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</si>
  <si>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</si>
  <si>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</si>
  <si>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</si>
  <si>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</si>
  <si>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</si>
  <si>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</si>
  <si>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</si>
  <si>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</si>
  <si>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</si>
  <si>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</si>
  <si>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</si>
  <si>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</si>
  <si>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</si>
  <si>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</si>
  <si>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</si>
  <si>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</si>
  <si>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</si>
  <si>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</si>
  <si>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</si>
  <si>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</si>
  <si>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</si>
  <si>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</si>
  <si>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</si>
  <si>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</si>
  <si>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</si>
  <si>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</si>
  <si>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</si>
  <si>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</si>
  <si>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</si>
  <si>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</si>
  <si>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</si>
  <si>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</si>
  <si>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</si>
  <si>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</si>
  <si>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</si>
  <si>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</si>
  <si>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</si>
  <si>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</si>
  <si>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</si>
  <si>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</si>
  <si>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</si>
  <si>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</si>
  <si>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</si>
  <si>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</si>
  <si>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</si>
  <si>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</si>
  <si>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</si>
  <si>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</si>
  <si>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</si>
  <si>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</si>
  <si>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</si>
  <si>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</si>
  <si>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</si>
  <si>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</si>
  <si>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</si>
  <si>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</si>
  <si>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</si>
  <si>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</si>
  <si>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</si>
  <si>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</si>
  <si>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</si>
  <si>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</si>
  <si>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</si>
  <si>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</si>
  <si>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</si>
  <si>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</si>
  <si>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</si>
  <si>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</si>
  <si>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</si>
  <si>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</si>
  <si>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</si>
  <si>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</si>
  <si>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</si>
  <si>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</si>
  <si>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</si>
  <si>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</si>
  <si>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</si>
  <si>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</si>
  <si>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</si>
  <si>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</si>
  <si>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</si>
  <si>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</si>
  <si>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</si>
  <si>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</si>
  <si>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</si>
  <si>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</si>
  <si>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le dumping et le subventionnement</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</si>
  <si>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</si>
  <si>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</si>
  <si>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</si>
  <si>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</si>
  <si>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</si>
  <si>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</si>
  <si>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</si>
  <si>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</si>
  <si>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</si>
  <si>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</si>
  <si>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</si>
  <si>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t>
  </si>
  <si>
    <t>HS Codes prior to change</t>
  </si>
  <si>
    <t>Date of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</si>
  <si>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</si>
  <si>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</si>
  <si>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</si>
  <si>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</si>
  <si>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</si>
  <si>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</si>
  <si>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</si>
  <si>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</si>
  <si>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</si>
  <si>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</si>
  <si>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</si>
  <si>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</si>
  <si>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</si>
  <si>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</si>
  <si>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</si>
  <si>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</si>
  <si>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</si>
  <si>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</si>
  <si>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</si>
  <si>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Unit of measure (singular)</t>
  </si>
  <si>
    <t>US</t>
  </si>
  <si>
    <t>Important notes for formatting</t>
  </si>
  <si>
    <t>Insert and merge rows where needed to expand height of text boxes.</t>
  </si>
  <si>
    <t>PURCHASERS' QUESTIONNAIRE | QUESTIONNAIRE À L'INTENTION DES ACHETEURS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</si>
  <si>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</si>
  <si>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</si>
  <si>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</si>
  <si>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</si>
  <si>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</si>
  <si>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</si>
  <si>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</si>
  <si>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</si>
  <si>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</si>
  <si>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</si>
  <si>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PURCHASERS' QUESTIONNAIRE</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</si>
  <si>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</si>
  <si>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</si>
  <si>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</si>
  <si>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</si>
  <si>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</si>
  <si>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</si>
  <si>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</si>
  <si>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</si>
  <si>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</si>
  <si>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</si>
  <si>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</si>
  <si>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</si>
  <si>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</si>
  <si>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</si>
  <si>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</si>
  <si>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</si>
  <si>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</si>
  <si>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</si>
  <si>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</si>
  <si>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</si>
  <si>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</si>
  <si>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</si>
  <si>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</si>
  <si>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</si>
  <si>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</si>
  <si>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</si>
  <si>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</si>
  <si>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</si>
  <si>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ADDITIONAL PRODUCT INFORMATION</t>
  </si>
  <si>
    <t>RENSEIGNEMENTS ADDITIONNELS SUR LE PRODUIT</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</si>
  <si>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</si>
  <si>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</si>
  <si>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</si>
  <si>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</si>
  <si>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</si>
  <si>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</si>
  <si>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</si>
  <si>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</si>
  <si>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</si>
  <si>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</si>
  <si>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</si>
  <si>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</si>
  <si>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</si>
  <si>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</si>
  <si>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</si>
  <si>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</si>
  <si>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DEVEZ-VOUS REMPLIR CE QUESTIONNAIRE?</t>
  </si>
  <si>
    <t>Valeur d’achat nette rendue (coût de revient)</t>
  </si>
  <si>
    <t>Achats de marchandises pour lesquelles vous êtes l'importateur attitré aux fins de douanes</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</si>
  <si>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</si>
  <si>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</si>
  <si>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</si>
  <si>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</si>
  <si>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</si>
  <si>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</si>
  <si>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</si>
  <si>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</si>
  <si>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</si>
  <si>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</si>
  <si>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</si>
  <si>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</si>
  <si>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</si>
  <si>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</si>
  <si>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</si>
  <si>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</si>
  <si>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</si>
  <si>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</si>
  <si>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dumping and subsidizing</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</si>
  <si>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</si>
  <si>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</si>
  <si>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</si>
  <si>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</si>
  <si>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</si>
  <si>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</si>
  <si>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</si>
  <si>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</si>
  <si>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</si>
  <si>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</si>
  <si>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</si>
  <si>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</si>
  <si>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</si>
  <si>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</si>
  <si>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</si>
  <si>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</si>
  <si>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</si>
  <si>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Indicate if your firm certifies or qualifies its supplier(s) of the goods.</t>
  </si>
  <si>
    <t>Indiquez si votre entreprise certifie ou qualifie son(ses) fournisseur(s) de marchandises.</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</si>
  <si>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</si>
  <si>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</si>
  <si>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</si>
  <si>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</si>
  <si>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</si>
  <si>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</si>
  <si>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</si>
  <si>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</si>
  <si>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</si>
  <si>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</si>
  <si>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</si>
  <si>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</si>
  <si>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</si>
  <si>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</si>
  <si>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The goods are commonly classified in the Customs Tariff under the following Harmonized Commodity Description and Coding System (HS) numbers:</t>
  </si>
  <si>
    <t xml:space="preserve">Are the goods that are domestically produced and the goods that are imported sold through the same channels of distribution? </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</si>
  <si>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</si>
  <si>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</si>
  <si>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</si>
  <si>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</si>
  <si>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</si>
  <si>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</si>
  <si>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</si>
  <si>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</si>
  <si>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</si>
  <si>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</si>
  <si>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Explain whether your firm, or your firm's customers, are willing to pay a price premium for the goods if produced in Canada and identify the maximum amount of that premium?</t>
  </si>
  <si>
    <t>Expliquez si votre entreprise, ou vos clients, sont prêts à payer un prix plus élevé pour les marchandises si elles sont produites au Canada et indiquez le montant maximal de cette prime.</t>
  </si>
  <si>
    <t>decorative and other non-structural plywood</t>
  </si>
  <si>
    <t>China</t>
  </si>
  <si>
    <t>de la Chine</t>
  </si>
  <si>
    <t>en Chine</t>
  </si>
  <si>
    <t>Thy Dao</t>
  </si>
  <si>
    <t>thy.dao@tribunal.gc.ca</t>
  </si>
  <si>
    <t>613-558-6438</t>
  </si>
  <si>
    <t>Andrew Wigmore</t>
  </si>
  <si>
    <t>andrew.wigmore@tribunal.gc.ca</t>
  </si>
  <si>
    <t>613-558-9353</t>
  </si>
  <si>
    <t>https://www.cbsa-asfc.gc.ca/sima-lmsi/i-e/donp22026/donp22026-in-eng.html#3-2</t>
  </si>
  <si>
    <t>https://www.cbsa-asfc.gc.ca/sima-lmsi/i-e/donp22026/donp22026-in-fra.html#3-2</t>
  </si>
  <si>
    <t>MSF</t>
  </si>
  <si>
    <t>MPC</t>
  </si>
  <si>
    <t>Retailers</t>
  </si>
  <si>
    <t>Détaillants</t>
  </si>
  <si>
    <t>Chine</t>
  </si>
  <si>
    <t>Retailer</t>
  </si>
  <si>
    <t>Détaillant</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</si>
  <si>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</si>
  <si>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</si>
  <si>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</si>
  <si>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contreplaqués décoratifs et autres contreplaqués non structuraux</t>
  </si>
  <si>
    <t>March 31</t>
  </si>
  <si>
    <t>31 mars</t>
  </si>
  <si>
    <t>Jan-Mar 2025</t>
  </si>
  <si>
    <t>Jan-Mar 2026</t>
  </si>
  <si>
    <t>janv.-mars 2025</t>
  </si>
  <si>
    <t>janv.-mars 2026</t>
  </si>
  <si>
    <t>If your firm is an end user or retailer, indicate your primary industries.</t>
  </si>
  <si>
    <t>Si votre entreprise est un utilisateur final ou détaillant, indiquez vos segments de marché.</t>
  </si>
  <si>
    <t xml:space="preserve">Quelles marchandises, soit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</si>
  <si>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D'autres facteurs comparables sans avantages ni pour le Canada ni pour la Chine:</t>
  </si>
  <si>
    <t>Autres facteurs où la Chine a l'avantage incluent :</t>
  </si>
  <si>
    <t>GRADES</t>
  </si>
  <si>
    <t>NUANCES</t>
  </si>
  <si>
    <t>Âme</t>
  </si>
  <si>
    <t>Core</t>
  </si>
  <si>
    <t>Épaisseur de panneaux</t>
  </si>
  <si>
    <t>Panel thickness</t>
  </si>
  <si>
    <t>Coupe</t>
  </si>
  <si>
    <t>Cut</t>
  </si>
  <si>
    <t>Revêtement</t>
  </si>
  <si>
    <t>Coating</t>
  </si>
  <si>
    <t>Tailles du panneau</t>
  </si>
  <si>
    <t>Panel Sizes</t>
  </si>
  <si>
    <t>Est-ce que c'est vendus au Canada ou exportés du Canada?</t>
  </si>
  <si>
    <t>Is it sold in Canada or exported from Canada?</t>
  </si>
  <si>
    <t>Pays d'origine</t>
  </si>
  <si>
    <t>Country of Origin</t>
  </si>
  <si>
    <t>Nuance de face</t>
  </si>
  <si>
    <t>Face grade</t>
  </si>
  <si>
    <t>Face - espèces de bois</t>
  </si>
  <si>
    <t>Face - wood species</t>
  </si>
  <si>
    <t>Which country is the price leader?</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</si>
  <si>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</si>
  <si>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</si>
  <si>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</si>
  <si>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</si>
  <si>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</si>
  <si>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</si>
  <si>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Utilisateurs finals/FEO</t>
  </si>
  <si>
    <t>Analyst 3</t>
  </si>
  <si>
    <t>William Phan</t>
  </si>
  <si>
    <t>william.phan@tribunal.gc.ca</t>
  </si>
  <si>
    <t>End user/OEM</t>
  </si>
  <si>
    <t>Utilisateur final/FEO</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</si>
  <si>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</si>
  <si>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</si>
  <si>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Question No.</t>
  </si>
  <si>
    <t>QUESTION</t>
  </si>
  <si>
    <t>Purchaser</t>
  </si>
  <si>
    <t>TAB:</t>
  </si>
  <si>
    <t xml:space="preserve">Public </t>
  </si>
  <si>
    <t>P-Q1.</t>
  </si>
  <si>
    <t>Firm's trade level:</t>
  </si>
  <si>
    <t>FIRMS</t>
  </si>
  <si>
    <t>Distributors / Distributeurs</t>
  </si>
  <si>
    <t>End Users / Utilisateurs finals</t>
  </si>
  <si>
    <t>Retailers / Détaillants</t>
  </si>
  <si>
    <t>P-Q3.</t>
  </si>
  <si>
    <t>Distributor - Primary Industries of Firm's Customers:</t>
  </si>
  <si>
    <t>Industry 1</t>
  </si>
  <si>
    <t>Industry 2</t>
  </si>
  <si>
    <t>Industry 3</t>
  </si>
  <si>
    <t>End-User  - Primary Industries of Firm's Customers:</t>
  </si>
  <si>
    <t>Retailer  - Primary Industries of Firm's Customers:</t>
  </si>
  <si>
    <t>P-Q7.</t>
  </si>
  <si>
    <t>Is there an interest in purchasing "domestically produced" or "made in Canada" goods?</t>
  </si>
  <si>
    <t>Substitutability</t>
  </si>
  <si>
    <t>Always / Toujours</t>
  </si>
  <si>
    <t>Usually / Généralement</t>
  </si>
  <si>
    <t>Sometimes / Parfois</t>
  </si>
  <si>
    <t>Never / Jamais</t>
  </si>
  <si>
    <t>If yes - Explanation:</t>
  </si>
  <si>
    <t>P-Q8.</t>
  </si>
  <si>
    <t>Is your firm, or are your firm's customers, willing to pay a premium for, "domestically produced" or “made in Canada”?</t>
  </si>
  <si>
    <t>Yes / Oui</t>
  </si>
  <si>
    <t>No / Non</t>
  </si>
  <si>
    <t>P-Q11.</t>
  </si>
  <si>
    <t>Are domestically produced goods sold through the same channels of distribution as imported goods?</t>
  </si>
  <si>
    <t>P-Q10.</t>
  </si>
  <si>
    <t>What are the principal factors when choosing a supplier of the goods?</t>
  </si>
  <si>
    <t>PurchaseProc</t>
  </si>
  <si>
    <t>Use V  [very] , S [somewhat] , N [not] to indicate the firm's response:</t>
  </si>
  <si>
    <t>Spécifications techniques doivent être satisfaites</t>
  </si>
  <si>
    <t>Service après-vente et assistance technique</t>
  </si>
  <si>
    <t>Fiabilité de l’approvisionnement ou du fournisseur</t>
  </si>
  <si>
    <t>Changement de la population totale</t>
  </si>
  <si>
    <t>Changements dans la démographie des patients</t>
  </si>
  <si>
    <t>Answer here</t>
  </si>
  <si>
    <t>P-Q4.</t>
  </si>
  <si>
    <t>What alternative products exist for the subject goods?</t>
  </si>
  <si>
    <t>Prod 1:</t>
  </si>
  <si>
    <t>[ name product here ]</t>
  </si>
  <si>
    <t>Type of product</t>
  </si>
  <si>
    <t>Reasonable Alternative</t>
  </si>
  <si>
    <t>Restrictions / Limitation</t>
  </si>
  <si>
    <t>Minimum percentage decrease</t>
  </si>
  <si>
    <t>Prod 2:</t>
  </si>
  <si>
    <t>Prod 3:</t>
  </si>
  <si>
    <t>Prod 4:</t>
  </si>
  <si>
    <t>Prod 5:</t>
  </si>
  <si>
    <t>Prod 6:</t>
  </si>
  <si>
    <t>Prod 7:</t>
  </si>
  <si>
    <t>Prod 8:</t>
  </si>
  <si>
    <t>Prod 9:</t>
  </si>
  <si>
    <t>Prod 10:</t>
  </si>
  <si>
    <t>Confirm</t>
  </si>
  <si>
    <t xml:space="preserve"> Purchases and Product Knowledge by Country of Origin</t>
  </si>
  <si>
    <t>Firms</t>
  </si>
  <si>
    <t>Known country of origin</t>
  </si>
  <si>
    <t>Domestic producers  |  Producteurs nationaux</t>
  </si>
  <si>
    <t>Subject imports  |  Importations visées</t>
  </si>
  <si>
    <t>China  |  Chine</t>
  </si>
  <si>
    <t>Non-subject imports  |  Importations non visées</t>
  </si>
  <si>
    <t>United States  |  États-Unis</t>
  </si>
  <si>
    <t>Other countries  |  Autres pays</t>
  </si>
  <si>
    <t>Unknown country of origin</t>
  </si>
  <si>
    <t>Purchased from a domestic producer</t>
  </si>
  <si>
    <t>Purchased from another source</t>
  </si>
  <si>
    <t>Subject Countries</t>
  </si>
  <si>
    <t>Non-subject Countries</t>
  </si>
  <si>
    <t>I - 2025</t>
  </si>
  <si>
    <t>I - 2026</t>
  </si>
  <si>
    <t>Public</t>
  </si>
  <si>
    <t>P-Q12.</t>
  </si>
  <si>
    <t>Interchangeability</t>
  </si>
  <si>
    <t>P-Q13.</t>
  </si>
  <si>
    <t>Delivery Times</t>
  </si>
  <si>
    <t>MINIMUM</t>
  </si>
  <si>
    <t>Purchases  of Domestically Produced Goods</t>
  </si>
  <si>
    <t>From Domestic Producers / Auprès des producteurs nationaux</t>
  </si>
  <si>
    <t>From Distributors / Auprès des distributeurs</t>
  </si>
  <si>
    <t>Purchases of Imported Goods from Distributors</t>
  </si>
  <si>
    <t>Purchases when Importer of Record</t>
  </si>
  <si>
    <t>MAXIMUM</t>
  </si>
  <si>
    <t>Pro</t>
  </si>
  <si>
    <t>C-Q6.</t>
  </si>
  <si>
    <t>Factors affecting purchasing decision</t>
  </si>
  <si>
    <t>PriceRespon</t>
  </si>
  <si>
    <t>Disponibilité du produit</t>
  </si>
  <si>
    <t>Date de péremption</t>
  </si>
  <si>
    <t>Couverture en vertu des régimes publics d'assurance médicaments</t>
  </si>
  <si>
    <t>Cadre réglementaire pour la tarification</t>
  </si>
  <si>
    <t>Other factors</t>
  </si>
  <si>
    <t>Specify Other factors:</t>
  </si>
  <si>
    <t>Use C [for comparable], A [for Canada], B [for Subject Country] to indicate which country has the advantage</t>
  </si>
  <si>
    <t>P-Q14.</t>
  </si>
  <si>
    <t>Canada vs. China  |  Chine</t>
  </si>
  <si>
    <t>Compare</t>
  </si>
  <si>
    <t>Other factors that are comparable with advantages to neither Canada nor China include</t>
  </si>
  <si>
    <t>Other factors where Canada has the advantage include</t>
  </si>
  <si>
    <t>Other factors where China have the advantage include</t>
  </si>
  <si>
    <t>C-Q5.</t>
  </si>
  <si>
    <t>How many suppliers does firm contact prior to purchase?</t>
  </si>
  <si>
    <t>More than 3 / Plus de 3</t>
  </si>
  <si>
    <t>C-Q7.</t>
  </si>
  <si>
    <t>Method of Establishing a Price:</t>
  </si>
  <si>
    <t>Other</t>
  </si>
  <si>
    <t>C-Q8.</t>
  </si>
  <si>
    <t>Once product meets spec. how often does lowest net price offered win a contract sale?</t>
  </si>
  <si>
    <t>C-Q9.</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</si>
  <si>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</si>
  <si>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</si>
  <si>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</si>
  <si>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</si>
  <si>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</si>
  <si>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</si>
  <si>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</si>
  <si>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</si>
  <si>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C-Q10.</t>
  </si>
  <si>
    <t>Which country tends to be the price leader?</t>
  </si>
  <si>
    <t>Volume and value of purchases</t>
  </si>
  <si>
    <t>PurchaseBehav</t>
  </si>
  <si>
    <t>Volume</t>
  </si>
  <si>
    <t>Value</t>
  </si>
  <si>
    <t>Unit Value</t>
  </si>
  <si>
    <t>2025 Interim</t>
  </si>
  <si>
    <t>2026 Interim</t>
  </si>
  <si>
    <t>Firm's Purchases by % 2023</t>
  </si>
  <si>
    <t>List</t>
  </si>
  <si>
    <t>Unknown country of origin / Pays d’origine inconnu</t>
  </si>
  <si>
    <t>Firm's Purchases by % 2024</t>
  </si>
  <si>
    <t>Firm's Purchases by % 2025</t>
  </si>
  <si>
    <t>Firm's Purchases by % 2025 Interim</t>
  </si>
  <si>
    <t>Firm's Purchases by % 2026 Interim</t>
  </si>
  <si>
    <t>C-Q3.</t>
  </si>
  <si>
    <t>Contacted by Suppliers in 2020 - Producer</t>
  </si>
  <si>
    <t>Contacted by Suppliers in 2025 - Distributors</t>
  </si>
  <si>
    <t>C-Q11.</t>
  </si>
  <si>
    <t>Does firm require suppliers to be certified?</t>
  </si>
  <si>
    <t>If C-Q14 &gt; 0 = Yes</t>
  </si>
  <si>
    <t>C-Q16.</t>
  </si>
  <si>
    <t>What % of firm's purchases of subject good required certification / pre-qualification?</t>
  </si>
  <si>
    <t>C-Q12.</t>
  </si>
  <si>
    <t>What timing is required for suppliers to be certified?</t>
  </si>
  <si>
    <t>months:</t>
  </si>
  <si>
    <t>C-Q17.</t>
  </si>
  <si>
    <t>Does firm buy under contract?</t>
  </si>
  <si>
    <t>If C-Q16 &gt; 0 = Yes</t>
  </si>
  <si>
    <t>C-Q18.</t>
  </si>
  <si>
    <t>What % of firm's purchases of subject good were bought under contract?</t>
  </si>
  <si>
    <t>C-Q20.</t>
  </si>
  <si>
    <t>What is the average timing of these contracts?</t>
  </si>
  <si>
    <t>C-Q1.</t>
  </si>
  <si>
    <t>September 15, 2026</t>
  </si>
  <si>
    <t>15 septembre 2026</t>
  </si>
  <si>
    <t>Thickness of face/back veneer</t>
  </si>
  <si>
    <t>Thickness of face veneer</t>
  </si>
  <si>
    <t>Épaisseur du placage de la face</t>
  </si>
  <si>
    <t>Thickness of back veneer</t>
  </si>
  <si>
    <t>Épaisseur du placage du dos</t>
  </si>
  <si>
    <t>Quel pays offre le meilleur prix?</t>
  </si>
  <si>
    <t>Épaisseur du placage de face/du dos</t>
  </si>
  <si>
    <t>NQ-2026-004</t>
  </si>
  <si>
    <t>Respondant</t>
  </si>
  <si>
    <t>Sheet/Comment</t>
  </si>
  <si>
    <t>Question</t>
  </si>
  <si>
    <t>Answer</t>
  </si>
  <si>
    <t>Grades</t>
  </si>
  <si>
    <t>Q 1.1</t>
  </si>
  <si>
    <t>Q 1.2</t>
  </si>
  <si>
    <t>Q 1.3</t>
  </si>
  <si>
    <t>Q 1.4</t>
  </si>
  <si>
    <t>Q 1.5</t>
  </si>
  <si>
    <t>Q 1.6</t>
  </si>
  <si>
    <t>Q 1.7</t>
  </si>
  <si>
    <t>Q 1.8</t>
  </si>
  <si>
    <t>Q 1.9</t>
  </si>
  <si>
    <t>Q 1.10</t>
  </si>
  <si>
    <t>Q 2.1</t>
  </si>
  <si>
    <t>Q 2.2</t>
  </si>
  <si>
    <t>Q 2.3</t>
  </si>
  <si>
    <t>Q 2.4</t>
  </si>
  <si>
    <t>Q 2.5</t>
  </si>
  <si>
    <t>Q 2.6</t>
  </si>
  <si>
    <t>Q 2.7</t>
  </si>
  <si>
    <t>Q 2.8</t>
  </si>
  <si>
    <t>Q 2.9</t>
  </si>
  <si>
    <t>Q 2.10</t>
  </si>
  <si>
    <t>Q 3.1</t>
  </si>
  <si>
    <t>Q 3.2</t>
  </si>
  <si>
    <t>Q 3.3</t>
  </si>
  <si>
    <t>Q 3.4</t>
  </si>
  <si>
    <t>Q 3.5</t>
  </si>
  <si>
    <t>Q 3.6</t>
  </si>
  <si>
    <t>Q 3.7</t>
  </si>
  <si>
    <t>Q 3.8</t>
  </si>
  <si>
    <t>Q 3.9</t>
  </si>
  <si>
    <t>Q 3.10</t>
  </si>
  <si>
    <t>Q 4.1</t>
  </si>
  <si>
    <t>Q 4.2</t>
  </si>
  <si>
    <t>Q 4.3</t>
  </si>
  <si>
    <t>Q 4.4</t>
  </si>
  <si>
    <t>Q 4.5</t>
  </si>
  <si>
    <t>Q 4.6</t>
  </si>
  <si>
    <t>Q 4.7</t>
  </si>
  <si>
    <t>Q 4.8</t>
  </si>
  <si>
    <t>Q 4.9</t>
  </si>
  <si>
    <t>Q 4.10</t>
  </si>
  <si>
    <t>Q 5.1</t>
  </si>
  <si>
    <t>Q 5.2</t>
  </si>
  <si>
    <t>Q 5.3</t>
  </si>
  <si>
    <t>Q 5.4</t>
  </si>
  <si>
    <t>Q 5.5</t>
  </si>
  <si>
    <t>Q 5.6</t>
  </si>
  <si>
    <t>Q 5.7</t>
  </si>
  <si>
    <t>Q 5.8</t>
  </si>
  <si>
    <t>Q 5.9</t>
  </si>
  <si>
    <t>Q 5.10</t>
  </si>
  <si>
    <t>Q 6.1</t>
  </si>
  <si>
    <t>Q 6.2</t>
  </si>
  <si>
    <t>Q 6.3</t>
  </si>
  <si>
    <t>Q 6.4</t>
  </si>
  <si>
    <t>Q 6.5</t>
  </si>
  <si>
    <t>Q 6.6</t>
  </si>
  <si>
    <t>Q 6.7</t>
  </si>
  <si>
    <t>Q 6.8</t>
  </si>
  <si>
    <t>Q 6.9</t>
  </si>
  <si>
    <t>Q 6.10</t>
  </si>
  <si>
    <t>Q 7.1</t>
  </si>
  <si>
    <t>Q 7.2</t>
  </si>
  <si>
    <t>Q 7.3</t>
  </si>
  <si>
    <t>Q 7.4</t>
  </si>
  <si>
    <t>Q 7.5</t>
  </si>
  <si>
    <t>Q 7.6</t>
  </si>
  <si>
    <t>Q 7.7</t>
  </si>
  <si>
    <t>Q 7.8</t>
  </si>
  <si>
    <t>Q 7.9</t>
  </si>
  <si>
    <t>Q 7.10</t>
  </si>
  <si>
    <t>Q 8.1</t>
  </si>
  <si>
    <t>Q 8.2</t>
  </si>
  <si>
    <t>Q 8.3</t>
  </si>
  <si>
    <t>Q 8.4</t>
  </si>
  <si>
    <t>Q 8.5</t>
  </si>
  <si>
    <t>Q 8.6</t>
  </si>
  <si>
    <t>Q 8.7</t>
  </si>
  <si>
    <t>Q 8.8</t>
  </si>
  <si>
    <t>Q 8.9</t>
  </si>
  <si>
    <t>Q 8.10</t>
  </si>
  <si>
    <t>Q 9.1</t>
  </si>
  <si>
    <t>Q 9.2</t>
  </si>
  <si>
    <t>Q 9.3</t>
  </si>
  <si>
    <t>Q 9.4</t>
  </si>
  <si>
    <t>Q 9.5</t>
  </si>
  <si>
    <t>Q 9.6</t>
  </si>
  <si>
    <t>Q 9.7</t>
  </si>
  <si>
    <t>Q 9.8</t>
  </si>
  <si>
    <t>Q 9.9</t>
  </si>
  <si>
    <t>Q 9.10</t>
  </si>
  <si>
    <t>Q 10.1</t>
  </si>
  <si>
    <t>Q 10.2</t>
  </si>
  <si>
    <t>Q 10.3</t>
  </si>
  <si>
    <t>Q 10.4</t>
  </si>
  <si>
    <t>Q 10.5</t>
  </si>
  <si>
    <t>Q 10.6</t>
  </si>
  <si>
    <t>Q 10.7</t>
  </si>
  <si>
    <t>Q 10.8</t>
  </si>
  <si>
    <t>Q 10.9</t>
  </si>
  <si>
    <t>Q 10.10</t>
  </si>
  <si>
    <t>Q 11.1</t>
  </si>
  <si>
    <t>Q 11.2</t>
  </si>
  <si>
    <t>Q 11.3</t>
  </si>
  <si>
    <t>Q 11.4</t>
  </si>
  <si>
    <t>Q 11.5</t>
  </si>
  <si>
    <t>Q 11.6</t>
  </si>
  <si>
    <t>Q 11.7</t>
  </si>
  <si>
    <t>Q 11.8</t>
  </si>
  <si>
    <t>Q 11.9</t>
  </si>
  <si>
    <t>Q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</si>
</sst>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0"/>
    <numFmt numFmtId="169" formatCode="_-* #,##0_-;\-* #,##0_-;_-* &quot;-&quot;??_-;_-@_-"/>
  </numFmts>
  <fonts count="77"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10"/>
      <name val="Calibri"/>
      <family val="2"/>
      <scheme val="minor"/>
    </font>
    <font>
      <sz val="10"/>
      <name val="Calibri"/>
      <family val="2"/>
      <scheme val="minor"/>
    </font>
    <font>
      <b/>
      <i/>
      <sz val="10"/>
      <name val="Calibri"/>
      <family val="2"/>
      <scheme val="minor"/>
    </font>
    <font>
      <strike/>
      <sz val="10"/>
      <name val="Calibri"/>
      <family val="2"/>
      <scheme val="minor"/>
    </font>
    <font>
      <i/>
      <sz val="10"/>
      <name val="Calibri"/>
      <family val="2"/>
      <scheme val="minor"/>
    </font>
    <font>
      <b/>
      <u/>
      <sz val="10"/>
      <name val="Calibri"/>
      <family val="2"/>
      <scheme val="minor"/>
    </font>
    <font>
      <b/>
      <u/>
      <sz val="10"/>
      <color theme="1"/>
      <name val="Calibri"/>
      <family val="2"/>
      <scheme val="minor"/>
    </font>
    <font>
      <u/>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theme="9" tint="0.39997558519241921"/>
        <bgColor indexed="64"/>
      </patternFill>
    </fill>
    <fill>
      <patternFill patternType="solid">
        <fgColor theme="0" tint="-4.9989318521683403E-2"/>
        <bgColor indexed="64"/>
      </patternFill>
    </fill>
  </fills>
  <borders count="7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indexed="64"/>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25707">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cellStyleXfs>
  <cellXfs count="642">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51" fillId="2" borderId="0" xfId="0" applyFont="1" applyFill="1" applyAlignment="1">
      <alignment vertical="top" wrapText="1"/>
    </xf>
    <xf numFmtId="0" fontId="47" fillId="2" borderId="0" xfId="0" applyFont="1" applyFill="1" applyAlignment="1">
      <alignment vertical="top" wrapText="1"/>
    </xf>
    <xf numFmtId="0" fontId="47" fillId="2" borderId="10" xfId="0" applyFont="1" applyFill="1" applyBorder="1" applyAlignment="1">
      <alignment vertical="top" wrapText="1"/>
    </xf>
    <xf numFmtId="0" fontId="49" fillId="2" borderId="0" xfId="0" applyFont="1" applyFill="1"/>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51" fillId="2" borderId="0" xfId="0" applyFont="1" applyFill="1" applyAlignment="1">
      <alignment wrapText="1"/>
    </xf>
    <xf numFmtId="0" fontId="61" fillId="37" borderId="0" xfId="0" applyFont="1" applyFill="1"/>
    <xf numFmtId="0" fontId="49" fillId="37" borderId="0" xfId="0" applyFont="1" applyFill="1" applyAlignment="1">
      <alignment wrapText="1"/>
    </xf>
    <xf numFmtId="15" fontId="49" fillId="0" borderId="0" xfId="0" quotePrefix="1" applyNumberFormat="1" applyFont="1" applyAlignment="1">
      <alignment vertical="top"/>
    </xf>
    <xf numFmtId="49" fontId="49" fillId="0" borderId="0" xfId="0" quotePrefix="1" applyNumberFormat="1" applyFont="1" applyAlignment="1">
      <alignment vertical="top"/>
    </xf>
    <xf numFmtId="0" fontId="49" fillId="37" borderId="0" xfId="0" applyFont="1" applyFill="1" applyAlignment="1">
      <alignment vertical="top" wrapText="1"/>
    </xf>
    <xf numFmtId="0" fontId="62" fillId="37" borderId="0" xfId="0" applyFont="1" applyFill="1"/>
    <xf numFmtId="0" fontId="61"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64" fillId="0" borderId="0" xfId="0" applyFont="1" applyAlignment="1">
      <alignment vertical="center"/>
    </xf>
    <xf numFmtId="0" fontId="57" fillId="0" borderId="0" xfId="922" applyNumberFormat="1" applyFont="1" applyFill="1" applyBorder="1" applyAlignment="1" applyProtection="1">
      <alignment vertical="top" wrapText="1"/>
    </xf>
    <xf numFmtId="0" fontId="63"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166" fontId="56" fillId="35" borderId="55" xfId="1" applyNumberFormat="1" applyFont="1" applyFill="1" applyBorder="1" applyAlignment="1" applyProtection="1">
      <alignment horizontal="right" vertical="center" wrapText="1"/>
      <protection locked="0"/>
    </xf>
    <xf numFmtId="166" fontId="56" fillId="35" borderId="56"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0" fontId="64" fillId="2" borderId="0" xfId="0" applyFont="1" applyFill="1" applyAlignment="1">
      <alignment vertical="center"/>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0" fontId="49" fillId="0" borderId="0" xfId="0" quotePrefix="1" applyFont="1" applyAlignment="1">
      <alignment vertical="top"/>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166" fontId="56" fillId="35" borderId="22" xfId="1" applyNumberFormat="1" applyFont="1" applyFill="1" applyBorder="1" applyAlignment="1" applyProtection="1">
      <alignment vertical="center"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166" fontId="56" fillId="0" borderId="0" xfId="1" applyNumberFormat="1" applyFont="1" applyFill="1" applyBorder="1" applyAlignment="1" applyProtection="1">
      <alignment vertical="top" wrapText="1"/>
      <protection locked="0"/>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protection locked="0"/>
    </xf>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15" fontId="49" fillId="0" borderId="0" xfId="0" quotePrefix="1" applyNumberFormat="1" applyFont="1" applyAlignment="1">
      <alignment vertical="top" wrapText="1"/>
    </xf>
    <xf numFmtId="0" fontId="53" fillId="2" borderId="0" xfId="0" applyFont="1" applyFill="1" applyAlignment="1">
      <alignment horizontal="left" vertical="top"/>
    </xf>
    <xf numFmtId="0" fontId="53" fillId="2" borderId="0" xfId="0" applyFont="1" applyFill="1" applyAlignment="1">
      <alignment vertical="top"/>
    </xf>
    <xf numFmtId="0" fontId="69" fillId="40" borderId="0" xfId="531" applyFont="1" applyFill="1" applyAlignment="1">
      <alignment horizontal="center"/>
    </xf>
    <xf numFmtId="0" fontId="69" fillId="40" borderId="10" xfId="531" applyFont="1" applyFill="1" applyBorder="1" applyAlignment="1">
      <alignment horizontal="center"/>
    </xf>
    <xf numFmtId="0" fontId="69" fillId="40" borderId="0" xfId="0" applyFont="1" applyFill="1" applyAlignment="1">
      <alignment horizontal="center" wrapText="1"/>
    </xf>
    <xf numFmtId="0" fontId="70" fillId="40" borderId="0" xfId="0" applyFont="1" applyFill="1" applyAlignment="1">
      <alignment horizontal="center"/>
    </xf>
    <xf numFmtId="0" fontId="70" fillId="41" borderId="0" xfId="531" applyFont="1" applyFill="1"/>
    <xf numFmtId="0" fontId="70" fillId="41" borderId="0" xfId="531" applyFont="1" applyFill="1" applyAlignment="1">
      <alignment horizontal="centerContinuous"/>
    </xf>
    <xf numFmtId="0" fontId="70" fillId="41" borderId="10" xfId="531" applyFont="1" applyFill="1" applyBorder="1" applyAlignment="1">
      <alignment horizontal="centerContinuous"/>
    </xf>
    <xf numFmtId="0" fontId="70" fillId="41" borderId="0" xfId="531" applyFont="1" applyFill="1" applyAlignment="1">
      <alignment horizontal="center"/>
    </xf>
    <xf numFmtId="168" fontId="69" fillId="2" borderId="0" xfId="531" applyNumberFormat="1" applyFont="1" applyFill="1" applyAlignment="1">
      <alignment horizontal="left" vertical="center"/>
    </xf>
    <xf numFmtId="168" fontId="69" fillId="2" borderId="0" xfId="531" applyNumberFormat="1" applyFont="1" applyFill="1" applyAlignment="1">
      <alignment horizontal="left" vertical="center" wrapText="1"/>
    </xf>
    <xf numFmtId="168" fontId="69" fillId="2" borderId="10" xfId="531" applyNumberFormat="1" applyFont="1" applyFill="1" applyBorder="1" applyAlignment="1">
      <alignment horizontal="left" vertical="center" wrapText="1"/>
    </xf>
    <xf numFmtId="0" fontId="7" fillId="0" borderId="0" xfId="0" applyFont="1" applyAlignment="1">
      <alignment horizontal="center" wrapText="1"/>
    </xf>
    <xf numFmtId="0" fontId="70" fillId="0" borderId="0" xfId="531" applyFont="1" applyAlignment="1">
      <alignment horizontal="center"/>
    </xf>
    <xf numFmtId="0" fontId="70" fillId="0" borderId="10" xfId="531" applyFont="1" applyBorder="1" applyAlignment="1">
      <alignment horizontal="center"/>
    </xf>
    <xf numFmtId="0" fontId="7" fillId="0" borderId="0" xfId="0" applyFont="1" applyAlignment="1">
      <alignment horizontal="center"/>
    </xf>
    <xf numFmtId="0" fontId="69" fillId="37" borderId="0" xfId="531" applyFont="1" applyFill="1" applyAlignment="1">
      <alignment horizontal="right"/>
    </xf>
    <xf numFmtId="0" fontId="71" fillId="37" borderId="0" xfId="531" applyFont="1" applyFill="1" applyAlignment="1">
      <alignment horizontal="center"/>
    </xf>
    <xf numFmtId="0" fontId="71" fillId="37" borderId="10" xfId="531" applyFont="1" applyFill="1" applyBorder="1" applyAlignment="1">
      <alignment horizontal="center"/>
    </xf>
    <xf numFmtId="0" fontId="7" fillId="37" borderId="0" xfId="0" applyFont="1" applyFill="1" applyAlignment="1">
      <alignment horizontal="center"/>
    </xf>
    <xf numFmtId="0" fontId="69" fillId="0" borderId="0" xfId="531" applyFont="1" applyAlignment="1">
      <alignment horizontal="right"/>
    </xf>
    <xf numFmtId="0" fontId="69" fillId="0" borderId="0" xfId="531" applyFont="1" applyAlignment="1">
      <alignment horizontal="left"/>
    </xf>
    <xf numFmtId="0" fontId="69" fillId="0" borderId="0" xfId="531" applyFont="1" applyAlignment="1">
      <alignment horizontal="left" indent="1"/>
    </xf>
    <xf numFmtId="0" fontId="69" fillId="0" borderId="10" xfId="531" applyFont="1" applyBorder="1" applyAlignment="1">
      <alignment horizontal="left" indent="1"/>
    </xf>
    <xf numFmtId="0" fontId="69" fillId="42" borderId="0" xfId="531" applyFont="1" applyFill="1" applyAlignment="1" applyProtection="1">
      <alignment horizontal="center"/>
      <protection locked="0"/>
    </xf>
    <xf numFmtId="0" fontId="70" fillId="0" borderId="0" xfId="531" applyFont="1" applyAlignment="1">
      <alignment horizontal="left" indent="1"/>
    </xf>
    <xf numFmtId="0" fontId="70" fillId="0" borderId="0" xfId="531" applyFont="1" applyAlignment="1">
      <alignment horizontal="left"/>
    </xf>
    <xf numFmtId="0" fontId="70" fillId="0" borderId="10" xfId="531" applyFont="1" applyBorder="1" applyAlignment="1">
      <alignment horizontal="left"/>
    </xf>
    <xf numFmtId="0" fontId="70" fillId="0" borderId="0" xfId="531" applyFont="1" applyProtection="1">
      <protection locked="0"/>
    </xf>
    <xf numFmtId="0" fontId="72" fillId="0" borderId="0" xfId="531" applyFont="1" applyProtection="1">
      <protection locked="0"/>
    </xf>
    <xf numFmtId="0" fontId="73" fillId="0" borderId="0" xfId="531" applyFont="1" applyAlignment="1">
      <alignment horizontal="left" indent="1"/>
    </xf>
    <xf numFmtId="0" fontId="73" fillId="0" borderId="0" xfId="531" applyFont="1" applyAlignment="1">
      <alignment horizontal="left"/>
    </xf>
    <xf numFmtId="0" fontId="73" fillId="0" borderId="10" xfId="531" applyFont="1" applyBorder="1" applyAlignment="1">
      <alignment horizontal="left"/>
    </xf>
    <xf numFmtId="0" fontId="69" fillId="0" borderId="0" xfId="531" applyFont="1" applyAlignment="1">
      <alignment horizontal="left" wrapText="1" indent="1"/>
    </xf>
    <xf numFmtId="0" fontId="69" fillId="0" borderId="10" xfId="531" applyFont="1" applyBorder="1" applyAlignment="1">
      <alignment horizontal="left" wrapText="1" indent="1"/>
    </xf>
    <xf numFmtId="0" fontId="69" fillId="42" borderId="0" xfId="531" applyFont="1" applyFill="1" applyProtection="1">
      <protection locked="0"/>
    </xf>
    <xf numFmtId="0" fontId="70" fillId="0" borderId="0" xfId="531" applyFont="1" applyAlignment="1">
      <alignment horizontal="left" indent="2"/>
    </xf>
    <xf numFmtId="0" fontId="70" fillId="0" borderId="10" xfId="531" applyFont="1" applyBorder="1" applyAlignment="1">
      <alignment horizontal="left" indent="2"/>
    </xf>
    <xf numFmtId="0" fontId="69" fillId="0" borderId="0" xfId="23036" applyFont="1" applyAlignment="1">
      <alignment horizontal="right"/>
    </xf>
    <xf numFmtId="0" fontId="69" fillId="0" borderId="0" xfId="23036" applyFont="1" applyAlignment="1">
      <alignment horizontal="left" wrapText="1" indent="1"/>
    </xf>
    <xf numFmtId="0" fontId="69" fillId="0" borderId="0" xfId="23036" applyFont="1" applyAlignment="1">
      <alignment horizontal="left"/>
    </xf>
    <xf numFmtId="0" fontId="44" fillId="0" borderId="0" xfId="0" applyFont="1"/>
    <xf numFmtId="0" fontId="0" fillId="0" borderId="10" xfId="0" applyBorder="1"/>
    <xf numFmtId="0" fontId="0" fillId="0" borderId="0" xfId="0" applyAlignment="1">
      <alignment horizontal="center"/>
    </xf>
    <xf numFmtId="0" fontId="72" fillId="0" borderId="0" xfId="23036" applyFont="1" applyProtection="1">
      <protection locked="0"/>
    </xf>
    <xf numFmtId="0" fontId="70" fillId="0" borderId="0" xfId="420" applyFont="1" applyAlignment="1">
      <alignment horizontal="left" vertical="top" indent="2"/>
    </xf>
    <xf numFmtId="0" fontId="70" fillId="0" borderId="0" xfId="420" applyFont="1" applyAlignment="1">
      <alignment horizontal="left" vertical="top"/>
    </xf>
    <xf numFmtId="0" fontId="70" fillId="0" borderId="0" xfId="23036" applyFont="1" applyAlignment="1">
      <alignment horizontal="left" indent="2"/>
    </xf>
    <xf numFmtId="0" fontId="70" fillId="0" borderId="0" xfId="23036" applyFont="1" applyAlignment="1">
      <alignment horizontal="left"/>
    </xf>
    <xf numFmtId="0" fontId="70" fillId="0" borderId="0" xfId="23036" applyFont="1" applyProtection="1">
      <protection locked="0"/>
    </xf>
    <xf numFmtId="0" fontId="73" fillId="0" borderId="0" xfId="23036" applyFont="1" applyAlignment="1">
      <alignment horizontal="left" indent="2"/>
    </xf>
    <xf numFmtId="0" fontId="73" fillId="0" borderId="0" xfId="23036" applyFont="1" applyAlignment="1">
      <alignment horizontal="left"/>
    </xf>
    <xf numFmtId="0" fontId="71" fillId="43" borderId="65" xfId="420" applyFont="1" applyFill="1" applyBorder="1" applyAlignment="1">
      <alignment horizontal="center"/>
    </xf>
    <xf numFmtId="0" fontId="71" fillId="43" borderId="62" xfId="420" applyFont="1" applyFill="1" applyBorder="1" applyAlignment="1">
      <alignment horizontal="center"/>
    </xf>
    <xf numFmtId="0" fontId="70" fillId="0" borderId="0" xfId="531" applyFont="1" applyAlignment="1">
      <alignment horizontal="left" indent="3"/>
    </xf>
    <xf numFmtId="0" fontId="70" fillId="0" borderId="0" xfId="531" applyFont="1" applyAlignment="1" applyProtection="1">
      <alignment horizontal="left" indent="1"/>
      <protection locked="0"/>
    </xf>
    <xf numFmtId="0" fontId="73" fillId="0" borderId="0" xfId="531" applyFont="1" applyAlignment="1">
      <alignment horizontal="left" indent="2"/>
    </xf>
    <xf numFmtId="0" fontId="73" fillId="0" borderId="10" xfId="531" applyFont="1" applyBorder="1" applyAlignment="1">
      <alignment horizontal="left" indent="2"/>
    </xf>
    <xf numFmtId="168" fontId="69" fillId="0" borderId="0" xfId="531" applyNumberFormat="1" applyFont="1" applyAlignment="1">
      <alignment horizontal="left"/>
    </xf>
    <xf numFmtId="168" fontId="69" fillId="0" borderId="10" xfId="531" applyNumberFormat="1" applyFont="1" applyBorder="1" applyAlignment="1">
      <alignment horizontal="left"/>
    </xf>
    <xf numFmtId="0" fontId="69" fillId="42" borderId="0" xfId="531" applyFont="1" applyFill="1" applyAlignment="1">
      <alignment horizontal="center"/>
    </xf>
    <xf numFmtId="0" fontId="71" fillId="0" borderId="0" xfId="531" applyFont="1" applyAlignment="1">
      <alignment horizontal="center"/>
    </xf>
    <xf numFmtId="0" fontId="71" fillId="0" borderId="10" xfId="531" applyFont="1" applyBorder="1" applyAlignment="1">
      <alignment horizontal="center"/>
    </xf>
    <xf numFmtId="0" fontId="74" fillId="0" borderId="0" xfId="531" applyFont="1" applyAlignment="1">
      <alignment horizontal="left"/>
    </xf>
    <xf numFmtId="0" fontId="74" fillId="0" borderId="10" xfId="531" applyFont="1" applyBorder="1" applyAlignment="1">
      <alignment horizontal="left"/>
    </xf>
    <xf numFmtId="0" fontId="70" fillId="0" borderId="0" xfId="531" applyFont="1" applyAlignment="1">
      <alignment horizontal="left" vertical="top" indent="2"/>
    </xf>
    <xf numFmtId="0" fontId="70" fillId="0" borderId="10" xfId="531" applyFont="1" applyBorder="1" applyAlignment="1">
      <alignment horizontal="left" vertical="top" indent="2"/>
    </xf>
    <xf numFmtId="1" fontId="7" fillId="0" borderId="0" xfId="0" applyNumberFormat="1" applyFont="1" applyAlignment="1">
      <alignment horizontal="center"/>
    </xf>
    <xf numFmtId="0" fontId="69" fillId="2" borderId="9" xfId="531" applyFont="1" applyFill="1" applyBorder="1" applyAlignment="1">
      <alignment horizontal="left" vertical="top" indent="1"/>
    </xf>
    <xf numFmtId="0" fontId="69" fillId="2" borderId="0" xfId="531" applyFont="1" applyFill="1" applyAlignment="1">
      <alignment horizontal="left" vertical="top"/>
    </xf>
    <xf numFmtId="0" fontId="70" fillId="0" borderId="10" xfId="531" applyFont="1" applyBorder="1" applyAlignment="1">
      <alignment horizontal="left" indent="3"/>
    </xf>
    <xf numFmtId="0" fontId="70" fillId="0" borderId="0" xfId="531" applyFont="1" applyAlignment="1">
      <alignment horizontal="left" indent="4"/>
    </xf>
    <xf numFmtId="0" fontId="70" fillId="0" borderId="10" xfId="531" applyFont="1" applyBorder="1" applyAlignment="1">
      <alignment horizontal="left" indent="1"/>
    </xf>
    <xf numFmtId="168" fontId="69" fillId="0" borderId="0" xfId="420" applyNumberFormat="1" applyFont="1" applyAlignment="1">
      <alignment horizontal="left" indent="1"/>
    </xf>
    <xf numFmtId="168" fontId="69" fillId="0" borderId="0" xfId="420" applyNumberFormat="1" applyFont="1" applyAlignment="1">
      <alignment horizontal="left"/>
    </xf>
    <xf numFmtId="168" fontId="69" fillId="0" borderId="10" xfId="420" applyNumberFormat="1" applyFont="1" applyBorder="1" applyAlignment="1">
      <alignment horizontal="left" indent="1"/>
    </xf>
    <xf numFmtId="0" fontId="70" fillId="0" borderId="0" xfId="420" applyFont="1" applyAlignment="1">
      <alignment horizontal="left" indent="1"/>
    </xf>
    <xf numFmtId="0" fontId="70" fillId="0" borderId="0" xfId="420" applyFont="1" applyAlignment="1">
      <alignment horizontal="left"/>
    </xf>
    <xf numFmtId="0" fontId="70" fillId="0" borderId="10" xfId="420" applyFont="1" applyBorder="1" applyAlignment="1">
      <alignment horizontal="left" indent="1"/>
    </xf>
    <xf numFmtId="0" fontId="70" fillId="0" borderId="0" xfId="420" applyFont="1" applyAlignment="1">
      <alignment horizontal="left" indent="2"/>
    </xf>
    <xf numFmtId="168" fontId="69" fillId="0" borderId="10" xfId="420" applyNumberFormat="1" applyFont="1" applyBorder="1" applyAlignment="1">
      <alignment horizontal="left"/>
    </xf>
    <xf numFmtId="168" fontId="70" fillId="0" borderId="0" xfId="420" applyNumberFormat="1" applyFont="1" applyAlignment="1">
      <alignment horizontal="left" indent="1"/>
    </xf>
    <xf numFmtId="168" fontId="70" fillId="0" borderId="0" xfId="420" applyNumberFormat="1" applyFont="1" applyAlignment="1">
      <alignment horizontal="left"/>
    </xf>
    <xf numFmtId="168" fontId="70" fillId="0" borderId="10" xfId="420" applyNumberFormat="1" applyFont="1" applyBorder="1" applyAlignment="1">
      <alignment horizontal="left" indent="1"/>
    </xf>
    <xf numFmtId="168" fontId="70" fillId="0" borderId="0" xfId="420" applyNumberFormat="1" applyFont="1" applyAlignment="1">
      <alignment horizontal="left" indent="2"/>
    </xf>
    <xf numFmtId="168" fontId="70" fillId="0" borderId="0" xfId="531" applyNumberFormat="1" applyFont="1" applyAlignment="1">
      <alignment horizontal="left" indent="2"/>
    </xf>
    <xf numFmtId="0" fontId="75" fillId="0" borderId="0" xfId="25657" applyFont="1" applyAlignment="1">
      <alignment horizontal="left" vertical="top"/>
    </xf>
    <xf numFmtId="0" fontId="75" fillId="0" borderId="10" xfId="25657" applyFont="1" applyBorder="1" applyAlignment="1">
      <alignment horizontal="left" vertical="top"/>
    </xf>
    <xf numFmtId="0" fontId="70" fillId="0" borderId="10" xfId="420" applyFont="1" applyBorder="1" applyAlignment="1">
      <alignment horizontal="left" indent="2"/>
    </xf>
    <xf numFmtId="0" fontId="69" fillId="0" borderId="0" xfId="420" applyFont="1" applyAlignment="1">
      <alignment horizontal="left"/>
    </xf>
    <xf numFmtId="0" fontId="69" fillId="0" borderId="10" xfId="420" applyFont="1" applyBorder="1" applyAlignment="1">
      <alignment horizontal="left"/>
    </xf>
    <xf numFmtId="0" fontId="69" fillId="2" borderId="9" xfId="420" applyFont="1" applyFill="1" applyBorder="1" applyAlignment="1">
      <alignment horizontal="left" indent="1"/>
    </xf>
    <xf numFmtId="0" fontId="69" fillId="2" borderId="0" xfId="420" applyFont="1" applyFill="1" applyAlignment="1">
      <alignment horizontal="left"/>
    </xf>
    <xf numFmtId="0" fontId="70" fillId="0" borderId="0" xfId="420" applyFont="1" applyAlignment="1">
      <alignment horizontal="left" indent="3"/>
    </xf>
    <xf numFmtId="168" fontId="70" fillId="0" borderId="10" xfId="420" applyNumberFormat="1" applyFont="1" applyBorder="1" applyAlignment="1">
      <alignment horizontal="left"/>
    </xf>
    <xf numFmtId="0" fontId="70" fillId="0" borderId="10" xfId="420" applyFont="1" applyBorder="1" applyAlignment="1">
      <alignment horizontal="left"/>
    </xf>
    <xf numFmtId="0" fontId="7" fillId="0" borderId="0" xfId="25657" applyFont="1" applyAlignment="1">
      <alignment horizontal="left" vertical="top" indent="1"/>
    </xf>
    <xf numFmtId="0" fontId="71" fillId="43" borderId="0" xfId="420" applyFont="1" applyFill="1" applyAlignment="1">
      <alignment horizontal="center"/>
    </xf>
    <xf numFmtId="0" fontId="71" fillId="0" borderId="0" xfId="420" applyFont="1" applyAlignment="1">
      <alignment horizontal="center"/>
    </xf>
    <xf numFmtId="0" fontId="71" fillId="0" borderId="10" xfId="420" applyFont="1" applyBorder="1" applyAlignment="1">
      <alignment horizontal="center"/>
    </xf>
    <xf numFmtId="0" fontId="70" fillId="0" borderId="0" xfId="531" applyFont="1" applyAlignment="1">
      <alignment horizontal="centerContinuous"/>
    </xf>
    <xf numFmtId="0" fontId="70" fillId="0" borderId="0" xfId="25657" applyFont="1" applyAlignment="1">
      <alignment horizontal="left" vertical="top" indent="1"/>
    </xf>
    <xf numFmtId="0" fontId="70" fillId="0" borderId="10" xfId="531" applyFont="1" applyBorder="1" applyAlignment="1">
      <alignment horizontal="centerContinuous"/>
    </xf>
    <xf numFmtId="0" fontId="7" fillId="0" borderId="0" xfId="25657" applyFont="1" applyAlignment="1">
      <alignment horizontal="left" vertical="top" wrapText="1" indent="1"/>
    </xf>
    <xf numFmtId="0" fontId="7" fillId="0" borderId="0" xfId="25657" applyFont="1" applyAlignment="1">
      <alignment horizontal="left" vertical="top"/>
    </xf>
    <xf numFmtId="0" fontId="7" fillId="0" borderId="10" xfId="25657" applyFont="1" applyBorder="1" applyAlignment="1">
      <alignment horizontal="left" vertical="top" indent="1"/>
    </xf>
    <xf numFmtId="0" fontId="70" fillId="0" borderId="0" xfId="25657" applyFont="1" applyAlignment="1">
      <alignment horizontal="left" vertical="top"/>
    </xf>
    <xf numFmtId="0" fontId="70" fillId="0" borderId="10" xfId="25657" applyFont="1" applyBorder="1" applyAlignment="1">
      <alignment horizontal="left" vertical="top" indent="1"/>
    </xf>
    <xf numFmtId="0" fontId="7" fillId="0" borderId="0" xfId="25657" applyFont="1" applyAlignment="1">
      <alignment horizontal="left" vertical="top" indent="2"/>
    </xf>
    <xf numFmtId="0" fontId="71" fillId="43" borderId="10" xfId="420" applyFont="1" applyFill="1" applyBorder="1" applyAlignment="1">
      <alignment horizontal="center"/>
    </xf>
    <xf numFmtId="0" fontId="69" fillId="0" borderId="0" xfId="420" applyFont="1" applyAlignment="1">
      <alignment horizontal="left" vertical="top" indent="1"/>
    </xf>
    <xf numFmtId="0" fontId="69" fillId="0" borderId="0" xfId="420" applyFont="1" applyAlignment="1">
      <alignment horizontal="left" vertical="top"/>
    </xf>
    <xf numFmtId="0" fontId="69" fillId="0" borderId="10" xfId="420" applyFont="1" applyBorder="1" applyAlignment="1">
      <alignment horizontal="left" vertical="top" indent="1"/>
    </xf>
    <xf numFmtId="0" fontId="70" fillId="0" borderId="0" xfId="531" applyFont="1"/>
    <xf numFmtId="0" fontId="7" fillId="0" borderId="10" xfId="25657" applyFont="1" applyBorder="1" applyAlignment="1">
      <alignment horizontal="left" vertical="top"/>
    </xf>
    <xf numFmtId="0" fontId="70" fillId="0" borderId="0" xfId="531" applyFont="1" applyAlignment="1" applyProtection="1">
      <alignment horizontal="left" indent="2"/>
      <protection locked="0"/>
    </xf>
    <xf numFmtId="0" fontId="70" fillId="0" borderId="0" xfId="531" applyFont="1" applyAlignment="1" applyProtection="1">
      <alignment horizontal="left"/>
      <protection locked="0"/>
    </xf>
    <xf numFmtId="0" fontId="70" fillId="0" borderId="10" xfId="531" applyFont="1" applyBorder="1" applyAlignment="1" applyProtection="1">
      <alignment horizontal="left" indent="2"/>
      <protection locked="0"/>
    </xf>
    <xf numFmtId="0" fontId="70" fillId="0" borderId="10" xfId="420" applyFont="1" applyBorder="1" applyAlignment="1">
      <alignment horizontal="left" vertical="top" indent="2"/>
    </xf>
    <xf numFmtId="0" fontId="7" fillId="0" borderId="10" xfId="25657" applyFont="1" applyBorder="1" applyAlignment="1">
      <alignment horizontal="left" vertical="top" indent="2"/>
    </xf>
    <xf numFmtId="0" fontId="70" fillId="0" borderId="0" xfId="420" applyFont="1" applyAlignment="1">
      <alignment horizontal="left" wrapText="1" indent="1"/>
    </xf>
    <xf numFmtId="0" fontId="70" fillId="2" borderId="0" xfId="420" applyFont="1" applyFill="1" applyAlignment="1">
      <alignment horizontal="left"/>
    </xf>
    <xf numFmtId="0" fontId="7" fillId="0" borderId="0" xfId="25657" applyFont="1" applyAlignment="1">
      <alignment horizontal="left" vertical="top" indent="3"/>
    </xf>
    <xf numFmtId="0" fontId="7" fillId="0" borderId="10" xfId="25657" applyFont="1" applyBorder="1" applyAlignment="1">
      <alignment horizontal="left" vertical="top" indent="3"/>
    </xf>
    <xf numFmtId="0" fontId="70" fillId="0" borderId="0" xfId="531" applyFont="1" applyAlignment="1" applyProtection="1">
      <alignment horizontal="left" wrapText="1" indent="2"/>
      <protection locked="0"/>
    </xf>
    <xf numFmtId="0" fontId="70" fillId="0" borderId="10" xfId="531" applyFont="1" applyBorder="1" applyAlignment="1" applyProtection="1">
      <alignment horizontal="left"/>
      <protection locked="0"/>
    </xf>
    <xf numFmtId="0" fontId="70" fillId="0" borderId="0" xfId="420" applyFont="1" applyAlignment="1">
      <alignment horizontal="left" vertical="top" indent="3"/>
    </xf>
    <xf numFmtId="0" fontId="70" fillId="0" borderId="10" xfId="420" applyFont="1" applyBorder="1" applyAlignment="1">
      <alignment horizontal="left" vertical="top"/>
    </xf>
    <xf numFmtId="0" fontId="70" fillId="0" borderId="0" xfId="420" applyFont="1" applyAlignment="1">
      <alignment horizontal="center"/>
    </xf>
    <xf numFmtId="169" fontId="70" fillId="0" borderId="0" xfId="1210" applyNumberFormat="1" applyFont="1" applyAlignment="1">
      <alignment horizontal="center"/>
    </xf>
    <xf numFmtId="0" fontId="69" fillId="0" borderId="66" xfId="531" applyFont="1" applyBorder="1" applyAlignment="1">
      <alignment horizontal="left" indent="2"/>
    </xf>
    <xf numFmtId="0" fontId="69" fillId="0" borderId="67" xfId="531" applyFont="1" applyBorder="1" applyAlignment="1">
      <alignment horizontal="left" indent="2"/>
    </xf>
    <xf numFmtId="169" fontId="69" fillId="0" borderId="66" xfId="1210" applyNumberFormat="1" applyFont="1" applyBorder="1" applyAlignment="1">
      <alignment horizontal="center"/>
    </xf>
    <xf numFmtId="0" fontId="70" fillId="0" borderId="10" xfId="531" applyFont="1" applyBorder="1"/>
    <xf numFmtId="0" fontId="69" fillId="0" borderId="0" xfId="531" applyFont="1" applyAlignment="1">
      <alignment horizontal="left" indent="2"/>
    </xf>
    <xf numFmtId="0" fontId="69" fillId="0" borderId="10" xfId="531" applyFont="1" applyBorder="1" applyAlignment="1">
      <alignment horizontal="left" indent="2"/>
    </xf>
    <xf numFmtId="169" fontId="69" fillId="0" borderId="0" xfId="1210" applyNumberFormat="1" applyFont="1" applyBorder="1" applyAlignment="1">
      <alignment horizontal="center"/>
    </xf>
    <xf numFmtId="9" fontId="70" fillId="0" borderId="0" xfId="25706" applyFont="1" applyAlignment="1">
      <alignment horizontal="center"/>
    </xf>
    <xf numFmtId="0" fontId="70" fillId="0" borderId="0" xfId="420" applyFont="1" applyAlignment="1">
      <alignment horizontal="left" vertical="top" indent="4"/>
    </xf>
    <xf numFmtId="0" fontId="69" fillId="0" borderId="0" xfId="531" applyFont="1" applyProtection="1">
      <protection locked="0"/>
    </xf>
    <xf numFmtId="9" fontId="70" fillId="0" borderId="0" xfId="420" applyNumberFormat="1" applyFont="1" applyAlignment="1">
      <alignment horizontal="left" vertical="top" indent="2"/>
    </xf>
    <xf numFmtId="9" fontId="70" fillId="0" borderId="0" xfId="420" applyNumberFormat="1" applyFont="1" applyAlignment="1">
      <alignment horizontal="left" vertical="top"/>
    </xf>
    <xf numFmtId="9" fontId="70" fillId="0" borderId="10" xfId="420" applyNumberFormat="1" applyFont="1" applyBorder="1" applyAlignment="1">
      <alignment horizontal="left" vertical="top" indent="2"/>
    </xf>
    <xf numFmtId="0" fontId="53" fillId="2" borderId="0" xfId="0" applyFont="1" applyFill="1" applyAlignment="1">
      <alignment vertical="top" wrapText="1"/>
    </xf>
    <xf numFmtId="0" fontId="49" fillId="2" borderId="68" xfId="0" applyFont="1" applyFill="1" applyBorder="1" applyAlignment="1">
      <alignment vertical="top" wrapText="1"/>
    </xf>
    <xf numFmtId="0" fontId="49" fillId="2" borderId="69" xfId="0" applyFont="1" applyFill="1" applyBorder="1" applyAlignment="1">
      <alignment vertical="top" wrapText="1"/>
    </xf>
    <xf numFmtId="0" fontId="49" fillId="2" borderId="70" xfId="0" applyFont="1" applyFill="1" applyBorder="1" applyAlignment="1">
      <alignment vertical="top" wrapText="1"/>
    </xf>
    <xf numFmtId="1" fontId="56" fillId="35" borderId="22" xfId="25706" applyNumberFormat="1" applyFont="1" applyFill="1" applyBorder="1" applyAlignment="1" applyProtection="1">
      <alignment horizontal="center" vertical="top" wrapText="1"/>
      <protection locked="0"/>
    </xf>
    <xf numFmtId="166" fontId="56" fillId="36" borderId="52" xfId="1" applyNumberFormat="1" applyFont="1" applyFill="1" applyBorder="1" applyAlignment="1" applyProtection="1">
      <alignment horizontal="right" vertical="center" wrapText="1"/>
    </xf>
    <xf numFmtId="166" fontId="56" fillId="36" borderId="53" xfId="1" applyNumberFormat="1" applyFont="1" applyFill="1" applyBorder="1" applyAlignment="1" applyProtection="1">
      <alignment horizontal="right" vertical="center" wrapText="1"/>
    </xf>
    <xf numFmtId="166" fontId="56" fillId="2" borderId="0" xfId="1" applyNumberFormat="1" applyFont="1" applyFill="1" applyBorder="1" applyAlignment="1" applyProtection="1">
      <alignment vertical="top" wrapText="1"/>
    </xf>
    <xf numFmtId="166" fontId="56" fillId="2" borderId="10" xfId="1" applyNumberFormat="1" applyFont="1" applyFill="1" applyBorder="1" applyAlignment="1" applyProtection="1">
      <alignment vertical="top" wrapText="1"/>
    </xf>
    <xf numFmtId="0" fontId="49" fillId="0" borderId="6" xfId="0" applyFont="1" applyBorder="1" applyAlignment="1">
      <alignment horizontal="centerContinuous" vertical="top" wrapText="1"/>
    </xf>
    <xf numFmtId="166" fontId="56" fillId="2" borderId="5" xfId="1" applyNumberFormat="1" applyFont="1" applyFill="1" applyBorder="1" applyAlignment="1" applyProtection="1">
      <alignment vertical="top" wrapText="1"/>
    </xf>
    <xf numFmtId="0" fontId="21" fillId="34" borderId="0" xfId="0" applyFont="1" applyFill="1"/>
    <xf numFmtId="0" fontId="7" fillId="0" borderId="0" xfId="0" applyFont="1"/>
    <xf numFmtId="0" fontId="70" fillId="0" borderId="0" xfId="0" applyFont="1"/>
    <xf numFmtId="0" fontId="74" fillId="0" borderId="0" xfId="0" applyFont="1"/>
    <xf numFmtId="0" fontId="76" fillId="0" borderId="0" xfId="0" applyFont="1"/>
    <xf numFmtId="49" fontId="7" fillId="0" borderId="0" xfId="0" applyNumberFormat="1" applyFont="1"/>
    <xf numFmtId="0" fontId="7" fillId="0" borderId="0" xfId="0" applyFont="1" applyAlignment="1">
      <alignment horizontal="left"/>
    </xf>
    <xf numFmtId="49" fontId="7" fillId="0" borderId="0" xfId="0" applyNumberFormat="1" applyFont="1" applyAlignment="1">
      <alignment horizontal="left"/>
    </xf>
    <xf numFmtId="0" fontId="47" fillId="38" borderId="4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65" fillId="2" borderId="0" xfId="0" applyFont="1" applyFill="1" applyAlignment="1">
      <alignment horizontal="left" vertical="top" wrapText="1"/>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horizontal="left" vertical="center"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3" xfId="922" applyNumberFormat="1" applyFont="1" applyFill="1" applyBorder="1" applyAlignment="1" applyProtection="1">
      <alignment horizontal="center" vertical="center" wrapText="1"/>
      <protection locked="0"/>
    </xf>
    <xf numFmtId="0" fontId="56" fillId="35" borderId="24" xfId="922" applyNumberFormat="1" applyFont="1" applyFill="1" applyBorder="1" applyAlignment="1" applyProtection="1">
      <alignment horizontal="center" vertical="center" wrapText="1"/>
      <protection locked="0"/>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47" fillId="0" borderId="9" xfId="0" applyFont="1" applyBorder="1" applyAlignment="1">
      <alignment horizontal="right" vertical="center" wrapText="1" indent="1"/>
    </xf>
    <xf numFmtId="0" fontId="47" fillId="0" borderId="0" xfId="0" applyFont="1" applyAlignment="1">
      <alignment horizontal="right" vertical="center" wrapText="1" indent="1"/>
    </xf>
    <xf numFmtId="0" fontId="49" fillId="0" borderId="0" xfId="0" applyFont="1" applyAlignment="1">
      <alignment horizontal="left" vertical="center" wrapText="1" indent="1"/>
    </xf>
    <xf numFmtId="0" fontId="49" fillId="0" borderId="10" xfId="0" applyFont="1" applyBorder="1" applyAlignment="1">
      <alignment horizontal="left" vertical="center" wrapText="1" indent="1"/>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7" fillId="0" borderId="10" xfId="0" applyFont="1" applyBorder="1" applyAlignment="1">
      <alignment horizontal="left" vertical="top"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7" xfId="922" applyNumberFormat="1" applyFont="1" applyFill="1" applyBorder="1" applyAlignment="1" applyProtection="1">
      <alignment horizontal="left" vertical="center" wrapText="1"/>
      <protection locked="0"/>
    </xf>
    <xf numFmtId="0" fontId="46" fillId="34" borderId="3" xfId="0" applyFont="1" applyFill="1" applyBorder="1" applyAlignment="1">
      <alignment horizontal="center" vertical="top" wrapText="1"/>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49" fillId="35" borderId="23" xfId="0" applyFont="1" applyFill="1" applyBorder="1" applyAlignment="1" applyProtection="1">
      <alignment horizontal="center" vertical="center" wrapText="1"/>
      <protection locked="0"/>
    </xf>
    <xf numFmtId="0" fontId="49" fillId="35" borderId="24" xfId="0" applyFont="1" applyFill="1" applyBorder="1" applyAlignment="1" applyProtection="1">
      <alignment horizontal="center" vertical="center" wrapText="1"/>
      <protection locked="0"/>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47" fillId="0" borderId="50" xfId="0" applyFont="1" applyBorder="1" applyAlignment="1">
      <alignment horizontal="left" vertical="center" wrapText="1"/>
    </xf>
    <xf numFmtId="0" fontId="47" fillId="0" borderId="26"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56" fillId="35" borderId="25" xfId="922" applyNumberFormat="1" applyFont="1" applyFill="1" applyBorder="1" applyAlignment="1" applyProtection="1">
      <alignment horizontal="left" vertical="center" wrapText="1"/>
      <protection locked="0"/>
    </xf>
    <xf numFmtId="0" fontId="56" fillId="35" borderId="26" xfId="922" applyNumberFormat="1" applyFont="1" applyFill="1" applyBorder="1" applyAlignment="1" applyProtection="1">
      <alignment horizontal="left" vertical="center" wrapText="1"/>
      <protection locked="0"/>
    </xf>
    <xf numFmtId="0" fontId="56" fillId="35" borderId="59" xfId="922" applyNumberFormat="1" applyFont="1" applyFill="1" applyBorder="1" applyAlignment="1" applyProtection="1">
      <alignment horizontal="left" vertical="center" wrapText="1"/>
      <protection locked="0"/>
    </xf>
    <xf numFmtId="0" fontId="56" fillId="35" borderId="30" xfId="922" applyNumberFormat="1" applyFont="1" applyFill="1" applyBorder="1" applyAlignment="1" applyProtection="1">
      <alignment horizontal="left" vertical="center" wrapText="1"/>
      <protection locked="0"/>
    </xf>
    <xf numFmtId="0" fontId="56" fillId="35" borderId="31" xfId="922" applyNumberFormat="1" applyFont="1" applyFill="1" applyBorder="1" applyAlignment="1" applyProtection="1">
      <alignment horizontal="left" vertical="center" wrapText="1"/>
      <protection locked="0"/>
    </xf>
    <xf numFmtId="0" fontId="56" fillId="35" borderId="60" xfId="922" applyNumberFormat="1" applyFont="1" applyFill="1" applyBorder="1" applyAlignment="1" applyProtection="1">
      <alignment horizontal="left" vertical="center" wrapText="1"/>
      <protection locked="0"/>
    </xf>
    <xf numFmtId="0" fontId="62" fillId="39" borderId="0" xfId="0" applyFont="1" applyFill="1" applyAlignment="1">
      <alignment horizontal="center" vertical="top"/>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67" fillId="0" borderId="9"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7" fillId="2" borderId="9" xfId="0" applyFont="1" applyFill="1" applyBorder="1" applyAlignment="1">
      <alignment horizontal="left" vertical="top" wrapText="1"/>
    </xf>
    <xf numFmtId="0" fontId="47" fillId="2" borderId="0" xfId="0" applyFont="1" applyFill="1" applyAlignment="1">
      <alignment horizontal="left" vertical="top" wrapText="1"/>
    </xf>
    <xf numFmtId="0" fontId="47" fillId="2" borderId="10" xfId="0" applyFont="1" applyFill="1" applyBorder="1" applyAlignment="1">
      <alignment horizontal="left" vertical="top" wrapText="1"/>
    </xf>
    <xf numFmtId="0" fontId="49" fillId="2" borderId="9" xfId="0" applyFont="1" applyFill="1" applyBorder="1" applyAlignment="1">
      <alignment horizontal="left" vertical="center" wrapText="1"/>
    </xf>
    <xf numFmtId="0" fontId="49" fillId="2" borderId="0" xfId="0" applyFont="1" applyFill="1" applyAlignment="1">
      <alignment horizontal="left" vertical="center" wrapText="1"/>
    </xf>
    <xf numFmtId="15" fontId="48" fillId="38" borderId="25" xfId="0" applyNumberFormat="1" applyFont="1" applyFill="1" applyBorder="1" applyAlignment="1">
      <alignment horizontal="center" vertical="center" wrapText="1"/>
    </xf>
    <xf numFmtId="15" fontId="48" fillId="38" borderId="26" xfId="0" applyNumberFormat="1" applyFont="1" applyFill="1" applyBorder="1" applyAlignment="1">
      <alignment horizontal="center" vertical="center" wrapText="1"/>
    </xf>
    <xf numFmtId="15" fontId="48" fillId="38" borderId="27" xfId="0" applyNumberFormat="1" applyFont="1" applyFill="1" applyBorder="1" applyAlignment="1">
      <alignment horizontal="center" vertical="center" wrapText="1"/>
    </xf>
    <xf numFmtId="15" fontId="48" fillId="38" borderId="28" xfId="0" applyNumberFormat="1" applyFont="1" applyFill="1" applyBorder="1" applyAlignment="1">
      <alignment horizontal="center" vertical="center" wrapText="1"/>
    </xf>
    <xf numFmtId="15" fontId="48" fillId="38" borderId="0" xfId="0" applyNumberFormat="1" applyFont="1" applyFill="1" applyAlignment="1">
      <alignment horizontal="center" vertical="center" wrapText="1"/>
    </xf>
    <xf numFmtId="15" fontId="48" fillId="38" borderId="29" xfId="0" applyNumberFormat="1" applyFont="1" applyFill="1" applyBorder="1" applyAlignment="1">
      <alignment horizontal="center" vertical="center" wrapText="1"/>
    </xf>
    <xf numFmtId="15" fontId="48" fillId="38" borderId="30" xfId="0" applyNumberFormat="1" applyFont="1" applyFill="1" applyBorder="1" applyAlignment="1">
      <alignment horizontal="center" vertical="center" wrapText="1"/>
    </xf>
    <xf numFmtId="15" fontId="48" fillId="38" borderId="31" xfId="0" applyNumberFormat="1" applyFont="1" applyFill="1" applyBorder="1" applyAlignment="1">
      <alignment horizontal="center" vertical="center" wrapText="1"/>
    </xf>
    <xf numFmtId="15" fontId="48" fillId="38" borderId="32" xfId="0" applyNumberFormat="1" applyFont="1" applyFill="1" applyBorder="1" applyAlignment="1">
      <alignment horizontal="center" vertical="center" wrapText="1"/>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7" xfId="1" applyNumberFormat="1" applyFont="1" applyFill="1" applyBorder="1" applyAlignment="1" applyProtection="1">
      <alignment vertical="center" wrapText="1"/>
      <protection locked="0"/>
    </xf>
    <xf numFmtId="166" fontId="56" fillId="35" borderId="57" xfId="1" applyNumberFormat="1" applyFont="1" applyFill="1" applyBorder="1" applyAlignment="1" applyProtection="1">
      <alignment vertical="center" wrapText="1"/>
      <protection locked="0"/>
    </xf>
    <xf numFmtId="0" fontId="47" fillId="0" borderId="48" xfId="0" applyFont="1" applyBorder="1" applyAlignment="1">
      <alignment horizontal="left" vertical="center" wrapText="1"/>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48" fillId="2" borderId="43" xfId="0" applyFont="1" applyFill="1" applyBorder="1" applyAlignment="1">
      <alignment horizontal="center" vertical="center" wrapText="1"/>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0" fontId="47" fillId="0" borderId="35" xfId="0" applyFont="1" applyBorder="1" applyAlignment="1">
      <alignment horizontal="left" vertical="top" wrapText="1"/>
    </xf>
    <xf numFmtId="0" fontId="46" fillId="34" borderId="9" xfId="0" applyFont="1" applyFill="1" applyBorder="1" applyAlignment="1">
      <alignment horizontal="center" vertical="top"/>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166" fontId="56" fillId="35" borderId="22" xfId="1" applyNumberFormat="1" applyFont="1" applyFill="1" applyBorder="1" applyAlignment="1" applyProtection="1">
      <alignment horizontal="left" vertical="top" wrapText="1"/>
      <protection locked="0"/>
    </xf>
    <xf numFmtId="0" fontId="48" fillId="38" borderId="22"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9" fillId="0" borderId="22" xfId="0" applyFont="1" applyBorder="1" applyAlignment="1">
      <alignment horizontal="left" vertical="center" wrapText="1"/>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8" fillId="2" borderId="48" xfId="0" applyFont="1" applyFill="1" applyBorder="1" applyAlignment="1">
      <alignment horizontal="center" vertical="center" wrapText="1"/>
    </xf>
    <xf numFmtId="49" fontId="56" fillId="35" borderId="33" xfId="1" applyNumberFormat="1" applyFont="1" applyFill="1" applyBorder="1" applyAlignment="1" applyProtection="1">
      <alignment horizontal="center" vertical="center" wrapText="1"/>
      <protection locked="0"/>
    </xf>
    <xf numFmtId="49" fontId="56" fillId="35" borderId="34" xfId="1" applyNumberFormat="1" applyFont="1" applyFill="1" applyBorder="1" applyAlignment="1" applyProtection="1">
      <alignment horizontal="center" vertical="center" wrapText="1"/>
      <protection locked="0"/>
    </xf>
    <xf numFmtId="49" fontId="56" fillId="35" borderId="57" xfId="1" applyNumberFormat="1" applyFont="1" applyFill="1" applyBorder="1" applyAlignment="1" applyProtection="1">
      <alignment horizontal="center"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7" xfId="1" applyNumberFormat="1" applyFont="1" applyFill="1" applyBorder="1" applyAlignment="1" applyProtection="1">
      <alignment vertical="top" wrapText="1"/>
      <protection locked="0"/>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0" fontId="50" fillId="38" borderId="22" xfId="0" applyFont="1" applyFill="1" applyBorder="1" applyAlignment="1">
      <alignment horizontal="center" vertical="top"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8" xfId="0" applyFont="1" applyFill="1" applyBorder="1" applyAlignment="1">
      <alignment horizontal="left" vertical="top" wrapText="1"/>
    </xf>
    <xf numFmtId="0" fontId="47" fillId="0" borderId="61" xfId="0" applyFont="1" applyBorder="1" applyAlignment="1">
      <alignment horizontal="left" vertical="top" wrapText="1"/>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166" fontId="56" fillId="35" borderId="33" xfId="1" applyNumberFormat="1" applyFont="1" applyFill="1" applyBorder="1" applyAlignment="1" applyProtection="1">
      <alignment horizontal="center" vertical="top" wrapText="1"/>
      <protection locked="0"/>
    </xf>
    <xf numFmtId="166" fontId="56" fillId="35" borderId="34"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50" fillId="38" borderId="33" xfId="0" applyFont="1" applyFill="1" applyBorder="1" applyAlignment="1">
      <alignment horizontal="center" vertical="top" wrapText="1"/>
    </xf>
    <xf numFmtId="0" fontId="50" fillId="38" borderId="34" xfId="0" applyFont="1" applyFill="1" applyBorder="1" applyAlignment="1">
      <alignment horizontal="center" vertical="top" wrapText="1"/>
    </xf>
    <xf numFmtId="0" fontId="50" fillId="38" borderId="57" xfId="0" applyFont="1" applyFill="1" applyBorder="1" applyAlignment="1">
      <alignment horizontal="center" vertical="top" wrapText="1"/>
    </xf>
    <xf numFmtId="0" fontId="47" fillId="0" borderId="36" xfId="0" applyFont="1" applyBorder="1" applyAlignment="1">
      <alignment horizontal="left" vertical="top" wrapText="1"/>
    </xf>
    <xf numFmtId="0" fontId="47" fillId="0" borderId="38" xfId="0" applyFont="1" applyBorder="1" applyAlignment="1">
      <alignment horizontal="left" vertical="top" wrapText="1"/>
    </xf>
    <xf numFmtId="0" fontId="47" fillId="0" borderId="41" xfId="0" applyFont="1" applyBorder="1" applyAlignment="1">
      <alignment horizontal="left" vertical="top" wrapText="1"/>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60" xfId="922" applyNumberFormat="1" applyFont="1" applyFill="1" applyBorder="1" applyAlignment="1" applyProtection="1">
      <alignment horizontal="left" vertical="top" wrapText="1"/>
      <protection locked="0"/>
    </xf>
    <xf numFmtId="0" fontId="50" fillId="0" borderId="48" xfId="0" applyFont="1" applyBorder="1" applyAlignment="1">
      <alignment horizontal="center" vertical="center"/>
    </xf>
    <xf numFmtId="166" fontId="56" fillId="35" borderId="22"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0" fontId="47" fillId="0" borderId="23" xfId="0" applyFont="1" applyBorder="1" applyAlignment="1">
      <alignment horizontal="left" vertical="top" wrapText="1"/>
    </xf>
    <xf numFmtId="0" fontId="56" fillId="35" borderId="22" xfId="922" applyNumberFormat="1" applyFont="1" applyFill="1" applyBorder="1" applyAlignment="1" applyProtection="1">
      <alignment horizontal="center" vertical="center" wrapText="1"/>
      <protection locked="0"/>
    </xf>
    <xf numFmtId="165" fontId="56" fillId="35" borderId="22" xfId="1" applyFont="1" applyFill="1" applyBorder="1" applyAlignment="1" applyProtection="1">
      <alignment horizontal="left" vertical="top" wrapText="1"/>
      <protection locked="0"/>
    </xf>
    <xf numFmtId="0" fontId="47" fillId="0" borderId="39" xfId="0" applyFont="1" applyBorder="1" applyAlignment="1">
      <alignment horizontal="left" vertical="top" wrapText="1"/>
    </xf>
    <xf numFmtId="0" fontId="47" fillId="0" borderId="24" xfId="0" applyFont="1" applyBorder="1" applyAlignment="1">
      <alignment horizontal="left" vertical="top" wrapText="1"/>
    </xf>
    <xf numFmtId="49" fontId="56" fillId="35" borderId="25"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60"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1" fontId="56" fillId="35" borderId="22" xfId="25706" applyNumberFormat="1" applyFont="1" applyFill="1" applyBorder="1" applyAlignment="1" applyProtection="1">
      <alignment horizontal="left" vertical="center" wrapText="1"/>
      <protection locked="0"/>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7" xfId="0" applyFont="1" applyFill="1" applyBorder="1" applyAlignment="1">
      <alignment horizontal="left" vertical="top" wrapText="1" indent="2"/>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0" fontId="56" fillId="35" borderId="43" xfId="1" applyNumberFormat="1" applyFont="1" applyFill="1" applyBorder="1" applyAlignment="1" applyProtection="1">
      <alignment horizontal="left" vertical="center" wrapText="1"/>
      <protection locked="0"/>
    </xf>
    <xf numFmtId="0" fontId="56" fillId="35" borderId="22" xfId="1" applyNumberFormat="1" applyFont="1" applyFill="1" applyBorder="1" applyAlignment="1" applyProtection="1">
      <alignment horizontal="left" vertical="center" wrapText="1"/>
      <protection locked="0"/>
    </xf>
    <xf numFmtId="0" fontId="56" fillId="35" borderId="51" xfId="1" applyNumberFormat="1" applyFont="1" applyFill="1" applyBorder="1" applyAlignment="1" applyProtection="1">
      <alignment horizontal="left" vertical="center" wrapText="1"/>
      <protection locked="0"/>
    </xf>
    <xf numFmtId="0" fontId="56" fillId="35" borderId="52" xfId="1" applyNumberFormat="1" applyFont="1" applyFill="1" applyBorder="1" applyAlignment="1" applyProtection="1">
      <alignment horizontal="left" vertical="center" wrapText="1"/>
      <protection locked="0"/>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47" fillId="0" borderId="22" xfId="0" applyFont="1" applyBorder="1" applyAlignment="1">
      <alignment horizontal="right" vertical="center" wrapText="1" indent="1"/>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0" fontId="47" fillId="0" borderId="55" xfId="0" applyFont="1" applyBorder="1" applyAlignment="1">
      <alignment horizontal="right" vertical="center" wrapText="1" indent="1"/>
    </xf>
    <xf numFmtId="0" fontId="47" fillId="0" borderId="52" xfId="0" applyFont="1" applyBorder="1" applyAlignment="1">
      <alignment horizontal="right" vertical="center" wrapText="1" inden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6" fillId="35" borderId="23" xfId="1" applyNumberFormat="1" applyFont="1" applyFill="1" applyBorder="1" applyAlignment="1" applyProtection="1">
      <alignment horizontal="left" vertical="top" wrapText="1"/>
      <protection locked="0"/>
    </xf>
    <xf numFmtId="0" fontId="56" fillId="35" borderId="37" xfId="1" applyNumberFormat="1" applyFont="1" applyFill="1" applyBorder="1" applyAlignment="1" applyProtection="1">
      <alignment horizontal="left" vertical="top" wrapText="1"/>
      <protection locked="0"/>
    </xf>
    <xf numFmtId="0" fontId="56" fillId="35" borderId="39" xfId="1" applyNumberFormat="1" applyFont="1" applyFill="1" applyBorder="1" applyAlignment="1" applyProtection="1">
      <alignment horizontal="left" vertical="top" wrapText="1"/>
      <protection locked="0"/>
    </xf>
    <xf numFmtId="0" fontId="56" fillId="35" borderId="40" xfId="1" applyNumberFormat="1" applyFont="1" applyFill="1" applyBorder="1" applyAlignment="1" applyProtection="1">
      <alignment horizontal="left" vertical="top" wrapText="1"/>
      <protection locked="0"/>
    </xf>
    <xf numFmtId="0" fontId="56" fillId="35" borderId="24" xfId="1" applyNumberFormat="1" applyFont="1" applyFill="1" applyBorder="1" applyAlignment="1" applyProtection="1">
      <alignment horizontal="left" vertical="top" wrapText="1"/>
      <protection locked="0"/>
    </xf>
    <xf numFmtId="0" fontId="56" fillId="35" borderId="42" xfId="1" applyNumberFormat="1" applyFont="1" applyFill="1" applyBorder="1" applyAlignment="1" applyProtection="1">
      <alignment horizontal="left" vertical="top" wrapText="1"/>
      <protection locked="0"/>
    </xf>
    <xf numFmtId="0" fontId="56" fillId="35" borderId="50" xfId="1" applyNumberFormat="1" applyFont="1" applyFill="1" applyBorder="1" applyAlignment="1" applyProtection="1">
      <alignment horizontal="left" vertical="top" wrapText="1"/>
      <protection locked="0"/>
    </xf>
    <xf numFmtId="0" fontId="56" fillId="35" borderId="26" xfId="1" applyNumberFormat="1" applyFont="1" applyFill="1" applyBorder="1" applyAlignment="1" applyProtection="1">
      <alignment horizontal="left" vertical="top" wrapText="1"/>
      <protection locked="0"/>
    </xf>
    <xf numFmtId="0" fontId="56" fillId="35" borderId="27" xfId="1" applyNumberFormat="1" applyFont="1" applyFill="1" applyBorder="1" applyAlignment="1" applyProtection="1">
      <alignment horizontal="left" vertical="top" wrapText="1"/>
      <protection locked="0"/>
    </xf>
    <xf numFmtId="0" fontId="56" fillId="35" borderId="9" xfId="1" applyNumberFormat="1" applyFont="1" applyFill="1" applyBorder="1" applyAlignment="1" applyProtection="1">
      <alignment horizontal="left" vertical="top" wrapText="1"/>
      <protection locked="0"/>
    </xf>
    <xf numFmtId="0" fontId="56" fillId="35" borderId="0" xfId="1" applyNumberFormat="1" applyFont="1" applyFill="1" applyBorder="1" applyAlignment="1" applyProtection="1">
      <alignment horizontal="left" vertical="top" wrapText="1"/>
      <protection locked="0"/>
    </xf>
    <xf numFmtId="0" fontId="56" fillId="35" borderId="29" xfId="1" applyNumberFormat="1" applyFont="1" applyFill="1" applyBorder="1" applyAlignment="1" applyProtection="1">
      <alignment horizontal="left" vertical="top" wrapText="1"/>
      <protection locked="0"/>
    </xf>
    <xf numFmtId="0" fontId="56" fillId="35" borderId="49" xfId="1" applyNumberFormat="1" applyFont="1" applyFill="1" applyBorder="1" applyAlignment="1" applyProtection="1">
      <alignment horizontal="left" vertical="top" wrapText="1"/>
      <protection locked="0"/>
    </xf>
    <xf numFmtId="0" fontId="56" fillId="35" borderId="31" xfId="1" applyNumberFormat="1" applyFont="1" applyFill="1" applyBorder="1" applyAlignment="1" applyProtection="1">
      <alignment horizontal="left" vertical="top" wrapText="1"/>
      <protection locked="0"/>
    </xf>
    <xf numFmtId="0" fontId="56" fillId="35" borderId="32" xfId="1" applyNumberFormat="1" applyFont="1" applyFill="1" applyBorder="1" applyAlignment="1" applyProtection="1">
      <alignment horizontal="left" vertical="top" wrapText="1"/>
      <protection locked="0"/>
    </xf>
    <xf numFmtId="0" fontId="47" fillId="0" borderId="24" xfId="0" applyFont="1" applyBorder="1" applyAlignment="1">
      <alignment horizontal="right" vertical="center" wrapText="1" indent="1"/>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56" fillId="35" borderId="22" xfId="1" applyNumberFormat="1" applyFont="1" applyFill="1" applyBorder="1" applyAlignment="1" applyProtection="1">
      <alignment horizontal="left" vertical="top" wrapText="1"/>
      <protection locked="0"/>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center" vertical="center" wrapText="1"/>
      <protection locked="0"/>
    </xf>
    <xf numFmtId="0" fontId="56" fillId="35" borderId="27" xfId="922" applyNumberFormat="1" applyFont="1" applyFill="1" applyBorder="1" applyAlignment="1" applyProtection="1">
      <alignment horizontal="center" vertical="center" wrapText="1"/>
      <protection locked="0"/>
    </xf>
    <xf numFmtId="0" fontId="56" fillId="35" borderId="29" xfId="922" applyNumberFormat="1" applyFont="1" applyFill="1" applyBorder="1" applyAlignment="1" applyProtection="1">
      <alignment horizontal="center" vertical="center" wrapText="1"/>
      <protection locked="0"/>
    </xf>
    <xf numFmtId="0" fontId="56" fillId="35" borderId="32" xfId="922" applyNumberFormat="1" applyFont="1" applyFill="1" applyBorder="1" applyAlignment="1" applyProtection="1">
      <alignment horizontal="center" vertical="center" wrapText="1"/>
      <protection locked="0"/>
    </xf>
    <xf numFmtId="0" fontId="50" fillId="38" borderId="39" xfId="0" applyFont="1" applyFill="1" applyBorder="1" applyAlignment="1">
      <alignment horizontal="center" vertical="center" wrapText="1"/>
    </xf>
    <xf numFmtId="0" fontId="50" fillId="38" borderId="27" xfId="0" applyFont="1" applyFill="1" applyBorder="1" applyAlignment="1">
      <alignment horizontal="center" vertical="center" wrapText="1"/>
    </xf>
    <xf numFmtId="0" fontId="50" fillId="38" borderId="29" xfId="0" applyFont="1" applyFill="1" applyBorder="1" applyAlignment="1">
      <alignment horizontal="center" vertical="center" wrapText="1"/>
    </xf>
    <xf numFmtId="0" fontId="50" fillId="38" borderId="32" xfId="0" applyFont="1" applyFill="1" applyBorder="1" applyAlignment="1">
      <alignment horizontal="center" vertical="center" wrapText="1"/>
    </xf>
    <xf numFmtId="49" fontId="56" fillId="35" borderId="23" xfId="922" applyNumberFormat="1" applyFont="1" applyFill="1" applyBorder="1" applyAlignment="1" applyProtection="1">
      <alignment horizontal="center" vertical="center" wrapText="1"/>
      <protection locked="0"/>
    </xf>
    <xf numFmtId="49" fontId="56" fillId="35" borderId="39" xfId="922" applyNumberFormat="1" applyFont="1" applyFill="1" applyBorder="1" applyAlignment="1" applyProtection="1">
      <alignment horizontal="center" vertical="center" wrapText="1"/>
      <protection locked="0"/>
    </xf>
    <xf numFmtId="49" fontId="56" fillId="35" borderId="24" xfId="922" applyNumberFormat="1" applyFont="1" applyFill="1" applyBorder="1" applyAlignment="1" applyProtection="1">
      <alignment horizontal="center" vertical="center" wrapText="1"/>
      <protection locked="0"/>
    </xf>
    <xf numFmtId="49" fontId="56" fillId="35" borderId="36" xfId="922" applyNumberFormat="1" applyFont="1" applyFill="1" applyBorder="1" applyAlignment="1" applyProtection="1">
      <alignment horizontal="center" vertical="center" wrapText="1"/>
      <protection locked="0"/>
    </xf>
    <xf numFmtId="49" fontId="56" fillId="35" borderId="38" xfId="922" applyNumberFormat="1" applyFont="1" applyFill="1" applyBorder="1" applyAlignment="1" applyProtection="1">
      <alignment horizontal="center" vertical="center" wrapText="1"/>
      <protection locked="0"/>
    </xf>
    <xf numFmtId="49" fontId="56" fillId="35" borderId="41" xfId="922" applyNumberFormat="1" applyFont="1" applyFill="1" applyBorder="1" applyAlignment="1" applyProtection="1">
      <alignment horizontal="center" vertical="center" wrapText="1"/>
      <protection locked="0"/>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0" fillId="0" borderId="22" xfId="0" applyBorder="1" applyAlignment="1">
      <alignment horizontal="left" vertical="top" wrapText="1"/>
    </xf>
    <xf numFmtId="0" fontId="69" fillId="40" borderId="0" xfId="531" applyFont="1" applyFill="1" applyAlignment="1">
      <alignment horizontal="center" wrapText="1"/>
    </xf>
    <xf numFmtId="0" fontId="69" fillId="40" borderId="0" xfId="531" applyFont="1" applyFill="1" applyAlignment="1">
      <alignment horizontal="center"/>
    </xf>
    <xf numFmtId="168" fontId="69" fillId="2" borderId="62" xfId="531" applyNumberFormat="1" applyFont="1" applyFill="1" applyBorder="1" applyAlignment="1">
      <alignment horizontal="left" vertical="center" wrapText="1"/>
    </xf>
    <xf numFmtId="168" fontId="69" fillId="2" borderId="63" xfId="531" applyNumberFormat="1" applyFont="1" applyFill="1" applyBorder="1" applyAlignment="1">
      <alignment horizontal="left" vertical="center" wrapText="1"/>
    </xf>
    <xf numFmtId="0" fontId="70" fillId="0" borderId="64" xfId="531" applyFont="1" applyBorder="1" applyAlignment="1">
      <alignment horizontal="center"/>
    </xf>
    <xf numFmtId="0" fontId="69" fillId="0" borderId="0" xfId="531" applyFont="1" applyAlignment="1">
      <alignment horizontal="left" wrapText="1" indent="1"/>
    </xf>
  </cellXfs>
  <cellStyles count="25707">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3443480-6571-4FDA-A319-9CFAD1B500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182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C0CE69F-54F0-43BD-BBD1-0632840AF0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182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E4ABF10-821F-43F5-8659-4E48656C6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63375" y="1085850"/>
          <a:ext cx="0" cy="180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workbookViewId="0">
      <selection activeCell="E33" sqref="E33"/>
    </sheetView>
  </sheetViews>
  <sheetFormatPr defaultColWidth="9.140625" defaultRowHeight="14.25" x14ac:dyDescent="0.25"/>
  <cols>
    <col min="1" max="1" width="24.42578125" style="48" bestFit="1" customWidth="1"/>
    <col min="2" max="2" width="31.140625" style="26" customWidth="1"/>
    <col min="3" max="3" width="39.140625" style="26" customWidth="1"/>
    <col min="4" max="4" width="15.140625" style="26" bestFit="1" customWidth="1"/>
    <col min="5" max="16384" width="9.140625" style="26"/>
  </cols>
  <sheetData>
    <row r="1" spans="1:6" s="71" customFormat="1" x14ac:dyDescent="0.25">
      <c r="A1" s="71" t="s">
        <v>150</v>
      </c>
      <c r="B1" s="71" t="s">
        <v>151</v>
      </c>
      <c r="C1" s="71" t="s">
        <v>152</v>
      </c>
      <c r="F1" s="71" t="s">
        <v>153</v>
      </c>
    </row>
    <row r="2" spans="1:6" x14ac:dyDescent="0.25">
      <c r="A2" s="48" t="s">
        <v>154</v>
      </c>
      <c r="B2" s="26" t="s">
        <v>704</v>
      </c>
      <c r="C2" s="26" t="str">
        <f>B2</f>
        <v>NQ-2026-004</v>
      </c>
      <c r="F2" s="26" t="s">
        <v>294</v>
      </c>
    </row>
    <row r="3" spans="1:6" x14ac:dyDescent="0.25">
      <c r="A3" s="48" t="s">
        <v>155</v>
      </c>
      <c r="B3" s="8" t="s">
        <v>469</v>
      </c>
      <c r="C3" s="8" t="s">
        <v>491</v>
      </c>
      <c r="F3" s="26" t="s">
        <v>295</v>
      </c>
    </row>
    <row r="4" spans="1:6" x14ac:dyDescent="0.25">
      <c r="A4" s="48" t="s">
        <v>202</v>
      </c>
      <c r="B4" s="26" t="s">
        <v>421</v>
      </c>
      <c r="C4" s="26" t="s">
        <v>304</v>
      </c>
      <c r="F4" s="26" t="s">
        <v>296</v>
      </c>
    </row>
    <row r="5" spans="1:6" ht="28.5" x14ac:dyDescent="0.25">
      <c r="A5" s="72" t="s">
        <v>335</v>
      </c>
      <c r="B5" s="26" t="s">
        <v>470</v>
      </c>
      <c r="C5" s="26" t="s">
        <v>471</v>
      </c>
      <c r="D5" s="26" t="s">
        <v>472</v>
      </c>
    </row>
    <row r="6" spans="1:6" x14ac:dyDescent="0.25">
      <c r="A6" s="49" t="s">
        <v>319</v>
      </c>
      <c r="B6" s="42">
        <v>2023</v>
      </c>
      <c r="C6" s="42">
        <f>B6</f>
        <v>2023</v>
      </c>
      <c r="F6" s="77" t="s">
        <v>340</v>
      </c>
    </row>
    <row r="7" spans="1:6" x14ac:dyDescent="0.25">
      <c r="A7" s="49" t="s">
        <v>320</v>
      </c>
      <c r="B7" s="73" t="s">
        <v>492</v>
      </c>
      <c r="C7" s="103" t="s">
        <v>493</v>
      </c>
      <c r="F7" s="26" t="s">
        <v>419</v>
      </c>
    </row>
    <row r="8" spans="1:6" x14ac:dyDescent="0.25">
      <c r="A8" s="49" t="s">
        <v>321</v>
      </c>
      <c r="B8" s="42">
        <v>2025</v>
      </c>
      <c r="C8" s="42">
        <f>B8</f>
        <v>2025</v>
      </c>
      <c r="F8" s="26" t="s">
        <v>418</v>
      </c>
    </row>
    <row r="9" spans="1:6" x14ac:dyDescent="0.25">
      <c r="A9" s="48" t="s">
        <v>309</v>
      </c>
      <c r="B9" s="8" t="s">
        <v>494</v>
      </c>
      <c r="C9" s="8" t="s">
        <v>496</v>
      </c>
      <c r="F9" s="78" t="s">
        <v>341</v>
      </c>
    </row>
    <row r="10" spans="1:6" x14ac:dyDescent="0.25">
      <c r="A10" s="48" t="s">
        <v>310</v>
      </c>
      <c r="B10" s="8" t="s">
        <v>495</v>
      </c>
      <c r="C10" s="8" t="s">
        <v>497</v>
      </c>
    </row>
    <row r="11" spans="1:6" x14ac:dyDescent="0.25">
      <c r="A11" s="48" t="s">
        <v>156</v>
      </c>
      <c r="B11" s="74" t="s">
        <v>695</v>
      </c>
      <c r="C11" s="73" t="s">
        <v>696</v>
      </c>
    </row>
    <row r="13" spans="1:6" x14ac:dyDescent="0.25">
      <c r="A13" s="48" t="s">
        <v>371</v>
      </c>
      <c r="B13" s="26" t="s">
        <v>473</v>
      </c>
      <c r="C13" s="26" t="s">
        <v>474</v>
      </c>
      <c r="D13" s="26" t="s">
        <v>475</v>
      </c>
    </row>
    <row r="14" spans="1:6" x14ac:dyDescent="0.25">
      <c r="A14" s="48" t="s">
        <v>372</v>
      </c>
      <c r="B14" s="26" t="s">
        <v>476</v>
      </c>
      <c r="C14" s="26" t="s">
        <v>477</v>
      </c>
      <c r="D14" s="26" t="s">
        <v>478</v>
      </c>
    </row>
    <row r="15" spans="1:6" x14ac:dyDescent="0.25">
      <c r="A15" s="48" t="s">
        <v>531</v>
      </c>
      <c r="B15" s="26" t="s">
        <v>532</v>
      </c>
      <c r="C15" s="26" t="s">
        <v>533</v>
      </c>
      <c r="D15" s="26" t="s">
        <v>537</v>
      </c>
    </row>
    <row r="16" spans="1:6" ht="409.5" x14ac:dyDescent="0.25">
      <c r="A16" s="48" t="s">
        <v>158</v>
      </c>
      <c r="B16" s="54" t="s">
        <v>536</v>
      </c>
      <c r="C16" s="54" t="s">
        <v>488</v>
      </c>
    </row>
    <row r="17" spans="1:5" x14ac:dyDescent="0.25">
      <c r="A17" s="75" t="s">
        <v>336</v>
      </c>
      <c r="B17" s="8" t="s">
        <v>479</v>
      </c>
      <c r="C17" s="8" t="s">
        <v>480</v>
      </c>
    </row>
    <row r="19" spans="1:5" x14ac:dyDescent="0.25">
      <c r="A19" s="48" t="s">
        <v>159</v>
      </c>
      <c r="B19" s="50" t="s">
        <v>318</v>
      </c>
      <c r="C19" s="50" t="s">
        <v>318</v>
      </c>
    </row>
    <row r="20" spans="1:5" ht="114" x14ac:dyDescent="0.25">
      <c r="A20" s="48" t="s">
        <v>317</v>
      </c>
      <c r="B20" s="128" t="s">
        <v>489</v>
      </c>
      <c r="C20" s="128" t="s">
        <v>490</v>
      </c>
    </row>
    <row r="21" spans="1:5" x14ac:dyDescent="0.25">
      <c r="A21" s="48" t="s">
        <v>160</v>
      </c>
      <c r="B21" s="51" t="s">
        <v>316</v>
      </c>
    </row>
    <row r="23" spans="1:5" x14ac:dyDescent="0.25">
      <c r="A23" s="48" t="s">
        <v>337</v>
      </c>
      <c r="B23" s="8" t="s">
        <v>481</v>
      </c>
      <c r="C23" s="8" t="s">
        <v>482</v>
      </c>
    </row>
    <row r="24" spans="1:5" x14ac:dyDescent="0.25">
      <c r="A24" s="48" t="s">
        <v>338</v>
      </c>
      <c r="B24" s="8" t="s">
        <v>481</v>
      </c>
      <c r="C24" s="8" t="s">
        <v>482</v>
      </c>
    </row>
    <row r="26" spans="1:5" x14ac:dyDescent="0.25">
      <c r="A26" s="48" t="s">
        <v>157</v>
      </c>
      <c r="B26" s="8" t="str">
        <f>B40&amp;"s"</f>
        <v>Distributors</v>
      </c>
      <c r="C26" s="8" t="str">
        <f>C40&amp;"s"</f>
        <v>Distributeurs</v>
      </c>
    </row>
    <row r="27" spans="1:5" x14ac:dyDescent="0.25">
      <c r="A27" s="48" t="s">
        <v>315</v>
      </c>
      <c r="B27" s="8" t="str">
        <f>B41&amp;"s/OEM"</f>
        <v>End user/OEMs/OEM</v>
      </c>
      <c r="C27" s="8" t="s">
        <v>530</v>
      </c>
    </row>
    <row r="28" spans="1:5" x14ac:dyDescent="0.25">
      <c r="B28" s="26" t="s">
        <v>483</v>
      </c>
      <c r="C28" s="26" t="s">
        <v>484</v>
      </c>
    </row>
    <row r="29" spans="1:5" x14ac:dyDescent="0.25">
      <c r="A29" s="76" t="s">
        <v>206</v>
      </c>
      <c r="B29" s="52"/>
      <c r="C29" s="52"/>
      <c r="D29" s="52"/>
      <c r="E29" s="52"/>
    </row>
    <row r="30" spans="1:5" s="52" customFormat="1" x14ac:dyDescent="0.25">
      <c r="A30" s="48" t="s">
        <v>411</v>
      </c>
      <c r="B30" s="26" t="s">
        <v>470</v>
      </c>
      <c r="C30" s="26" t="s">
        <v>485</v>
      </c>
      <c r="D30" s="49" t="str">
        <f>IF(Intro!$G$21="english",B30,C30)</f>
        <v>China</v>
      </c>
      <c r="E30" s="26"/>
    </row>
    <row r="31" spans="1:5" s="52" customFormat="1" x14ac:dyDescent="0.25">
      <c r="A31" s="48" t="s">
        <v>339</v>
      </c>
      <c r="B31" s="26" t="s">
        <v>65</v>
      </c>
      <c r="C31" s="26" t="s">
        <v>66</v>
      </c>
      <c r="D31" s="49" t="str">
        <f>IF(Intro!$G$21="english",B31,C31)</f>
        <v>United States</v>
      </c>
      <c r="E31" s="26"/>
    </row>
    <row r="32" spans="1:5" x14ac:dyDescent="0.25">
      <c r="A32" s="48" t="s">
        <v>267</v>
      </c>
      <c r="B32" s="26" t="s">
        <v>267</v>
      </c>
      <c r="C32" s="26" t="s">
        <v>368</v>
      </c>
      <c r="D32" s="49" t="str">
        <f>IF(Intro!$G$21="english",B32,C32)</f>
        <v>Other countries</v>
      </c>
    </row>
    <row r="33" spans="1:4" x14ac:dyDescent="0.25">
      <c r="A33" s="48" t="s">
        <v>449</v>
      </c>
      <c r="B33" s="26" t="s">
        <v>449</v>
      </c>
      <c r="C33" s="26" t="s">
        <v>450</v>
      </c>
      <c r="D33" s="49" t="str">
        <f>IF(Intro!$G$21="english",B33,C33)</f>
        <v>Unknown</v>
      </c>
    </row>
    <row r="34" spans="1:4" x14ac:dyDescent="0.25">
      <c r="A34" s="76"/>
    </row>
    <row r="35" spans="1:4" x14ac:dyDescent="0.25">
      <c r="A35" s="395" t="s">
        <v>384</v>
      </c>
      <c r="B35" s="395"/>
      <c r="C35" s="395"/>
      <c r="D35" s="395"/>
    </row>
    <row r="36" spans="1:4" x14ac:dyDescent="0.25">
      <c r="A36" s="76"/>
    </row>
    <row r="37" spans="1:4" x14ac:dyDescent="0.25">
      <c r="A37" s="48" t="s">
        <v>389</v>
      </c>
      <c r="B37" s="26" t="s">
        <v>390</v>
      </c>
      <c r="C37" s="26" t="s">
        <v>391</v>
      </c>
      <c r="D37" s="49" t="str">
        <f>IF(Intro!$G$21="english",B37,C37)</f>
        <v>Yes</v>
      </c>
    </row>
    <row r="38" spans="1:4" x14ac:dyDescent="0.25">
      <c r="A38" s="76"/>
      <c r="B38" s="26" t="s">
        <v>392</v>
      </c>
      <c r="C38" s="26" t="s">
        <v>393</v>
      </c>
      <c r="D38" s="49" t="str">
        <f>IF(Intro!$G$21="english",B38,C38)</f>
        <v>No</v>
      </c>
    </row>
    <row r="39" spans="1:4" x14ac:dyDescent="0.25">
      <c r="A39" s="76"/>
    </row>
    <row r="40" spans="1:4" x14ac:dyDescent="0.25">
      <c r="A40" s="48" t="s">
        <v>374</v>
      </c>
      <c r="B40" s="26" t="s">
        <v>100</v>
      </c>
      <c r="C40" s="8" t="s">
        <v>127</v>
      </c>
      <c r="D40" s="48" t="str">
        <f>IF(Intro!$G$21="English",B40,C40)</f>
        <v>Distributor</v>
      </c>
    </row>
    <row r="41" spans="1:4" x14ac:dyDescent="0.25">
      <c r="B41" s="26" t="s">
        <v>534</v>
      </c>
      <c r="C41" s="8" t="s">
        <v>535</v>
      </c>
      <c r="D41" s="48" t="str">
        <f>IF(Intro!$G$21="English",B41,C41)</f>
        <v>End user/OEM</v>
      </c>
    </row>
    <row r="42" spans="1:4" x14ac:dyDescent="0.25">
      <c r="B42" s="26" t="s">
        <v>486</v>
      </c>
      <c r="C42" s="26" t="s">
        <v>487</v>
      </c>
      <c r="D42" s="48" t="str">
        <f>IF(Intro!$G$21="English",B42,C42)</f>
        <v>Retailer</v>
      </c>
    </row>
    <row r="43" spans="1:4" x14ac:dyDescent="0.25">
      <c r="A43" s="48" t="s">
        <v>375</v>
      </c>
      <c r="B43" s="26" t="s">
        <v>16</v>
      </c>
      <c r="C43" s="26" t="s">
        <v>20</v>
      </c>
      <c r="D43" s="86" t="str">
        <f>IF(Intro!G$21="English",Variables!B43,Variables!C43)</f>
        <v>Always</v>
      </c>
    </row>
    <row r="44" spans="1:4" x14ac:dyDescent="0.25">
      <c r="B44" s="26" t="s">
        <v>17</v>
      </c>
      <c r="C44" s="26" t="s">
        <v>21</v>
      </c>
      <c r="D44" s="86" t="str">
        <f>IF(Intro!G$21="English",Variables!B44,Variables!C44)</f>
        <v>Usually</v>
      </c>
    </row>
    <row r="45" spans="1:4" x14ac:dyDescent="0.25">
      <c r="B45" s="8" t="s">
        <v>18</v>
      </c>
      <c r="C45" s="8" t="s">
        <v>22</v>
      </c>
      <c r="D45" s="86" t="str">
        <f>IF(Intro!G$21="English",Variables!B45,Variables!C45)</f>
        <v>Sometimes</v>
      </c>
    </row>
    <row r="46" spans="1:4" x14ac:dyDescent="0.25">
      <c r="B46" s="26" t="s">
        <v>19</v>
      </c>
      <c r="C46" s="26" t="s">
        <v>23</v>
      </c>
      <c r="D46" s="86" t="str">
        <f>IF(Intro!G$21="English",Variables!B46,Variables!C46)</f>
        <v>Never</v>
      </c>
    </row>
    <row r="47" spans="1:4" x14ac:dyDescent="0.25">
      <c r="C47" s="9"/>
    </row>
    <row r="48" spans="1:4" x14ac:dyDescent="0.25">
      <c r="A48" s="48" t="s">
        <v>376</v>
      </c>
      <c r="B48" s="26" t="s">
        <v>280</v>
      </c>
      <c r="C48" s="26" t="s">
        <v>38</v>
      </c>
      <c r="D48" s="86" t="str">
        <f>IF(Intro!G$21="English",Variables!B48,Variables!C48)</f>
        <v>Very important</v>
      </c>
    </row>
    <row r="49" spans="1:4" x14ac:dyDescent="0.25">
      <c r="B49" s="26" t="s">
        <v>36</v>
      </c>
      <c r="C49" s="26" t="s">
        <v>39</v>
      </c>
      <c r="D49" s="86" t="str">
        <f>IF(Intro!G$21="English",Variables!B49,Variables!C49)</f>
        <v>Somewhat Important</v>
      </c>
    </row>
    <row r="50" spans="1:4" x14ac:dyDescent="0.25">
      <c r="B50" s="8" t="s">
        <v>37</v>
      </c>
      <c r="C50" s="8" t="s">
        <v>40</v>
      </c>
      <c r="D50" s="86" t="str">
        <f>IF(Intro!G$21="English",Variables!B50,Variables!C50)</f>
        <v>Not Important</v>
      </c>
    </row>
    <row r="52" spans="1:4" x14ac:dyDescent="0.25">
      <c r="A52" s="48" t="s">
        <v>377</v>
      </c>
      <c r="B52" s="26" t="s">
        <v>16</v>
      </c>
      <c r="C52" s="26" t="s">
        <v>20</v>
      </c>
      <c r="D52" s="86" t="str">
        <f>IF(Intro!G$21="English",Variables!B52,Variables!C52)</f>
        <v>Always</v>
      </c>
    </row>
    <row r="53" spans="1:4" x14ac:dyDescent="0.25">
      <c r="B53" s="26" t="s">
        <v>17</v>
      </c>
      <c r="C53" s="26" t="s">
        <v>21</v>
      </c>
      <c r="D53" s="86" t="str">
        <f>IF(Intro!G$21="English",Variables!B53,Variables!C53)</f>
        <v>Usually</v>
      </c>
    </row>
    <row r="54" spans="1:4" x14ac:dyDescent="0.25">
      <c r="B54" s="8" t="s">
        <v>18</v>
      </c>
      <c r="C54" s="8" t="s">
        <v>22</v>
      </c>
      <c r="D54" s="86" t="str">
        <f>IF(Intro!G$21="English",Variables!B54,Variables!C54)</f>
        <v>Sometimes</v>
      </c>
    </row>
    <row r="55" spans="1:4" x14ac:dyDescent="0.25">
      <c r="B55" s="26" t="s">
        <v>19</v>
      </c>
      <c r="C55" s="26" t="s">
        <v>23</v>
      </c>
      <c r="D55" s="86" t="str">
        <f>IF(Intro!G$21="English",Variables!B55,Variables!C55)</f>
        <v>Never</v>
      </c>
    </row>
    <row r="56" spans="1:4" x14ac:dyDescent="0.25">
      <c r="B56" s="26" t="s">
        <v>209</v>
      </c>
      <c r="C56" s="26" t="s">
        <v>210</v>
      </c>
      <c r="D56" s="86" t="str">
        <f>IF(Intro!G$21="English",Variables!B56,Variables!C56)</f>
        <v>Do not know</v>
      </c>
    </row>
    <row r="58" spans="1:4" x14ac:dyDescent="0.25">
      <c r="A58" s="48" t="s">
        <v>378</v>
      </c>
      <c r="B58" s="26" t="s">
        <v>223</v>
      </c>
      <c r="C58" s="26" t="s">
        <v>223</v>
      </c>
      <c r="D58" s="86" t="str">
        <f>IF(Intro!G$21="English",Variables!B58,Variables!C58)</f>
        <v>Comparable</v>
      </c>
    </row>
    <row r="59" spans="1:4" x14ac:dyDescent="0.25">
      <c r="B59" s="26" t="s">
        <v>224</v>
      </c>
      <c r="C59" s="26" t="s">
        <v>225</v>
      </c>
      <c r="D59" s="86" t="str">
        <f>IF(Intro!G$21="English",Variables!B59,Variables!C59)</f>
        <v>Not comparable - Advantage to Canada</v>
      </c>
    </row>
    <row r="60" spans="1:4" x14ac:dyDescent="0.25">
      <c r="B60" s="8" t="str">
        <f>"Not comparable - Advantage to "&amp;Variables!B5</f>
        <v>Not comparable - Advantage to China</v>
      </c>
      <c r="C60" s="8" t="str">
        <f>"Non comparable - Avantage pour "&amp;Variables!C5</f>
        <v>Non comparable - Avantage pour de la Chine</v>
      </c>
      <c r="D60" s="86" t="str">
        <f>IF(Intro!G$21="English",Variables!B60,Variables!C60)</f>
        <v>Not comparable - Advantage to China</v>
      </c>
    </row>
    <row r="61" spans="1:4" x14ac:dyDescent="0.25">
      <c r="B61" s="26" t="s">
        <v>209</v>
      </c>
      <c r="C61" s="26" t="s">
        <v>210</v>
      </c>
      <c r="D61" s="86" t="str">
        <f>IF(Intro!G$21="English",Variables!B61,Variables!C61)</f>
        <v>Do not know</v>
      </c>
    </row>
    <row r="62" spans="1:4" x14ac:dyDescent="0.25">
      <c r="C62" s="8"/>
    </row>
    <row r="63" spans="1:4" x14ac:dyDescent="0.25">
      <c r="A63" s="48" t="s">
        <v>379</v>
      </c>
      <c r="B63" s="88">
        <v>1</v>
      </c>
      <c r="C63" s="88">
        <v>1</v>
      </c>
      <c r="D63" s="89">
        <f>IF(Intro!G$21="English",B63,C63)</f>
        <v>1</v>
      </c>
    </row>
    <row r="64" spans="1:4" x14ac:dyDescent="0.25">
      <c r="B64" s="88">
        <v>2</v>
      </c>
      <c r="C64" s="88">
        <v>2</v>
      </c>
      <c r="D64" s="89">
        <f>IF(Intro!G$21="English",B64,C64)</f>
        <v>2</v>
      </c>
    </row>
    <row r="65" spans="1:4" x14ac:dyDescent="0.25">
      <c r="B65" s="88">
        <v>3</v>
      </c>
      <c r="C65" s="88">
        <v>3</v>
      </c>
      <c r="D65" s="89">
        <f>IF(Intro!G$21="English",B65,C65)</f>
        <v>3</v>
      </c>
    </row>
    <row r="66" spans="1:4" x14ac:dyDescent="0.25">
      <c r="B66" s="88" t="s">
        <v>43</v>
      </c>
      <c r="C66" s="88" t="s">
        <v>42</v>
      </c>
      <c r="D66" s="89" t="str">
        <f>IF(Intro!G$21="English",B66,C66)</f>
        <v>More than 3</v>
      </c>
    </row>
    <row r="68" spans="1:4" x14ac:dyDescent="0.25">
      <c r="A68" s="48" t="s">
        <v>380</v>
      </c>
      <c r="B68" s="8" t="s">
        <v>16</v>
      </c>
      <c r="C68" s="8" t="s">
        <v>20</v>
      </c>
      <c r="D68" s="49" t="str">
        <f>IF(Intro!G$21="English",B68,C68)</f>
        <v>Always</v>
      </c>
    </row>
    <row r="69" spans="1:4" x14ac:dyDescent="0.25">
      <c r="B69" s="8" t="s">
        <v>17</v>
      </c>
      <c r="C69" s="8" t="s">
        <v>21</v>
      </c>
      <c r="D69" s="49" t="str">
        <f>IF(Intro!G$21="English",B69,C69)</f>
        <v>Usually</v>
      </c>
    </row>
    <row r="70" spans="1:4" x14ac:dyDescent="0.25">
      <c r="B70" s="8" t="s">
        <v>18</v>
      </c>
      <c r="C70" s="8" t="s">
        <v>22</v>
      </c>
      <c r="D70" s="49" t="str">
        <f>IF(Intro!G$21="English",B70,C70)</f>
        <v>Sometimes</v>
      </c>
    </row>
    <row r="71" spans="1:4" x14ac:dyDescent="0.25">
      <c r="B71" s="8" t="s">
        <v>19</v>
      </c>
      <c r="C71" s="8" t="s">
        <v>23</v>
      </c>
      <c r="D71" s="49" t="str">
        <f>IF(Intro!G$21="English",B71,C71)</f>
        <v>Never</v>
      </c>
    </row>
    <row r="73" spans="1:4" x14ac:dyDescent="0.25">
      <c r="A73" s="48" t="s">
        <v>381</v>
      </c>
      <c r="B73" s="8" t="s">
        <v>30</v>
      </c>
      <c r="C73" s="8" t="s">
        <v>24</v>
      </c>
      <c r="D73" s="49" t="str">
        <f>IF(Intro!G$21="English",B73,C73)</f>
        <v>0 to 5%</v>
      </c>
    </row>
    <row r="74" spans="1:4" x14ac:dyDescent="0.25">
      <c r="B74" s="8" t="s">
        <v>31</v>
      </c>
      <c r="C74" s="8" t="s">
        <v>25</v>
      </c>
      <c r="D74" s="49" t="str">
        <f>IF(Intro!G$21="English",B74,C74)</f>
        <v>6 to 10%</v>
      </c>
    </row>
    <row r="75" spans="1:4" x14ac:dyDescent="0.25">
      <c r="B75" s="8" t="s">
        <v>32</v>
      </c>
      <c r="C75" s="8" t="s">
        <v>26</v>
      </c>
      <c r="D75" s="49" t="str">
        <f>IF(Intro!G$21="English",B75,C75)</f>
        <v>11 to 15%</v>
      </c>
    </row>
    <row r="76" spans="1:4" x14ac:dyDescent="0.25">
      <c r="B76" s="8" t="s">
        <v>33</v>
      </c>
      <c r="C76" s="8" t="s">
        <v>27</v>
      </c>
      <c r="D76" s="49" t="str">
        <f>IF(Intro!G$21="English",B76,C76)</f>
        <v>16 to 20%</v>
      </c>
    </row>
    <row r="77" spans="1:4" x14ac:dyDescent="0.25">
      <c r="B77" s="8" t="s">
        <v>34</v>
      </c>
      <c r="C77" s="8" t="s">
        <v>28</v>
      </c>
      <c r="D77" s="49" t="str">
        <f>IF(Intro!G$21="English",B77,C77)</f>
        <v>21 to 25%</v>
      </c>
    </row>
    <row r="78" spans="1:4" x14ac:dyDescent="0.25">
      <c r="B78" s="8" t="s">
        <v>35</v>
      </c>
      <c r="C78" s="8" t="s">
        <v>29</v>
      </c>
      <c r="D78" s="49" t="str">
        <f>IF(Intro!G$21="English",B78,C78)</f>
        <v>More than 25%</v>
      </c>
    </row>
    <row r="79" spans="1:4" x14ac:dyDescent="0.25">
      <c r="B79" s="8" t="s">
        <v>64</v>
      </c>
      <c r="C79" s="8" t="s">
        <v>63</v>
      </c>
      <c r="D79" s="49" t="str">
        <f>IF(Intro!G$21="English",B79,C79)</f>
        <v>Price would never be the primary factor</v>
      </c>
    </row>
  </sheetData>
  <sheetProtection algorithmName="SHA-512" hashValue="AB1SZqGuoeacGpkhhavKA+45EMNp+QsK6R18SbOunudvKedtc3eqMW3OBJdKqcOfqltZP/I41Ta5mvm6WXLBuQ==" saltValue="ZIM8lPgtqR6e3GNQb+N3aQ==" spinCount="100000" sheet="1" objects="1" scenarios="1" selectLockedCells="1"/>
  <mergeCells count="1">
    <mergeCell ref="A35:D35"/>
  </mergeCells>
  <phoneticPr fontId="58" type="noConversion"/>
  <dataValidations count="2">
    <dataValidation type="list" allowBlank="1" showInputMessage="1" showErrorMessage="1" sqref="B4" xr:uid="{4A1FEA5E-2C5A-4240-AC8A-9BD922DDAA6C}">
      <formula1>"dumping, dumping and the subsidizing"</formula1>
    </dataValidation>
    <dataValidation type="list" allowBlank="1" showInputMessage="1" showErrorMessage="1" sqref="C4" xr:uid="{4D7D800A-43BB-44A3-AB58-075BE0BB8B4F}">
      <formula1>"le dumping, le dumping et le subventionnement"</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986E-54F7-4A4D-B9BF-D76DBE9D9FA4}">
  <sheetPr>
    <tabColor rgb="FFFF0000"/>
  </sheetPr>
  <dimension ref="A1:F1015"/>
  <sheetViews>
    <sheetView topLeftCell="A166" workbookViewId="0">
      <selection sqref="A1:A2"/>
    </sheetView>
  </sheetViews>
  <sheetFormatPr defaultRowHeight="15" x14ac:dyDescent="0.25"/>
  <cols>
    <col min="1" max="1" width="13" style="243" customWidth="1"/>
    <col min="2" max="2" width="65.5703125" style="243" customWidth="1"/>
    <col min="3" max="3" width="12.42578125" style="243" hidden="1" customWidth="1"/>
    <col min="4" max="4" width="12.42578125" style="243" customWidth="1"/>
    <col min="5" max="5" width="5.28515625" style="263" customWidth="1"/>
    <col min="6" max="6" width="11.85546875" style="258" customWidth="1"/>
  </cols>
  <sheetData>
    <row r="1" spans="1:6" x14ac:dyDescent="0.25">
      <c r="A1" s="636" t="s">
        <v>538</v>
      </c>
      <c r="B1" s="637" t="s">
        <v>539</v>
      </c>
      <c r="C1" s="131"/>
      <c r="D1" s="131"/>
      <c r="E1" s="132"/>
      <c r="F1" s="133" t="s">
        <v>540</v>
      </c>
    </row>
    <row r="2" spans="1:6" x14ac:dyDescent="0.25">
      <c r="A2" s="636"/>
      <c r="B2" s="637"/>
      <c r="C2" s="131"/>
      <c r="D2" s="131"/>
      <c r="E2" s="132"/>
      <c r="F2" s="134">
        <f>Intro!E89</f>
        <v>0</v>
      </c>
    </row>
    <row r="3" spans="1:6" ht="15.75" thickBot="1" x14ac:dyDescent="0.3">
      <c r="A3" s="135"/>
      <c r="B3" s="136"/>
      <c r="C3" s="136"/>
      <c r="D3" s="136"/>
      <c r="E3" s="137"/>
      <c r="F3" s="138"/>
    </row>
    <row r="4" spans="1:6" ht="15.75" thickBot="1" x14ac:dyDescent="0.3">
      <c r="A4" s="638"/>
      <c r="B4" s="639"/>
      <c r="C4" s="139"/>
      <c r="D4" s="140"/>
      <c r="E4" s="141"/>
      <c r="F4" s="142"/>
    </row>
    <row r="5" spans="1:6" ht="15.75" thickBot="1" x14ac:dyDescent="0.3">
      <c r="A5" s="135"/>
      <c r="B5" s="136"/>
      <c r="C5" s="136"/>
      <c r="D5" s="136"/>
      <c r="E5" s="137"/>
      <c r="F5" s="138"/>
    </row>
    <row r="6" spans="1:6" x14ac:dyDescent="0.25">
      <c r="A6" s="640"/>
      <c r="B6" s="640"/>
      <c r="C6" s="143"/>
      <c r="D6" s="143"/>
      <c r="E6" s="144"/>
      <c r="F6" s="145"/>
    </row>
    <row r="7" spans="1:6" x14ac:dyDescent="0.25">
      <c r="A7" s="146" t="s">
        <v>541</v>
      </c>
      <c r="B7" s="147" t="s">
        <v>542</v>
      </c>
      <c r="C7" s="147"/>
      <c r="D7" s="147"/>
      <c r="E7" s="148"/>
      <c r="F7" s="149"/>
    </row>
    <row r="8" spans="1:6" x14ac:dyDescent="0.25">
      <c r="A8" s="150" t="s">
        <v>543</v>
      </c>
      <c r="B8" s="151" t="s">
        <v>544</v>
      </c>
      <c r="C8" s="151"/>
      <c r="D8" s="152"/>
      <c r="E8" s="153"/>
      <c r="F8" s="145"/>
    </row>
    <row r="9" spans="1:6" x14ac:dyDescent="0.25">
      <c r="A9" s="154" t="s">
        <v>545</v>
      </c>
      <c r="B9" s="155" t="s">
        <v>546</v>
      </c>
      <c r="C9" s="156"/>
      <c r="D9" s="156"/>
      <c r="E9" s="157"/>
      <c r="F9" s="145" t="str">
        <f>IF(OR(Public!$D$17="Distributor",Public!$D$17="Distributeur"),"X","")</f>
        <v/>
      </c>
    </row>
    <row r="10" spans="1:6" x14ac:dyDescent="0.25">
      <c r="A10" s="158"/>
      <c r="B10" s="155" t="s">
        <v>547</v>
      </c>
      <c r="C10" s="156"/>
      <c r="D10" s="156"/>
      <c r="E10" s="157"/>
      <c r="F10" s="145" t="str">
        <f>IF(OR(Public!$D$17="End user/OEM",Public!$D$17="Utilisateur final/FEO"),"X","")</f>
        <v/>
      </c>
    </row>
    <row r="11" spans="1:6" x14ac:dyDescent="0.25">
      <c r="A11" s="158"/>
      <c r="B11" s="155" t="s">
        <v>548</v>
      </c>
      <c r="C11" s="156"/>
      <c r="D11" s="156"/>
      <c r="E11" s="157"/>
      <c r="F11" s="145" t="str">
        <f>IF(OR(Public!$D$17="Retailer",Public!$D$17="Détaillant"),"X","")</f>
        <v/>
      </c>
    </row>
    <row r="12" spans="1:6" x14ac:dyDescent="0.25">
      <c r="A12" s="159"/>
      <c r="B12" s="156"/>
      <c r="C12" s="156"/>
      <c r="D12" s="156"/>
      <c r="E12" s="157"/>
      <c r="F12" s="145"/>
    </row>
    <row r="13" spans="1:6" x14ac:dyDescent="0.25">
      <c r="A13" s="150" t="s">
        <v>549</v>
      </c>
      <c r="B13" s="151" t="s">
        <v>550</v>
      </c>
      <c r="C13" s="151"/>
      <c r="D13" s="152"/>
      <c r="E13" s="153"/>
      <c r="F13" s="145"/>
    </row>
    <row r="14" spans="1:6" x14ac:dyDescent="0.25">
      <c r="A14" s="158"/>
      <c r="B14" s="160" t="s">
        <v>551</v>
      </c>
      <c r="C14" s="161"/>
      <c r="D14" s="161"/>
      <c r="E14" s="162"/>
      <c r="F14" s="145" t="str">
        <f>IF(AND($F$9="X",Public!$D$55&lt;&gt;0),Public!$D$55,"")</f>
        <v/>
      </c>
    </row>
    <row r="15" spans="1:6" x14ac:dyDescent="0.25">
      <c r="A15" s="158"/>
      <c r="B15" s="160" t="s">
        <v>552</v>
      </c>
      <c r="C15" s="161"/>
      <c r="D15" s="161"/>
      <c r="E15" s="162"/>
      <c r="F15" s="145" t="str">
        <f>IF(AND($F$9="X",Public!$D$60&lt;&gt;0),Public!$D$60,"")</f>
        <v/>
      </c>
    </row>
    <row r="16" spans="1:6" x14ac:dyDescent="0.25">
      <c r="A16" s="158"/>
      <c r="B16" s="160" t="s">
        <v>553</v>
      </c>
      <c r="C16" s="161"/>
      <c r="D16" s="161"/>
      <c r="E16" s="162"/>
      <c r="F16" s="145" t="str">
        <f>IF(AND($F$9="X",Public!$D$65&lt;&gt;0),Public!$D$65,"")</f>
        <v/>
      </c>
    </row>
    <row r="17" spans="1:6" x14ac:dyDescent="0.25">
      <c r="A17" s="150" t="s">
        <v>549</v>
      </c>
      <c r="B17" s="151" t="s">
        <v>554</v>
      </c>
      <c r="C17" s="151"/>
      <c r="D17" s="152"/>
      <c r="E17" s="153"/>
      <c r="F17" s="145"/>
    </row>
    <row r="18" spans="1:6" x14ac:dyDescent="0.25">
      <c r="A18" s="158"/>
      <c r="B18" s="160" t="s">
        <v>551</v>
      </c>
      <c r="C18" s="161"/>
      <c r="D18" s="161"/>
      <c r="E18" s="162"/>
      <c r="F18" s="145" t="str">
        <f>IF(AND($F$10="X",Public!$D$55&lt;&gt;0),Public!$D$55,"")</f>
        <v/>
      </c>
    </row>
    <row r="19" spans="1:6" x14ac:dyDescent="0.25">
      <c r="A19" s="158"/>
      <c r="B19" s="160" t="s">
        <v>552</v>
      </c>
      <c r="C19" s="161"/>
      <c r="D19" s="161"/>
      <c r="E19" s="162"/>
      <c r="F19" s="145" t="str">
        <f>IF(AND($F$10="X",Public!$D$60&lt;&gt;0),Public!$D$60,"")</f>
        <v/>
      </c>
    </row>
    <row r="20" spans="1:6" x14ac:dyDescent="0.25">
      <c r="A20" s="158"/>
      <c r="B20" s="160" t="s">
        <v>553</v>
      </c>
      <c r="C20" s="161"/>
      <c r="D20" s="161"/>
      <c r="E20" s="162"/>
      <c r="F20" s="145" t="str">
        <f>IF(AND($F$10="X",Public!$D$65&lt;&gt;0),Public!$D$65,"")</f>
        <v/>
      </c>
    </row>
    <row r="21" spans="1:6" x14ac:dyDescent="0.25">
      <c r="A21" s="150" t="s">
        <v>549</v>
      </c>
      <c r="B21" s="151" t="s">
        <v>555</v>
      </c>
      <c r="C21" s="161"/>
      <c r="D21" s="161"/>
      <c r="E21" s="162"/>
      <c r="F21" s="145"/>
    </row>
    <row r="22" spans="1:6" x14ac:dyDescent="0.25">
      <c r="A22" s="158"/>
      <c r="B22" s="160" t="s">
        <v>551</v>
      </c>
      <c r="C22" s="161"/>
      <c r="D22" s="161"/>
      <c r="E22" s="162"/>
      <c r="F22" s="145" t="str">
        <f>IF(AND($F$11="X",Public!$D$55&lt;&gt;0),Public!$D$55,"")</f>
        <v/>
      </c>
    </row>
    <row r="23" spans="1:6" x14ac:dyDescent="0.25">
      <c r="A23" s="158"/>
      <c r="B23" s="160" t="s">
        <v>552</v>
      </c>
      <c r="C23" s="161"/>
      <c r="D23" s="161"/>
      <c r="E23" s="162"/>
      <c r="F23" s="145" t="str">
        <f>IF(AND($F$11="X",Public!$D$60&lt;&gt;0),Public!$D$60,"")</f>
        <v/>
      </c>
    </row>
    <row r="24" spans="1:6" x14ac:dyDescent="0.25">
      <c r="A24" s="158"/>
      <c r="B24" s="160" t="s">
        <v>553</v>
      </c>
      <c r="C24" s="161"/>
      <c r="D24" s="161"/>
      <c r="E24" s="162"/>
      <c r="F24" s="145" t="str">
        <f>IF(AND($F$11="X",Public!$D$65&lt;&gt;0),Public!$D$65,"")</f>
        <v/>
      </c>
    </row>
    <row r="25" spans="1:6" x14ac:dyDescent="0.25">
      <c r="A25" s="159"/>
      <c r="B25" s="156"/>
      <c r="C25" s="156"/>
      <c r="D25" s="156"/>
      <c r="E25" s="157"/>
      <c r="F25" s="145"/>
    </row>
    <row r="26" spans="1:6" ht="26.25" x14ac:dyDescent="0.25">
      <c r="A26" s="150" t="s">
        <v>556</v>
      </c>
      <c r="B26" s="163" t="s">
        <v>557</v>
      </c>
      <c r="C26" s="151"/>
      <c r="D26" s="163"/>
      <c r="E26" s="164"/>
      <c r="F26" s="145"/>
    </row>
    <row r="27" spans="1:6" x14ac:dyDescent="0.25">
      <c r="A27" s="165" t="s">
        <v>558</v>
      </c>
      <c r="B27" s="166" t="s">
        <v>559</v>
      </c>
      <c r="C27" s="156"/>
      <c r="D27" s="166"/>
      <c r="E27" s="167"/>
      <c r="F27" s="145" t="str">
        <f>IF(OR(Public!$F$165="Alaways",Public!$F$165="Toujours"),"X","")</f>
        <v/>
      </c>
    </row>
    <row r="28" spans="1:6" x14ac:dyDescent="0.25">
      <c r="A28" s="159"/>
      <c r="B28" s="166" t="s">
        <v>560</v>
      </c>
      <c r="C28" s="156"/>
      <c r="D28" s="166"/>
      <c r="E28" s="167"/>
      <c r="F28" s="145" t="str">
        <f>IF(OR(Public!$F$165="Usually",Public!$F$165="Généralement"),"X","")</f>
        <v/>
      </c>
    </row>
    <row r="29" spans="1:6" x14ac:dyDescent="0.25">
      <c r="A29" s="159"/>
      <c r="B29" s="166" t="s">
        <v>561</v>
      </c>
      <c r="C29" s="156"/>
      <c r="D29" s="166"/>
      <c r="E29" s="167"/>
      <c r="F29" s="145" t="str">
        <f>IF(OR(Public!$F$165="Sometimes",Public!$F$165="Parfois"),"X","")</f>
        <v/>
      </c>
    </row>
    <row r="30" spans="1:6" x14ac:dyDescent="0.25">
      <c r="A30" s="159"/>
      <c r="B30" s="166" t="s">
        <v>562</v>
      </c>
      <c r="C30" s="156"/>
      <c r="D30" s="166"/>
      <c r="E30" s="167"/>
      <c r="F30" s="145" t="str">
        <f>IF(OR(Public!$F$165="Never",Public!$F$165="Jamais"),"X","")</f>
        <v/>
      </c>
    </row>
    <row r="31" spans="1:6" x14ac:dyDescent="0.25">
      <c r="A31" s="159"/>
      <c r="B31" s="166"/>
      <c r="C31" s="156"/>
      <c r="D31" s="166"/>
      <c r="E31" s="167"/>
      <c r="F31" s="145"/>
    </row>
    <row r="32" spans="1:6" x14ac:dyDescent="0.25">
      <c r="A32" s="159"/>
      <c r="B32" s="166" t="s">
        <v>563</v>
      </c>
      <c r="C32" s="156"/>
      <c r="D32" s="166"/>
      <c r="E32" s="167"/>
      <c r="F32" s="145" t="str">
        <f>IF(Public!$B$167&lt;&gt;0,Public!$B$167,"")</f>
        <v/>
      </c>
    </row>
    <row r="33" spans="1:6" x14ac:dyDescent="0.25">
      <c r="A33" s="159"/>
      <c r="B33" s="166"/>
      <c r="C33" s="156"/>
      <c r="D33" s="166"/>
      <c r="E33" s="167"/>
      <c r="F33" s="145"/>
    </row>
    <row r="34" spans="1:6" ht="26.25" x14ac:dyDescent="0.25">
      <c r="A34" s="168" t="s">
        <v>564</v>
      </c>
      <c r="B34" s="169" t="s">
        <v>565</v>
      </c>
      <c r="C34" s="170"/>
      <c r="D34" s="171"/>
      <c r="E34" s="172"/>
      <c r="F34" s="173"/>
    </row>
    <row r="35" spans="1:6" x14ac:dyDescent="0.25">
      <c r="A35" s="174"/>
      <c r="B35" s="175" t="s">
        <v>566</v>
      </c>
      <c r="C35" s="176"/>
      <c r="D35" s="171"/>
      <c r="E35" s="172"/>
      <c r="F35" s="173" t="str">
        <f>IF(OR(Public!$D$180="Yes",Public!$D$180="Oui"),"X","")</f>
        <v/>
      </c>
    </row>
    <row r="36" spans="1:6" x14ac:dyDescent="0.25">
      <c r="A36" s="174"/>
      <c r="B36" s="175" t="s">
        <v>567</v>
      </c>
      <c r="C36" s="176"/>
      <c r="D36" s="171"/>
      <c r="E36" s="172"/>
      <c r="F36" s="173" t="str">
        <f>IF(OR(Public!$D$180="No",Public!$D$180="Non"),"X","")</f>
        <v/>
      </c>
    </row>
    <row r="37" spans="1:6" x14ac:dyDescent="0.25">
      <c r="A37" s="174"/>
      <c r="B37" s="177"/>
      <c r="C37" s="178"/>
      <c r="D37"/>
      <c r="E37" s="172"/>
      <c r="F37" s="173"/>
    </row>
    <row r="38" spans="1:6" x14ac:dyDescent="0.25">
      <c r="A38" s="179"/>
      <c r="B38" s="180" t="s">
        <v>72</v>
      </c>
      <c r="C38" s="181"/>
      <c r="D38"/>
      <c r="E38" s="172"/>
      <c r="F38" s="173" t="str">
        <f>IF(Public!$F$182&lt;&gt;0,Public!$F$182,"")</f>
        <v/>
      </c>
    </row>
    <row r="39" spans="1:6" x14ac:dyDescent="0.25">
      <c r="A39" s="174"/>
      <c r="B39" s="177"/>
      <c r="C39" s="178"/>
      <c r="D39"/>
      <c r="E39" s="172"/>
      <c r="F39" s="173"/>
    </row>
    <row r="40" spans="1:6" ht="26.25" x14ac:dyDescent="0.25">
      <c r="A40" s="150" t="s">
        <v>568</v>
      </c>
      <c r="B40" s="163" t="s">
        <v>569</v>
      </c>
      <c r="C40" s="151"/>
      <c r="D40" s="163"/>
      <c r="E40" s="164"/>
      <c r="F40" s="145"/>
    </row>
    <row r="41" spans="1:6" x14ac:dyDescent="0.25">
      <c r="A41" s="165" t="s">
        <v>558</v>
      </c>
      <c r="B41" s="175" t="s">
        <v>566</v>
      </c>
      <c r="C41" s="176"/>
      <c r="D41" s="166"/>
      <c r="E41" s="167"/>
      <c r="F41" s="145" t="str">
        <f>IF(OR(Public!$D$233="Yes",Public!$D$233="Oui"),"X","")</f>
        <v/>
      </c>
    </row>
    <row r="42" spans="1:6" x14ac:dyDescent="0.25">
      <c r="A42" s="159"/>
      <c r="B42" s="175" t="s">
        <v>567</v>
      </c>
      <c r="C42" s="176"/>
      <c r="D42" s="166"/>
      <c r="E42" s="167"/>
      <c r="F42" s="145" t="str">
        <f>IF(OR(Public!$D$233="No",Public!$D$233="Non"),"X","")</f>
        <v/>
      </c>
    </row>
    <row r="43" spans="1:6" x14ac:dyDescent="0.25">
      <c r="A43" s="159"/>
      <c r="B43" s="156"/>
      <c r="C43" s="156"/>
      <c r="D43" s="156"/>
      <c r="E43" s="157"/>
      <c r="F43" s="145"/>
    </row>
    <row r="44" spans="1:6" ht="15.75" thickBot="1" x14ac:dyDescent="0.3">
      <c r="A44" s="150" t="s">
        <v>570</v>
      </c>
      <c r="B44" s="641" t="s">
        <v>571</v>
      </c>
      <c r="C44" s="641"/>
      <c r="D44" s="163"/>
      <c r="E44" s="164"/>
      <c r="F44" s="145"/>
    </row>
    <row r="45" spans="1:6" ht="15.75" thickBot="1" x14ac:dyDescent="0.3">
      <c r="A45" s="165" t="s">
        <v>572</v>
      </c>
      <c r="B45" s="182" t="s">
        <v>573</v>
      </c>
      <c r="C45" s="156" t="s">
        <v>57</v>
      </c>
      <c r="D45" s="166"/>
      <c r="E45" s="167"/>
      <c r="F45" s="145"/>
    </row>
    <row r="46" spans="1:6" x14ac:dyDescent="0.25">
      <c r="A46" s="159"/>
      <c r="B46" s="166" t="s">
        <v>67</v>
      </c>
      <c r="C46" s="156" t="s">
        <v>58</v>
      </c>
      <c r="D46" s="166"/>
      <c r="E46" s="167"/>
      <c r="F46" s="145" t="str">
        <f>IF(OR(Public!$F211="Very important",Public!$F211="Très important"),"V",IF(OR(Public!$F211="Somewhat important",Public!$F211="Assez important"),"S",IF(OR(Public!$F211="Not important",Public!$F211="Pas important"),"N","")))</f>
        <v/>
      </c>
    </row>
    <row r="47" spans="1:6" x14ac:dyDescent="0.25">
      <c r="A47" s="159"/>
      <c r="B47" s="166" t="s">
        <v>54</v>
      </c>
      <c r="C47" s="156" t="s">
        <v>574</v>
      </c>
      <c r="D47" s="166"/>
      <c r="E47" s="167"/>
      <c r="F47" s="145" t="str">
        <f>IF(OR(Public!$F212="Very important",Public!$F212="Très important"),"V",IF(OR(Public!$F212="Somewhat important",Public!$F212="Assez important"),"S",IF(OR(Public!$F212="Not important",Public!$F212="Pas important"),"N","")))</f>
        <v/>
      </c>
    </row>
    <row r="48" spans="1:6" x14ac:dyDescent="0.25">
      <c r="A48" s="159"/>
      <c r="B48" s="166" t="s">
        <v>75</v>
      </c>
      <c r="C48" s="156" t="s">
        <v>575</v>
      </c>
      <c r="D48" s="166"/>
      <c r="E48" s="167"/>
      <c r="F48" s="145" t="str">
        <f>IF(OR(Public!$F213="Very important",Public!$F213="Très important"),"V",IF(OR(Public!$F213="Somewhat important",Public!$F213="Assez important"),"S",IF(OR(Public!$F213="Not important",Public!$F213="Pas important"),"N","")))</f>
        <v/>
      </c>
    </row>
    <row r="49" spans="1:6" x14ac:dyDescent="0.25">
      <c r="A49" s="159"/>
      <c r="B49" s="166" t="s">
        <v>68</v>
      </c>
      <c r="C49" s="156" t="s">
        <v>59</v>
      </c>
      <c r="D49" s="166"/>
      <c r="E49" s="167"/>
      <c r="F49" s="145" t="str">
        <f>IF(OR(Public!$F214="Very important",Public!$F214="Très important"),"V",IF(OR(Public!$F214="Somewhat important",Public!$F214="Assez important"),"S",IF(OR(Public!$F214="Not important",Public!$F214="Pas important"),"N","")))</f>
        <v/>
      </c>
    </row>
    <row r="50" spans="1:6" x14ac:dyDescent="0.25">
      <c r="A50" s="159"/>
      <c r="B50" s="166" t="s">
        <v>76</v>
      </c>
      <c r="C50" s="156" t="s">
        <v>60</v>
      </c>
      <c r="D50" s="166"/>
      <c r="E50" s="167"/>
      <c r="F50" s="145" t="str">
        <f>IF(OR(Public!$F215="Very important",Public!$F215="Très important"),"V",IF(OR(Public!$F215="Somewhat important",Public!$F215="Assez important"),"S",IF(OR(Public!$F215="Not important",Public!$F215="Pas important"),"N","")))</f>
        <v/>
      </c>
    </row>
    <row r="51" spans="1:6" x14ac:dyDescent="0.25">
      <c r="A51" s="159"/>
      <c r="B51" s="166" t="s">
        <v>61</v>
      </c>
      <c r="C51" s="156" t="s">
        <v>576</v>
      </c>
      <c r="D51" s="166"/>
      <c r="E51" s="167"/>
      <c r="F51" s="145" t="str">
        <f>IF(OR(Public!$F216="Very important",Public!$F216="Très important"),"V",IF(OR(Public!$F216="Somewhat important",Public!$F216="Assez important"),"S",IF(OR(Public!$F216="Not important",Public!$F216="Pas important"),"N","")))</f>
        <v/>
      </c>
    </row>
    <row r="52" spans="1:6" x14ac:dyDescent="0.25">
      <c r="A52" s="159"/>
      <c r="B52" s="166" t="s">
        <v>69</v>
      </c>
      <c r="C52" s="156" t="s">
        <v>413</v>
      </c>
      <c r="D52" s="166"/>
      <c r="E52" s="167"/>
      <c r="F52" s="145" t="str">
        <f>IF(OR(Public!$F217="Very important",Public!$F217="Très important"),"V",IF(OR(Public!$F217="Somewhat important",Public!$F217="Assez important"),"S",IF(OR(Public!$F217="Not important",Public!$F217="Pas important"),"N","")))</f>
        <v/>
      </c>
    </row>
    <row r="53" spans="1:6" x14ac:dyDescent="0.25">
      <c r="A53" s="159"/>
      <c r="B53" s="166" t="s">
        <v>70</v>
      </c>
      <c r="C53" s="156" t="s">
        <v>62</v>
      </c>
      <c r="D53" s="166"/>
      <c r="E53" s="167"/>
      <c r="F53" s="145" t="str">
        <f>IF(OR(Public!$F218="Very important",Public!$F218="Très important"),"V",IF(OR(Public!$F218="Somewhat important",Public!$F218="Assez important"),"S",IF(OR(Public!$F218="Not important",Public!$F218="Pas important"),"N","")))</f>
        <v/>
      </c>
    </row>
    <row r="54" spans="1:6" x14ac:dyDescent="0.25">
      <c r="A54" s="159"/>
      <c r="B54" s="166" t="s">
        <v>87</v>
      </c>
      <c r="C54" s="156" t="s">
        <v>577</v>
      </c>
      <c r="D54" s="166"/>
      <c r="E54" s="167"/>
      <c r="F54" s="145" t="str">
        <f>IF(OR(Public!$F219="Very important",Public!$F219="Très important"),"V",IF(OR(Public!$F219="Somewhat important",Public!$F219="Assez important"),"S",IF(OR(Public!$F219="Not important",Public!$F219="Pas important"),"N","")))</f>
        <v/>
      </c>
    </row>
    <row r="55" spans="1:6" x14ac:dyDescent="0.25">
      <c r="A55" s="159"/>
      <c r="B55" s="166" t="s">
        <v>77</v>
      </c>
      <c r="C55" s="156" t="s">
        <v>578</v>
      </c>
      <c r="D55" s="166"/>
      <c r="E55" s="167"/>
      <c r="F55" s="145" t="str">
        <f>IF(OR(Public!$F220="Very important",Public!$F220="Très important"),"V",IF(OR(Public!$F220="Somewhat important",Public!$F220="Assez important"),"S",IF(OR(Public!$F220="Not important",Public!$F220="Pas important"),"N","")))</f>
        <v/>
      </c>
    </row>
    <row r="56" spans="1:6" x14ac:dyDescent="0.25">
      <c r="A56" s="159"/>
      <c r="B56" s="166" t="s">
        <v>71</v>
      </c>
      <c r="C56" s="156"/>
      <c r="D56" s="166"/>
      <c r="E56" s="167"/>
      <c r="F56" s="145" t="str">
        <f>IF(OR(Public!$F221="Very important",Public!$F221="Très important"),"V",IF(OR(Public!$F221="Somewhat important",Public!$F221="Assez important"),"S",IF(OR(Public!$F221="Not important",Public!$F221="Pas important"),"N","")))</f>
        <v/>
      </c>
    </row>
    <row r="57" spans="1:6" x14ac:dyDescent="0.25">
      <c r="A57" s="159"/>
      <c r="B57" s="166" t="s">
        <v>278</v>
      </c>
      <c r="C57" s="156"/>
      <c r="D57" s="166"/>
      <c r="E57" s="167"/>
      <c r="F57" s="145" t="str">
        <f>IF(OR(Public!$F222="Very important",Public!$F222="Très important"),"V",IF(OR(Public!$F222="Somewhat important",Public!$F222="Assez important"),"S",IF(OR(Public!$F222="Not important",Public!$F222="Pas important"),"N","")))</f>
        <v/>
      </c>
    </row>
    <row r="58" spans="1:6" x14ac:dyDescent="0.25">
      <c r="A58" s="159"/>
      <c r="B58" s="166" t="s">
        <v>56</v>
      </c>
      <c r="C58" s="156"/>
      <c r="D58" s="166"/>
      <c r="E58" s="167"/>
      <c r="F58" s="145" t="str">
        <f>IF(OR(Public!$F223="Very important",Public!$F223="Très important"),"V",IF(OR(Public!$F223="Somewhat important",Public!$F223="Assez important"),"S",IF(OR(Public!$F223="Not important",Public!$F223="Pas important"),"N","")))</f>
        <v/>
      </c>
    </row>
    <row r="59" spans="1:6" x14ac:dyDescent="0.25">
      <c r="A59" s="159"/>
      <c r="B59" s="166" t="s">
        <v>55</v>
      </c>
      <c r="C59" s="156"/>
      <c r="D59" s="166"/>
      <c r="E59" s="167"/>
      <c r="F59" s="145" t="str">
        <f>IF(OR(Public!$F224="Very important",Public!$F224="Très important"),"V",IF(OR(Public!$F224="Somewhat important",Public!$F224="Assez important"),"S",IF(OR(Public!$F224="Not important",Public!$F224="Pas important"),"N","")))</f>
        <v/>
      </c>
    </row>
    <row r="60" spans="1:6" ht="15.75" thickBot="1" x14ac:dyDescent="0.3">
      <c r="A60" s="159"/>
      <c r="B60" s="166" t="s">
        <v>385</v>
      </c>
      <c r="C60" s="156"/>
      <c r="D60" s="166"/>
      <c r="E60" s="167"/>
      <c r="F60" s="145" t="str">
        <f>IF(Public!$F$226&lt;&gt;0,"V","")</f>
        <v/>
      </c>
    </row>
    <row r="61" spans="1:6" ht="15.75" thickBot="1" x14ac:dyDescent="0.3">
      <c r="A61" s="183" t="s">
        <v>579</v>
      </c>
      <c r="B61" s="184" t="s">
        <v>385</v>
      </c>
      <c r="C61" s="156"/>
      <c r="D61" s="166"/>
      <c r="E61" s="167"/>
      <c r="F61" s="145" t="str">
        <f>IF(Public!$F$226&lt;&gt;0,Public!$F$226,"")</f>
        <v/>
      </c>
    </row>
    <row r="62" spans="1:6" ht="15.75" thickBot="1" x14ac:dyDescent="0.3">
      <c r="A62" s="159"/>
      <c r="B62" s="166" t="s">
        <v>386</v>
      </c>
      <c r="C62" s="156"/>
      <c r="D62" s="166"/>
      <c r="E62" s="167"/>
      <c r="F62" s="145" t="str">
        <f>IF(Public!$F$227&lt;&gt;0,"S","")</f>
        <v/>
      </c>
    </row>
    <row r="63" spans="1:6" ht="15.75" thickBot="1" x14ac:dyDescent="0.3">
      <c r="A63" s="183" t="s">
        <v>579</v>
      </c>
      <c r="B63" s="184" t="s">
        <v>386</v>
      </c>
      <c r="C63" s="156"/>
      <c r="D63" s="166"/>
      <c r="E63" s="167"/>
      <c r="F63" s="145" t="str">
        <f>IF(Public!$F$227&lt;&gt;0,Public!$F$227,"")</f>
        <v/>
      </c>
    </row>
    <row r="64" spans="1:6" x14ac:dyDescent="0.25">
      <c r="A64" s="159"/>
      <c r="B64" s="166"/>
      <c r="C64" s="156"/>
      <c r="D64" s="166"/>
      <c r="E64" s="167"/>
      <c r="F64" s="145"/>
    </row>
    <row r="65" spans="1:6" x14ac:dyDescent="0.25">
      <c r="A65" s="150" t="s">
        <v>580</v>
      </c>
      <c r="B65" s="163" t="s">
        <v>581</v>
      </c>
      <c r="C65" s="151"/>
      <c r="D65" s="163"/>
      <c r="E65" s="164"/>
      <c r="F65" s="145"/>
    </row>
    <row r="66" spans="1:6" x14ac:dyDescent="0.25">
      <c r="A66" s="185" t="s">
        <v>582</v>
      </c>
      <c r="B66" s="186" t="s">
        <v>583</v>
      </c>
      <c r="C66" s="161"/>
      <c r="D66" s="186"/>
      <c r="E66" s="187"/>
      <c r="F66" s="145"/>
    </row>
    <row r="67" spans="1:6" x14ac:dyDescent="0.25">
      <c r="A67" s="159"/>
      <c r="B67" s="166" t="s">
        <v>584</v>
      </c>
      <c r="C67" s="156"/>
      <c r="D67" s="166"/>
      <c r="E67" s="167"/>
      <c r="F67" s="145" t="str">
        <f>IF(Public!$C$84&lt;&gt;0,Public!$C$84,"")</f>
        <v/>
      </c>
    </row>
    <row r="68" spans="1:6" x14ac:dyDescent="0.25">
      <c r="A68" s="159"/>
      <c r="B68" s="166" t="s">
        <v>585</v>
      </c>
      <c r="C68" s="156"/>
      <c r="D68" s="166"/>
      <c r="E68" s="167"/>
      <c r="F68" s="145" t="str">
        <f>IF(Public!$F$84&lt;&gt;0,Public!$F$84,"")</f>
        <v/>
      </c>
    </row>
    <row r="69" spans="1:6" x14ac:dyDescent="0.25">
      <c r="A69" s="159"/>
      <c r="B69" s="166" t="s">
        <v>586</v>
      </c>
      <c r="C69" s="156"/>
      <c r="D69" s="166"/>
      <c r="E69" s="167"/>
      <c r="F69" s="145" t="str">
        <f>IF(Public!$I$84&lt;&gt;0,Public!$I$84,"")</f>
        <v/>
      </c>
    </row>
    <row r="70" spans="1:6" x14ac:dyDescent="0.25">
      <c r="A70" s="159"/>
      <c r="B70" s="166" t="s">
        <v>587</v>
      </c>
      <c r="C70" s="156"/>
      <c r="D70" s="166"/>
      <c r="E70" s="167"/>
      <c r="F70" s="145" t="str">
        <f>IF(Public!$K$84&lt;&gt;0,Public!$K$84,"")</f>
        <v/>
      </c>
    </row>
    <row r="71" spans="1:6" x14ac:dyDescent="0.25">
      <c r="A71" s="185" t="s">
        <v>588</v>
      </c>
      <c r="B71" s="186" t="s">
        <v>583</v>
      </c>
      <c r="C71" s="161"/>
      <c r="D71" s="186"/>
      <c r="E71" s="187"/>
      <c r="F71" s="145"/>
    </row>
    <row r="72" spans="1:6" x14ac:dyDescent="0.25">
      <c r="A72" s="159"/>
      <c r="B72" s="166" t="s">
        <v>584</v>
      </c>
      <c r="C72" s="156"/>
      <c r="D72" s="166"/>
      <c r="E72" s="167"/>
      <c r="F72" s="145" t="str">
        <f>IF(Public!$C$89&lt;&gt;0,Public!$C$89,"")</f>
        <v/>
      </c>
    </row>
    <row r="73" spans="1:6" x14ac:dyDescent="0.25">
      <c r="A73" s="159"/>
      <c r="B73" s="166" t="s">
        <v>585</v>
      </c>
      <c r="C73" s="156"/>
      <c r="D73" s="166"/>
      <c r="E73" s="167"/>
      <c r="F73" s="145" t="str">
        <f>IF(Public!$F$89&lt;&gt;0,Public!$F$89,"")</f>
        <v/>
      </c>
    </row>
    <row r="74" spans="1:6" x14ac:dyDescent="0.25">
      <c r="A74" s="159"/>
      <c r="B74" s="166" t="s">
        <v>586</v>
      </c>
      <c r="C74" s="156"/>
      <c r="D74" s="166"/>
      <c r="E74" s="167"/>
      <c r="F74" s="145" t="str">
        <f>IF(Public!$I$89&lt;&gt;0,Public!$I$89,"")</f>
        <v/>
      </c>
    </row>
    <row r="75" spans="1:6" x14ac:dyDescent="0.25">
      <c r="A75" s="159"/>
      <c r="B75" s="166" t="s">
        <v>587</v>
      </c>
      <c r="C75" s="156"/>
      <c r="D75" s="166"/>
      <c r="E75" s="167"/>
      <c r="F75" s="145" t="str">
        <f>IF(Public!$K$89&lt;&gt;0,Public!$K$89,"")</f>
        <v/>
      </c>
    </row>
    <row r="76" spans="1:6" x14ac:dyDescent="0.25">
      <c r="A76" s="185" t="s">
        <v>589</v>
      </c>
      <c r="B76" s="186" t="s">
        <v>583</v>
      </c>
      <c r="C76" s="161"/>
      <c r="D76" s="186"/>
      <c r="E76" s="187"/>
      <c r="F76" s="145"/>
    </row>
    <row r="77" spans="1:6" x14ac:dyDescent="0.25">
      <c r="A77" s="159"/>
      <c r="B77" s="166" t="s">
        <v>584</v>
      </c>
      <c r="C77" s="156"/>
      <c r="D77" s="166"/>
      <c r="E77" s="167"/>
      <c r="F77" s="145" t="str">
        <f>IF(Public!$C$94&lt;&gt;0,Public!$C$94,"")</f>
        <v/>
      </c>
    </row>
    <row r="78" spans="1:6" x14ac:dyDescent="0.25">
      <c r="A78" s="159"/>
      <c r="B78" s="166" t="s">
        <v>585</v>
      </c>
      <c r="C78" s="156"/>
      <c r="D78" s="166"/>
      <c r="E78" s="167"/>
      <c r="F78" s="145" t="str">
        <f>IF(Public!$F$94&lt;&gt;0,Public!$F$94,"")</f>
        <v/>
      </c>
    </row>
    <row r="79" spans="1:6" x14ac:dyDescent="0.25">
      <c r="A79" s="159"/>
      <c r="B79" s="166" t="s">
        <v>586</v>
      </c>
      <c r="C79" s="156"/>
      <c r="D79" s="166"/>
      <c r="E79" s="167"/>
      <c r="F79" s="145" t="str">
        <f>IF(Public!$I$94&lt;&gt;0,Public!$I$94,"")</f>
        <v/>
      </c>
    </row>
    <row r="80" spans="1:6" x14ac:dyDescent="0.25">
      <c r="A80" s="159"/>
      <c r="B80" s="166" t="s">
        <v>587</v>
      </c>
      <c r="C80" s="156"/>
      <c r="D80" s="166"/>
      <c r="E80" s="167"/>
      <c r="F80" s="145" t="str">
        <f>IF(Public!$K$94&lt;&gt;0,Public!$K$94,"")</f>
        <v/>
      </c>
    </row>
    <row r="81" spans="1:6" x14ac:dyDescent="0.25">
      <c r="A81" s="185" t="s">
        <v>590</v>
      </c>
      <c r="B81" s="186" t="s">
        <v>583</v>
      </c>
      <c r="C81" s="161"/>
      <c r="D81" s="186"/>
      <c r="E81" s="187"/>
      <c r="F81" s="145"/>
    </row>
    <row r="82" spans="1:6" x14ac:dyDescent="0.25">
      <c r="A82" s="159"/>
      <c r="B82" s="166" t="s">
        <v>584</v>
      </c>
      <c r="C82" s="156"/>
      <c r="D82" s="166"/>
      <c r="E82" s="167"/>
      <c r="F82" s="145" t="str">
        <f>IF(Public!$C$99&lt;&gt;0,Public!$C$99,"")</f>
        <v/>
      </c>
    </row>
    <row r="83" spans="1:6" x14ac:dyDescent="0.25">
      <c r="A83" s="159"/>
      <c r="B83" s="166" t="s">
        <v>585</v>
      </c>
      <c r="C83" s="156"/>
      <c r="D83" s="166"/>
      <c r="E83" s="167"/>
      <c r="F83" s="145" t="str">
        <f>IF(Public!$F$99&lt;&gt;0,Public!$F$99,"")</f>
        <v/>
      </c>
    </row>
    <row r="84" spans="1:6" x14ac:dyDescent="0.25">
      <c r="A84" s="159"/>
      <c r="B84" s="166" t="s">
        <v>586</v>
      </c>
      <c r="C84" s="156"/>
      <c r="D84" s="166"/>
      <c r="E84" s="167"/>
      <c r="F84" s="145" t="str">
        <f>IF(Public!$I$99&lt;&gt;0,Public!$I$99,"")</f>
        <v/>
      </c>
    </row>
    <row r="85" spans="1:6" x14ac:dyDescent="0.25">
      <c r="A85" s="159"/>
      <c r="B85" s="166" t="s">
        <v>587</v>
      </c>
      <c r="C85" s="156"/>
      <c r="D85" s="166"/>
      <c r="E85" s="167"/>
      <c r="F85" s="145" t="str">
        <f>IF(Public!$K$99&lt;&gt;0,Public!$K$99,"")</f>
        <v/>
      </c>
    </row>
    <row r="86" spans="1:6" x14ac:dyDescent="0.25">
      <c r="A86" s="185" t="s">
        <v>591</v>
      </c>
      <c r="B86" s="186" t="s">
        <v>583</v>
      </c>
      <c r="C86" s="161"/>
      <c r="D86" s="186"/>
      <c r="E86" s="187"/>
      <c r="F86" s="145"/>
    </row>
    <row r="87" spans="1:6" x14ac:dyDescent="0.25">
      <c r="A87" s="159"/>
      <c r="B87" s="166" t="s">
        <v>584</v>
      </c>
      <c r="C87" s="156"/>
      <c r="D87" s="166"/>
      <c r="E87" s="167"/>
      <c r="F87" s="145" t="str">
        <f>IF(Public!$C$104&lt;&gt;0,Public!$C$104,"")</f>
        <v/>
      </c>
    </row>
    <row r="88" spans="1:6" x14ac:dyDescent="0.25">
      <c r="A88" s="159"/>
      <c r="B88" s="166" t="s">
        <v>585</v>
      </c>
      <c r="C88" s="156"/>
      <c r="D88" s="166"/>
      <c r="E88" s="167"/>
      <c r="F88" s="145" t="str">
        <f>IF(Public!$F$104&lt;&gt;0,Public!$F$104,"")</f>
        <v/>
      </c>
    </row>
    <row r="89" spans="1:6" x14ac:dyDescent="0.25">
      <c r="A89" s="159"/>
      <c r="B89" s="166" t="s">
        <v>586</v>
      </c>
      <c r="C89" s="156"/>
      <c r="D89" s="166"/>
      <c r="E89" s="167"/>
      <c r="F89" s="145" t="str">
        <f>IF(Public!$I$104&lt;&gt;0,Public!$I$104,"")</f>
        <v/>
      </c>
    </row>
    <row r="90" spans="1:6" x14ac:dyDescent="0.25">
      <c r="A90" s="159"/>
      <c r="B90" s="166" t="s">
        <v>587</v>
      </c>
      <c r="C90" s="156"/>
      <c r="D90" s="166"/>
      <c r="E90" s="167"/>
      <c r="F90" s="145" t="str">
        <f>IF(Public!$K$104&lt;&gt;0,Public!$K$104,"")</f>
        <v/>
      </c>
    </row>
    <row r="91" spans="1:6" x14ac:dyDescent="0.25">
      <c r="A91" s="185" t="s">
        <v>592</v>
      </c>
      <c r="B91" s="186" t="s">
        <v>583</v>
      </c>
      <c r="C91" s="161"/>
      <c r="D91" s="186"/>
      <c r="E91" s="187"/>
      <c r="F91" s="145"/>
    </row>
    <row r="92" spans="1:6" x14ac:dyDescent="0.25">
      <c r="A92" s="159"/>
      <c r="B92" s="166" t="s">
        <v>584</v>
      </c>
      <c r="C92" s="156"/>
      <c r="D92" s="166"/>
      <c r="E92" s="167"/>
      <c r="F92" s="145" t="str">
        <f>IF(Public!$C$109&lt;&gt;0,Public!$C$109,"")</f>
        <v/>
      </c>
    </row>
    <row r="93" spans="1:6" x14ac:dyDescent="0.25">
      <c r="A93" s="159"/>
      <c r="B93" s="166" t="s">
        <v>585</v>
      </c>
      <c r="C93" s="156"/>
      <c r="D93" s="166"/>
      <c r="E93" s="167"/>
      <c r="F93" s="145" t="str">
        <f>IF(Public!$F$109&lt;&gt;0,Public!$F$109,"")</f>
        <v/>
      </c>
    </row>
    <row r="94" spans="1:6" x14ac:dyDescent="0.25">
      <c r="A94" s="159"/>
      <c r="B94" s="166" t="s">
        <v>586</v>
      </c>
      <c r="C94" s="156"/>
      <c r="D94" s="166"/>
      <c r="E94" s="167"/>
      <c r="F94" s="145" t="str">
        <f>IF(Public!$I$109&lt;&gt;0,Public!$I$109,"")</f>
        <v/>
      </c>
    </row>
    <row r="95" spans="1:6" x14ac:dyDescent="0.25">
      <c r="A95" s="159"/>
      <c r="B95" s="166" t="s">
        <v>587</v>
      </c>
      <c r="C95" s="156"/>
      <c r="D95" s="166"/>
      <c r="E95" s="167"/>
      <c r="F95" s="145" t="str">
        <f>IF(Public!$K$109&lt;&gt;0,Public!$K$109,"")</f>
        <v/>
      </c>
    </row>
    <row r="96" spans="1:6" x14ac:dyDescent="0.25">
      <c r="A96" s="185" t="s">
        <v>593</v>
      </c>
      <c r="B96" s="186" t="s">
        <v>583</v>
      </c>
      <c r="C96" s="161"/>
      <c r="D96" s="186"/>
      <c r="E96" s="187"/>
      <c r="F96" s="145"/>
    </row>
    <row r="97" spans="1:6" x14ac:dyDescent="0.25">
      <c r="A97" s="159"/>
      <c r="B97" s="166" t="s">
        <v>584</v>
      </c>
      <c r="C97" s="156"/>
      <c r="D97" s="166"/>
      <c r="E97" s="167"/>
      <c r="F97" s="145" t="str">
        <f>IF(Public!$C$114&lt;&gt;0,Public!$C$114,"")</f>
        <v/>
      </c>
    </row>
    <row r="98" spans="1:6" x14ac:dyDescent="0.25">
      <c r="A98" s="159"/>
      <c r="B98" s="166" t="s">
        <v>585</v>
      </c>
      <c r="C98" s="156"/>
      <c r="D98" s="166"/>
      <c r="E98" s="167"/>
      <c r="F98" s="145" t="str">
        <f>IF(Public!$F$114&lt;&gt;0,Public!$F$114,"")</f>
        <v/>
      </c>
    </row>
    <row r="99" spans="1:6" x14ac:dyDescent="0.25">
      <c r="A99" s="159"/>
      <c r="B99" s="166" t="s">
        <v>586</v>
      </c>
      <c r="C99" s="156"/>
      <c r="D99" s="166"/>
      <c r="E99" s="167"/>
      <c r="F99" s="145" t="str">
        <f>IF(Public!$I$114&lt;&gt;0,Public!$I$114,"")</f>
        <v/>
      </c>
    </row>
    <row r="100" spans="1:6" x14ac:dyDescent="0.25">
      <c r="A100" s="159"/>
      <c r="B100" s="166" t="s">
        <v>587</v>
      </c>
      <c r="C100" s="156"/>
      <c r="D100" s="166"/>
      <c r="E100" s="167"/>
      <c r="F100" s="145" t="str">
        <f>IF(Public!$K$114&lt;&gt;0,Public!$K$114,"")</f>
        <v/>
      </c>
    </row>
    <row r="101" spans="1:6" x14ac:dyDescent="0.25">
      <c r="A101" s="185" t="s">
        <v>594</v>
      </c>
      <c r="B101" s="186" t="s">
        <v>583</v>
      </c>
      <c r="C101" s="161"/>
      <c r="D101" s="186"/>
      <c r="E101" s="187"/>
      <c r="F101" s="145"/>
    </row>
    <row r="102" spans="1:6" x14ac:dyDescent="0.25">
      <c r="A102" s="159"/>
      <c r="B102" s="166" t="s">
        <v>584</v>
      </c>
      <c r="C102" s="156"/>
      <c r="D102" s="166"/>
      <c r="E102" s="167"/>
      <c r="F102" s="145" t="str">
        <f>IF(Public!$C$119&lt;&gt;0,Public!$C$119,"")</f>
        <v/>
      </c>
    </row>
    <row r="103" spans="1:6" x14ac:dyDescent="0.25">
      <c r="A103" s="159"/>
      <c r="B103" s="166" t="s">
        <v>585</v>
      </c>
      <c r="C103" s="156"/>
      <c r="D103" s="166"/>
      <c r="E103" s="167"/>
      <c r="F103" s="145" t="str">
        <f>IF(Public!$F$119&lt;&gt;0,Public!$F$119,"")</f>
        <v/>
      </c>
    </row>
    <row r="104" spans="1:6" x14ac:dyDescent="0.25">
      <c r="A104" s="159"/>
      <c r="B104" s="166" t="s">
        <v>586</v>
      </c>
      <c r="C104" s="156"/>
      <c r="D104" s="166"/>
      <c r="E104" s="167"/>
      <c r="F104" s="145" t="str">
        <f>IF(Public!$I$119&lt;&gt;0,Public!$I$119,"")</f>
        <v/>
      </c>
    </row>
    <row r="105" spans="1:6" x14ac:dyDescent="0.25">
      <c r="A105" s="159"/>
      <c r="B105" s="166" t="s">
        <v>587</v>
      </c>
      <c r="C105" s="156"/>
      <c r="D105" s="166"/>
      <c r="E105" s="167"/>
      <c r="F105" s="145" t="str">
        <f>IF(Public!$K$119&lt;&gt;0,Public!$K$119,"")</f>
        <v/>
      </c>
    </row>
    <row r="106" spans="1:6" x14ac:dyDescent="0.25">
      <c r="A106" s="185" t="s">
        <v>595</v>
      </c>
      <c r="B106" s="186" t="s">
        <v>583</v>
      </c>
      <c r="C106" s="161"/>
      <c r="D106" s="186"/>
      <c r="E106" s="187"/>
      <c r="F106" s="145"/>
    </row>
    <row r="107" spans="1:6" x14ac:dyDescent="0.25">
      <c r="A107" s="159"/>
      <c r="B107" s="166" t="s">
        <v>584</v>
      </c>
      <c r="C107" s="156"/>
      <c r="D107" s="166"/>
      <c r="E107" s="167"/>
      <c r="F107" s="145" t="str">
        <f>IF(Public!$C$124&lt;&gt;0,Public!$C$124,"")</f>
        <v/>
      </c>
    </row>
    <row r="108" spans="1:6" x14ac:dyDescent="0.25">
      <c r="A108" s="159"/>
      <c r="B108" s="166" t="s">
        <v>585</v>
      </c>
      <c r="C108" s="156"/>
      <c r="D108" s="166"/>
      <c r="E108" s="167"/>
      <c r="F108" s="145" t="str">
        <f>IF(Public!$F$124&lt;&gt;0,Public!$F$124,"")</f>
        <v/>
      </c>
    </row>
    <row r="109" spans="1:6" x14ac:dyDescent="0.25">
      <c r="A109" s="159"/>
      <c r="B109" s="166" t="s">
        <v>586</v>
      </c>
      <c r="C109" s="156"/>
      <c r="D109" s="166"/>
      <c r="E109" s="167"/>
      <c r="F109" s="145" t="str">
        <f>IF(Public!$I$124&lt;&gt;0,Public!$I$124,"")</f>
        <v/>
      </c>
    </row>
    <row r="110" spans="1:6" x14ac:dyDescent="0.25">
      <c r="A110" s="159"/>
      <c r="B110" s="166" t="s">
        <v>587</v>
      </c>
      <c r="C110" s="156"/>
      <c r="D110" s="166"/>
      <c r="E110" s="167"/>
      <c r="F110" s="145" t="str">
        <f>IF(Public!$K$124&lt;&gt;0,Public!$K$124,"")</f>
        <v/>
      </c>
    </row>
    <row r="111" spans="1:6" x14ac:dyDescent="0.25">
      <c r="A111" s="185" t="s">
        <v>596</v>
      </c>
      <c r="B111" s="186" t="s">
        <v>583</v>
      </c>
      <c r="C111" s="161"/>
      <c r="D111" s="186"/>
      <c r="E111" s="187"/>
      <c r="F111" s="145"/>
    </row>
    <row r="112" spans="1:6" x14ac:dyDescent="0.25">
      <c r="A112" s="159"/>
      <c r="B112" s="166" t="s">
        <v>584</v>
      </c>
      <c r="C112" s="156"/>
      <c r="D112" s="166"/>
      <c r="E112" s="167"/>
      <c r="F112" s="145" t="str">
        <f>IF(Public!$C$129&lt;&gt;0,Public!$C$129,"")</f>
        <v/>
      </c>
    </row>
    <row r="113" spans="1:6" x14ac:dyDescent="0.25">
      <c r="A113" s="159"/>
      <c r="B113" s="166" t="s">
        <v>585</v>
      </c>
      <c r="C113" s="156"/>
      <c r="D113" s="166"/>
      <c r="E113" s="167"/>
      <c r="F113" s="145" t="str">
        <f>IF(Public!$F$129&lt;&gt;0,Public!$F$129,"")</f>
        <v/>
      </c>
    </row>
    <row r="114" spans="1:6" x14ac:dyDescent="0.25">
      <c r="A114" s="159"/>
      <c r="B114" s="166" t="s">
        <v>586</v>
      </c>
      <c r="C114" s="156"/>
      <c r="D114" s="166"/>
      <c r="E114" s="167"/>
      <c r="F114" s="145" t="str">
        <f>IF(Public!$I$129&lt;&gt;0,Public!$I$129,"")</f>
        <v/>
      </c>
    </row>
    <row r="115" spans="1:6" x14ac:dyDescent="0.25">
      <c r="A115" s="159"/>
      <c r="B115" s="166" t="s">
        <v>587</v>
      </c>
      <c r="C115" s="156"/>
      <c r="D115" s="166"/>
      <c r="E115" s="167"/>
      <c r="F115" s="145" t="str">
        <f>IF(Public!$K$129&lt;&gt;0,Public!$K$129,"")</f>
        <v/>
      </c>
    </row>
    <row r="116" spans="1:6" x14ac:dyDescent="0.25">
      <c r="A116" s="159"/>
      <c r="B116" s="166"/>
      <c r="C116" s="156"/>
      <c r="D116" s="166"/>
      <c r="E116" s="167"/>
      <c r="F116" s="145"/>
    </row>
    <row r="117" spans="1:6" x14ac:dyDescent="0.25">
      <c r="A117" s="146" t="s">
        <v>541</v>
      </c>
      <c r="B117" s="147" t="s">
        <v>597</v>
      </c>
      <c r="C117" s="147"/>
      <c r="D117" s="147"/>
      <c r="E117" s="148"/>
      <c r="F117" s="149"/>
    </row>
    <row r="118" spans="1:6" x14ac:dyDescent="0.25">
      <c r="A118" s="159"/>
      <c r="B118" s="156"/>
      <c r="C118" s="156"/>
      <c r="D118" s="156"/>
      <c r="E118" s="157"/>
      <c r="F118" s="145"/>
    </row>
    <row r="119" spans="1:6" x14ac:dyDescent="0.25">
      <c r="A119" s="150" t="s">
        <v>543</v>
      </c>
      <c r="B119" s="188" t="s">
        <v>598</v>
      </c>
      <c r="C119" s="188"/>
      <c r="D119" s="188"/>
      <c r="E119" s="189"/>
      <c r="F119" s="145"/>
    </row>
    <row r="120" spans="1:6" x14ac:dyDescent="0.25">
      <c r="A120" s="190" t="s">
        <v>599</v>
      </c>
      <c r="B120" s="188"/>
      <c r="C120" s="188"/>
      <c r="D120" s="188"/>
      <c r="E120" s="189"/>
      <c r="F120" s="145"/>
    </row>
    <row r="121" spans="1:6" x14ac:dyDescent="0.25">
      <c r="A121" s="159"/>
      <c r="B121" s="191">
        <v>2023</v>
      </c>
      <c r="C121" s="191"/>
      <c r="D121" s="191"/>
      <c r="E121" s="192"/>
      <c r="F121" s="145"/>
    </row>
    <row r="122" spans="1:6" x14ac:dyDescent="0.25">
      <c r="A122" s="159"/>
      <c r="B122" s="193" t="s">
        <v>600</v>
      </c>
      <c r="C122" s="193"/>
      <c r="D122" s="193"/>
      <c r="E122" s="194"/>
      <c r="F122" s="145"/>
    </row>
    <row r="123" spans="1:6" x14ac:dyDescent="0.25">
      <c r="A123" s="159"/>
      <c r="B123" s="184" t="s">
        <v>601</v>
      </c>
      <c r="C123" s="156"/>
      <c r="D123" s="195"/>
      <c r="E123" s="196"/>
      <c r="F123" s="197" t="str">
        <f>IF(Confirm!$E$34="-","",Confirm!$E$34)</f>
        <v/>
      </c>
    </row>
    <row r="124" spans="1:6" x14ac:dyDescent="0.25">
      <c r="A124" s="159"/>
      <c r="B124" s="198" t="s">
        <v>602</v>
      </c>
      <c r="C124" s="199"/>
      <c r="D124" s="152"/>
      <c r="E124" s="153"/>
      <c r="F124" s="145"/>
    </row>
    <row r="125" spans="1:6" x14ac:dyDescent="0.25">
      <c r="A125" s="159"/>
      <c r="B125" s="184" t="s">
        <v>603</v>
      </c>
      <c r="C125" s="156"/>
      <c r="D125" s="184"/>
      <c r="E125" s="200"/>
      <c r="F125" s="197" t="str">
        <f>IF(Confirm!$E$35="-","",Confirm!$E$35)</f>
        <v/>
      </c>
    </row>
    <row r="126" spans="1:6" x14ac:dyDescent="0.25">
      <c r="A126" s="159"/>
      <c r="B126" s="184"/>
      <c r="C126" s="156"/>
      <c r="D126" s="184"/>
      <c r="E126" s="200"/>
      <c r="F126" s="145"/>
    </row>
    <row r="127" spans="1:6" x14ac:dyDescent="0.25">
      <c r="A127" s="159"/>
      <c r="B127" s="198" t="s">
        <v>604</v>
      </c>
      <c r="C127" s="199"/>
      <c r="D127" s="152"/>
      <c r="E127" s="153"/>
      <c r="F127" s="145"/>
    </row>
    <row r="128" spans="1:6" x14ac:dyDescent="0.25">
      <c r="A128" s="159"/>
      <c r="B128" s="184" t="s">
        <v>605</v>
      </c>
      <c r="C128" s="156"/>
      <c r="D128" s="184"/>
      <c r="E128" s="200"/>
      <c r="F128" s="197" t="str">
        <f>IF(Confirm!$E$36="-","",Confirm!$E$36)</f>
        <v/>
      </c>
    </row>
    <row r="129" spans="1:6" x14ac:dyDescent="0.25">
      <c r="A129" s="159"/>
      <c r="B129" s="184" t="s">
        <v>606</v>
      </c>
      <c r="C129" s="156"/>
      <c r="D129" s="184"/>
      <c r="E129" s="200"/>
      <c r="F129" s="197" t="str">
        <f>IF(Confirm!$E$37="-","",Confirm!$E$37)</f>
        <v/>
      </c>
    </row>
    <row r="130" spans="1:6" x14ac:dyDescent="0.25">
      <c r="A130" s="159"/>
      <c r="B130" s="201" t="str">
        <f>B129</f>
        <v>Other countries  |  Autres pays</v>
      </c>
      <c r="C130" s="156"/>
      <c r="D130" s="184"/>
      <c r="E130" s="200"/>
      <c r="F130" s="197" t="str">
        <f>IF(Confirm!$E$38="-","",Confirm!$E$38)</f>
        <v/>
      </c>
    </row>
    <row r="131" spans="1:6" x14ac:dyDescent="0.25">
      <c r="A131" s="159"/>
      <c r="B131" s="156"/>
      <c r="C131" s="156"/>
      <c r="D131" s="156"/>
      <c r="E131" s="157"/>
      <c r="F131" s="145"/>
    </row>
    <row r="132" spans="1:6" x14ac:dyDescent="0.25">
      <c r="A132" s="159"/>
      <c r="B132" s="193" t="s">
        <v>607</v>
      </c>
      <c r="C132" s="193"/>
      <c r="D132" s="193"/>
      <c r="E132" s="194"/>
      <c r="F132" s="145"/>
    </row>
    <row r="133" spans="1:6" x14ac:dyDescent="0.25">
      <c r="A133" s="159"/>
      <c r="B133" s="155" t="s">
        <v>608</v>
      </c>
      <c r="C133" s="156"/>
      <c r="D133" s="155"/>
      <c r="E133" s="202"/>
      <c r="F133" s="197" t="str">
        <f>IF(Confirm!$E$42="-","",Confirm!$E$42)</f>
        <v/>
      </c>
    </row>
    <row r="134" spans="1:6" x14ac:dyDescent="0.25">
      <c r="A134" s="159"/>
      <c r="B134" s="155" t="s">
        <v>609</v>
      </c>
      <c r="C134" s="156"/>
      <c r="D134" s="155"/>
      <c r="E134" s="202"/>
      <c r="F134" s="197" t="str">
        <f>IF(Confirm!$E$44="-","",Confirm!$E$44)</f>
        <v/>
      </c>
    </row>
    <row r="135" spans="1:6" x14ac:dyDescent="0.25">
      <c r="A135" s="150"/>
      <c r="B135" s="188"/>
      <c r="C135" s="188"/>
      <c r="D135" s="188"/>
      <c r="E135" s="189"/>
      <c r="F135" s="145"/>
    </row>
    <row r="136" spans="1:6" x14ac:dyDescent="0.25">
      <c r="A136" s="159"/>
      <c r="B136" s="191">
        <v>2024</v>
      </c>
      <c r="C136" s="191"/>
      <c r="D136" s="191"/>
      <c r="E136" s="192"/>
      <c r="F136" s="145"/>
    </row>
    <row r="137" spans="1:6" x14ac:dyDescent="0.25">
      <c r="A137" s="159"/>
      <c r="B137" s="193" t="s">
        <v>600</v>
      </c>
      <c r="C137" s="193"/>
      <c r="D137" s="193"/>
      <c r="E137" s="194"/>
      <c r="F137" s="145"/>
    </row>
    <row r="138" spans="1:6" x14ac:dyDescent="0.25">
      <c r="A138" s="159"/>
      <c r="B138" s="184" t="s">
        <v>601</v>
      </c>
      <c r="C138" s="156"/>
      <c r="D138" s="195"/>
      <c r="E138" s="196"/>
      <c r="F138" s="197" t="str">
        <f>IF(Confirm!$F$34="-","",Confirm!$F$34)</f>
        <v/>
      </c>
    </row>
    <row r="139" spans="1:6" x14ac:dyDescent="0.25">
      <c r="A139" s="159"/>
      <c r="B139" s="152" t="s">
        <v>610</v>
      </c>
      <c r="C139" s="151"/>
      <c r="D139" s="152"/>
      <c r="E139" s="153"/>
      <c r="F139" s="145"/>
    </row>
    <row r="140" spans="1:6" x14ac:dyDescent="0.25">
      <c r="A140" s="159"/>
      <c r="B140" s="184" t="str">
        <f>B125</f>
        <v>China  |  Chine</v>
      </c>
      <c r="C140" s="156"/>
      <c r="D140" s="184"/>
      <c r="E140" s="200"/>
      <c r="F140" s="197" t="str">
        <f>IF(Confirm!$F$35="-","",Confirm!$F$35)</f>
        <v/>
      </c>
    </row>
    <row r="141" spans="1:6" x14ac:dyDescent="0.25">
      <c r="A141" s="159"/>
      <c r="B141" s="184"/>
      <c r="C141" s="156"/>
      <c r="D141" s="184"/>
      <c r="E141" s="200"/>
      <c r="F141" s="145"/>
    </row>
    <row r="142" spans="1:6" x14ac:dyDescent="0.25">
      <c r="A142" s="159"/>
      <c r="B142" s="152" t="s">
        <v>611</v>
      </c>
      <c r="C142" s="151"/>
      <c r="D142" s="152"/>
      <c r="E142" s="153"/>
      <c r="F142" s="145"/>
    </row>
    <row r="143" spans="1:6" x14ac:dyDescent="0.25">
      <c r="A143" s="159"/>
      <c r="B143" s="184" t="str">
        <f>B128</f>
        <v>United States  |  États-Unis</v>
      </c>
      <c r="C143" s="156"/>
      <c r="D143" s="184"/>
      <c r="E143" s="200"/>
      <c r="F143" s="197" t="str">
        <f>IF(Confirm!$F$36="-","",Confirm!$F$36)</f>
        <v/>
      </c>
    </row>
    <row r="144" spans="1:6" x14ac:dyDescent="0.25">
      <c r="A144" s="159"/>
      <c r="B144" s="184" t="str">
        <f>B129</f>
        <v>Other countries  |  Autres pays</v>
      </c>
      <c r="C144" s="156"/>
      <c r="D144" s="184"/>
      <c r="E144" s="200"/>
      <c r="F144" s="197" t="str">
        <f>IF(Confirm!$F$37="-","",Confirm!$F$37)</f>
        <v/>
      </c>
    </row>
    <row r="145" spans="1:6" x14ac:dyDescent="0.25">
      <c r="A145" s="159"/>
      <c r="B145" s="201" t="str">
        <f>B144</f>
        <v>Other countries  |  Autres pays</v>
      </c>
      <c r="C145" s="156"/>
      <c r="D145" s="184"/>
      <c r="E145" s="200"/>
      <c r="F145" s="197" t="str">
        <f>IF(Confirm!$E$38="-","",Confirm!$E$38)</f>
        <v/>
      </c>
    </row>
    <row r="146" spans="1:6" x14ac:dyDescent="0.25">
      <c r="A146" s="159"/>
      <c r="B146" s="156"/>
      <c r="C146" s="156"/>
      <c r="D146" s="156"/>
      <c r="E146" s="157"/>
      <c r="F146" s="145"/>
    </row>
    <row r="147" spans="1:6" x14ac:dyDescent="0.25">
      <c r="A147" s="159"/>
      <c r="B147" s="193" t="s">
        <v>607</v>
      </c>
      <c r="C147" s="193"/>
      <c r="D147" s="193"/>
      <c r="E147" s="194"/>
      <c r="F147" s="145"/>
    </row>
    <row r="148" spans="1:6" x14ac:dyDescent="0.25">
      <c r="A148" s="159"/>
      <c r="B148" s="155" t="s">
        <v>608</v>
      </c>
      <c r="C148" s="156"/>
      <c r="D148" s="155"/>
      <c r="E148" s="202"/>
      <c r="F148" s="197" t="str">
        <f>IF(Confirm!$F$42="-","",Confirm!$F$42)</f>
        <v/>
      </c>
    </row>
    <row r="149" spans="1:6" x14ac:dyDescent="0.25">
      <c r="A149" s="159"/>
      <c r="B149" s="155" t="s">
        <v>609</v>
      </c>
      <c r="C149" s="156"/>
      <c r="D149" s="155"/>
      <c r="E149" s="202"/>
      <c r="F149" s="197" t="str">
        <f>IF(Confirm!$F$44="-","",Confirm!$F$44)</f>
        <v/>
      </c>
    </row>
    <row r="150" spans="1:6" x14ac:dyDescent="0.25">
      <c r="A150" s="159"/>
      <c r="B150" s="156"/>
      <c r="C150" s="156"/>
      <c r="D150" s="156"/>
      <c r="E150" s="157"/>
      <c r="F150" s="145"/>
    </row>
    <row r="151" spans="1:6" x14ac:dyDescent="0.25">
      <c r="A151" s="159"/>
      <c r="B151" s="191">
        <v>2025</v>
      </c>
      <c r="C151" s="191"/>
      <c r="D151" s="191"/>
      <c r="E151" s="192"/>
      <c r="F151" s="145"/>
    </row>
    <row r="152" spans="1:6" x14ac:dyDescent="0.25">
      <c r="A152" s="159"/>
      <c r="B152" s="193" t="s">
        <v>600</v>
      </c>
      <c r="C152" s="193"/>
      <c r="D152" s="193"/>
      <c r="E152" s="194"/>
      <c r="F152" s="145"/>
    </row>
    <row r="153" spans="1:6" x14ac:dyDescent="0.25">
      <c r="A153" s="159"/>
      <c r="B153" s="184" t="s">
        <v>601</v>
      </c>
      <c r="C153" s="156"/>
      <c r="D153" s="195"/>
      <c r="E153" s="196"/>
      <c r="F153" s="197" t="str">
        <f>IF(Confirm!$G$34="-","",Confirm!$G$34)</f>
        <v/>
      </c>
    </row>
    <row r="154" spans="1:6" x14ac:dyDescent="0.25">
      <c r="A154" s="159"/>
      <c r="B154" s="152" t="s">
        <v>610</v>
      </c>
      <c r="C154" s="151"/>
      <c r="D154" s="152"/>
      <c r="E154" s="153"/>
      <c r="F154" s="145"/>
    </row>
    <row r="155" spans="1:6" x14ac:dyDescent="0.25">
      <c r="A155" s="159"/>
      <c r="B155" s="184" t="str">
        <f>B140</f>
        <v>China  |  Chine</v>
      </c>
      <c r="C155" s="156"/>
      <c r="D155" s="184"/>
      <c r="E155" s="200"/>
      <c r="F155" s="197" t="str">
        <f>IF(Confirm!$G$35="-","",Confirm!$G$35)</f>
        <v/>
      </c>
    </row>
    <row r="156" spans="1:6" x14ac:dyDescent="0.25">
      <c r="A156" s="159"/>
      <c r="B156" s="184"/>
      <c r="C156" s="156"/>
      <c r="D156" s="184"/>
      <c r="E156" s="200"/>
      <c r="F156" s="145"/>
    </row>
    <row r="157" spans="1:6" x14ac:dyDescent="0.25">
      <c r="A157" s="159"/>
      <c r="B157" s="152" t="s">
        <v>611</v>
      </c>
      <c r="C157" s="151"/>
      <c r="D157" s="152"/>
      <c r="E157" s="153"/>
      <c r="F157" s="145"/>
    </row>
    <row r="158" spans="1:6" x14ac:dyDescent="0.25">
      <c r="A158" s="159"/>
      <c r="B158" s="184" t="str">
        <f>B143</f>
        <v>United States  |  États-Unis</v>
      </c>
      <c r="C158" s="156"/>
      <c r="D158" s="184"/>
      <c r="E158" s="200"/>
      <c r="F158" s="197" t="str">
        <f>IF(Confirm!$G$36="-","",Confirm!$G$36)</f>
        <v/>
      </c>
    </row>
    <row r="159" spans="1:6" x14ac:dyDescent="0.25">
      <c r="A159" s="159"/>
      <c r="B159" s="184" t="str">
        <f>B144</f>
        <v>Other countries  |  Autres pays</v>
      </c>
      <c r="C159" s="156"/>
      <c r="D159" s="184"/>
      <c r="E159" s="200"/>
      <c r="F159" s="197" t="str">
        <f>IF(Confirm!$G$37="-","",Confirm!$G$37)</f>
        <v/>
      </c>
    </row>
    <row r="160" spans="1:6" x14ac:dyDescent="0.25">
      <c r="A160" s="159"/>
      <c r="B160" s="201" t="str">
        <f>B159</f>
        <v>Other countries  |  Autres pays</v>
      </c>
      <c r="C160" s="156"/>
      <c r="D160" s="184"/>
      <c r="E160" s="200"/>
      <c r="F160" s="197" t="str">
        <f>IF(Confirm!$E$38="-","",Confirm!$E$38)</f>
        <v/>
      </c>
    </row>
    <row r="161" spans="1:6" x14ac:dyDescent="0.25">
      <c r="A161" s="159"/>
      <c r="B161" s="156"/>
      <c r="C161" s="156"/>
      <c r="D161" s="156"/>
      <c r="E161" s="157"/>
      <c r="F161" s="145"/>
    </row>
    <row r="162" spans="1:6" x14ac:dyDescent="0.25">
      <c r="A162" s="159"/>
      <c r="B162" s="193" t="s">
        <v>607</v>
      </c>
      <c r="C162" s="193"/>
      <c r="D162" s="193"/>
      <c r="E162" s="194"/>
      <c r="F162" s="145"/>
    </row>
    <row r="163" spans="1:6" x14ac:dyDescent="0.25">
      <c r="A163" s="159"/>
      <c r="B163" s="155" t="s">
        <v>608</v>
      </c>
      <c r="C163" s="156"/>
      <c r="D163" s="155"/>
      <c r="E163" s="202"/>
      <c r="F163" s="197" t="str">
        <f>IF(Confirm!$G$42="-","",Confirm!$G$42)</f>
        <v/>
      </c>
    </row>
    <row r="164" spans="1:6" x14ac:dyDescent="0.25">
      <c r="A164" s="159"/>
      <c r="B164" s="155" t="s">
        <v>609</v>
      </c>
      <c r="C164" s="156"/>
      <c r="D164" s="155"/>
      <c r="E164" s="202"/>
      <c r="F164" s="197" t="str">
        <f>IF(Confirm!$G$44="-","",Confirm!$G$44)</f>
        <v/>
      </c>
    </row>
    <row r="165" spans="1:6" x14ac:dyDescent="0.25">
      <c r="A165" s="150"/>
      <c r="B165" s="188"/>
      <c r="C165" s="188"/>
      <c r="D165" s="188"/>
      <c r="E165" s="189"/>
      <c r="F165" s="145"/>
    </row>
    <row r="166" spans="1:6" x14ac:dyDescent="0.25">
      <c r="A166" s="159"/>
      <c r="B166" s="191" t="s">
        <v>612</v>
      </c>
      <c r="C166" s="191"/>
      <c r="D166" s="191"/>
      <c r="E166" s="192"/>
      <c r="F166" s="145"/>
    </row>
    <row r="167" spans="1:6" x14ac:dyDescent="0.25">
      <c r="A167" s="159"/>
      <c r="B167" s="193" t="s">
        <v>600</v>
      </c>
      <c r="C167" s="193"/>
      <c r="D167" s="193"/>
      <c r="E167" s="194"/>
      <c r="F167" s="145"/>
    </row>
    <row r="168" spans="1:6" x14ac:dyDescent="0.25">
      <c r="A168" s="159"/>
      <c r="B168" s="184" t="s">
        <v>601</v>
      </c>
      <c r="C168" s="156"/>
      <c r="D168" s="195"/>
      <c r="E168" s="196"/>
      <c r="F168" s="197" t="str">
        <f>IF(Confirm!$H$34="-","",Confirm!$H$34)</f>
        <v/>
      </c>
    </row>
    <row r="169" spans="1:6" x14ac:dyDescent="0.25">
      <c r="A169" s="159"/>
      <c r="B169" s="152" t="s">
        <v>610</v>
      </c>
      <c r="C169" s="151"/>
      <c r="D169" s="152"/>
      <c r="E169" s="153"/>
      <c r="F169" s="145"/>
    </row>
    <row r="170" spans="1:6" x14ac:dyDescent="0.25">
      <c r="A170" s="159"/>
      <c r="B170" s="184" t="str">
        <f>B155</f>
        <v>China  |  Chine</v>
      </c>
      <c r="C170" s="156"/>
      <c r="D170" s="184"/>
      <c r="E170" s="200"/>
      <c r="F170" s="197" t="str">
        <f>IF(Confirm!$H$35="-","",Confirm!$H$35)</f>
        <v/>
      </c>
    </row>
    <row r="171" spans="1:6" x14ac:dyDescent="0.25">
      <c r="A171" s="159"/>
      <c r="B171" s="184"/>
      <c r="C171" s="156"/>
      <c r="D171" s="184"/>
      <c r="E171" s="200"/>
      <c r="F171" s="145"/>
    </row>
    <row r="172" spans="1:6" x14ac:dyDescent="0.25">
      <c r="A172" s="159"/>
      <c r="B172" s="152" t="s">
        <v>611</v>
      </c>
      <c r="C172" s="151"/>
      <c r="D172" s="152"/>
      <c r="E172" s="153"/>
      <c r="F172" s="145"/>
    </row>
    <row r="173" spans="1:6" x14ac:dyDescent="0.25">
      <c r="A173" s="159"/>
      <c r="B173" s="184" t="str">
        <f>B158</f>
        <v>United States  |  États-Unis</v>
      </c>
      <c r="C173" s="156"/>
      <c r="D173" s="184"/>
      <c r="E173" s="200"/>
      <c r="F173" s="197" t="str">
        <f>IF(Confirm!$H$36="-","",Confirm!$H$36)</f>
        <v/>
      </c>
    </row>
    <row r="174" spans="1:6" x14ac:dyDescent="0.25">
      <c r="A174" s="159"/>
      <c r="B174" s="184" t="str">
        <f>B159</f>
        <v>Other countries  |  Autres pays</v>
      </c>
      <c r="C174" s="156"/>
      <c r="D174" s="184"/>
      <c r="E174" s="200"/>
      <c r="F174" s="197" t="str">
        <f>IF(Confirm!$H$37="-","",Confirm!$H$37)</f>
        <v/>
      </c>
    </row>
    <row r="175" spans="1:6" x14ac:dyDescent="0.25">
      <c r="A175" s="159"/>
      <c r="B175" s="201" t="str">
        <f>B174</f>
        <v>Other countries  |  Autres pays</v>
      </c>
      <c r="C175" s="156"/>
      <c r="D175" s="184"/>
      <c r="E175" s="200"/>
      <c r="F175" s="197" t="str">
        <f>IF(Confirm!$E$38="-","",Confirm!$E$38)</f>
        <v/>
      </c>
    </row>
    <row r="176" spans="1:6" x14ac:dyDescent="0.25">
      <c r="A176" s="159"/>
      <c r="B176" s="156"/>
      <c r="C176" s="156"/>
      <c r="D176" s="156"/>
      <c r="E176" s="157"/>
      <c r="F176" s="145"/>
    </row>
    <row r="177" spans="1:6" x14ac:dyDescent="0.25">
      <c r="A177" s="159"/>
      <c r="B177" s="193" t="s">
        <v>607</v>
      </c>
      <c r="C177" s="193"/>
      <c r="D177" s="193"/>
      <c r="E177" s="194"/>
      <c r="F177" s="145"/>
    </row>
    <row r="178" spans="1:6" x14ac:dyDescent="0.25">
      <c r="A178" s="159"/>
      <c r="B178" s="155" t="s">
        <v>608</v>
      </c>
      <c r="C178" s="156"/>
      <c r="D178" s="155"/>
      <c r="E178" s="202"/>
      <c r="F178" s="197" t="str">
        <f>IF(Confirm!$H$42="-","",Confirm!$H$42)</f>
        <v/>
      </c>
    </row>
    <row r="179" spans="1:6" x14ac:dyDescent="0.25">
      <c r="A179" s="159"/>
      <c r="B179" s="155" t="s">
        <v>609</v>
      </c>
      <c r="C179" s="156"/>
      <c r="D179" s="155"/>
      <c r="E179" s="202"/>
      <c r="F179" s="197" t="str">
        <f>IF(Confirm!$H$44="-","",Confirm!$H$44)</f>
        <v/>
      </c>
    </row>
    <row r="180" spans="1:6" x14ac:dyDescent="0.25">
      <c r="A180" s="150"/>
      <c r="B180" s="188"/>
      <c r="C180" s="188"/>
      <c r="D180" s="188"/>
      <c r="E180" s="189"/>
      <c r="F180" s="145"/>
    </row>
    <row r="181" spans="1:6" x14ac:dyDescent="0.25">
      <c r="A181" s="159"/>
      <c r="B181" s="191" t="s">
        <v>613</v>
      </c>
      <c r="C181" s="191"/>
      <c r="D181" s="191"/>
      <c r="E181" s="192"/>
      <c r="F181" s="145"/>
    </row>
    <row r="182" spans="1:6" x14ac:dyDescent="0.25">
      <c r="A182" s="159"/>
      <c r="B182" s="193" t="s">
        <v>600</v>
      </c>
      <c r="C182" s="193"/>
      <c r="D182" s="193"/>
      <c r="E182" s="194"/>
      <c r="F182" s="145"/>
    </row>
    <row r="183" spans="1:6" x14ac:dyDescent="0.25">
      <c r="A183" s="159"/>
      <c r="B183" s="184" t="s">
        <v>601</v>
      </c>
      <c r="C183" s="156"/>
      <c r="D183" s="195"/>
      <c r="E183" s="196"/>
      <c r="F183" s="197" t="str">
        <f>IF(Confirm!$I$34="-","",Confirm!$I$34)</f>
        <v/>
      </c>
    </row>
    <row r="184" spans="1:6" x14ac:dyDescent="0.25">
      <c r="A184" s="159"/>
      <c r="B184" s="152" t="s">
        <v>610</v>
      </c>
      <c r="C184" s="151"/>
      <c r="D184" s="152"/>
      <c r="E184" s="153"/>
      <c r="F184" s="145"/>
    </row>
    <row r="185" spans="1:6" x14ac:dyDescent="0.25">
      <c r="A185" s="159"/>
      <c r="B185" s="184" t="str">
        <f>B170</f>
        <v>China  |  Chine</v>
      </c>
      <c r="C185" s="156"/>
      <c r="D185" s="184"/>
      <c r="E185" s="200"/>
      <c r="F185" s="197" t="str">
        <f>IF(Confirm!$I$35="-","",Confirm!$I$35)</f>
        <v/>
      </c>
    </row>
    <row r="186" spans="1:6" x14ac:dyDescent="0.25">
      <c r="A186" s="159"/>
      <c r="B186" s="184"/>
      <c r="C186" s="156"/>
      <c r="D186" s="184"/>
      <c r="E186" s="200"/>
      <c r="F186" s="145"/>
    </row>
    <row r="187" spans="1:6" x14ac:dyDescent="0.25">
      <c r="A187" s="159"/>
      <c r="B187" s="152" t="s">
        <v>611</v>
      </c>
      <c r="C187" s="151"/>
      <c r="D187" s="152"/>
      <c r="E187" s="153"/>
      <c r="F187" s="145"/>
    </row>
    <row r="188" spans="1:6" x14ac:dyDescent="0.25">
      <c r="A188" s="159"/>
      <c r="B188" s="184" t="str">
        <f>B173</f>
        <v>United States  |  États-Unis</v>
      </c>
      <c r="C188" s="156"/>
      <c r="D188" s="184"/>
      <c r="E188" s="200"/>
      <c r="F188" s="197" t="str">
        <f>IF(Confirm!$I$36="-","",Confirm!$I$36)</f>
        <v/>
      </c>
    </row>
    <row r="189" spans="1:6" x14ac:dyDescent="0.25">
      <c r="A189" s="159"/>
      <c r="B189" s="184" t="str">
        <f>B174</f>
        <v>Other countries  |  Autres pays</v>
      </c>
      <c r="C189" s="156"/>
      <c r="D189" s="184"/>
      <c r="E189" s="200"/>
      <c r="F189" s="197" t="str">
        <f>IF(Confirm!$I$37="-","",Confirm!$I$37)</f>
        <v/>
      </c>
    </row>
    <row r="190" spans="1:6" x14ac:dyDescent="0.25">
      <c r="A190" s="159"/>
      <c r="B190" s="201" t="str">
        <f>B189</f>
        <v>Other countries  |  Autres pays</v>
      </c>
      <c r="C190" s="156"/>
      <c r="D190" s="184"/>
      <c r="E190" s="200"/>
      <c r="F190" s="197" t="str">
        <f>IF(Confirm!$E$38="-","",Confirm!$E$38)</f>
        <v/>
      </c>
    </row>
    <row r="191" spans="1:6" x14ac:dyDescent="0.25">
      <c r="A191" s="159"/>
      <c r="B191" s="156"/>
      <c r="C191" s="156"/>
      <c r="D191" s="156"/>
      <c r="E191" s="157"/>
      <c r="F191" s="145"/>
    </row>
    <row r="192" spans="1:6" x14ac:dyDescent="0.25">
      <c r="A192" s="159"/>
      <c r="B192" s="193" t="s">
        <v>607</v>
      </c>
      <c r="C192" s="193"/>
      <c r="D192" s="193"/>
      <c r="E192" s="194"/>
      <c r="F192" s="145"/>
    </row>
    <row r="193" spans="1:6" x14ac:dyDescent="0.25">
      <c r="A193" s="159"/>
      <c r="B193" s="155" t="s">
        <v>608</v>
      </c>
      <c r="C193" s="156"/>
      <c r="D193" s="155"/>
      <c r="E193" s="202"/>
      <c r="F193" s="197" t="str">
        <f>IF(Confirm!$I$42="-","",Confirm!$I$42)</f>
        <v/>
      </c>
    </row>
    <row r="194" spans="1:6" x14ac:dyDescent="0.25">
      <c r="A194" s="159"/>
      <c r="B194" s="155" t="s">
        <v>609</v>
      </c>
      <c r="C194" s="156"/>
      <c r="D194" s="155"/>
      <c r="E194" s="202"/>
      <c r="F194" s="197" t="str">
        <f>IF(Confirm!$I$44="-","",Confirm!$I$44)</f>
        <v/>
      </c>
    </row>
    <row r="195" spans="1:6" x14ac:dyDescent="0.25">
      <c r="A195" s="159"/>
      <c r="B195" s="155"/>
      <c r="C195" s="156"/>
      <c r="D195" s="155"/>
      <c r="E195" s="202"/>
      <c r="F195" s="145"/>
    </row>
    <row r="196" spans="1:6" x14ac:dyDescent="0.25">
      <c r="A196" s="146" t="s">
        <v>541</v>
      </c>
      <c r="B196" s="147" t="s">
        <v>614</v>
      </c>
      <c r="C196" s="147"/>
      <c r="D196" s="147"/>
      <c r="E196" s="148"/>
      <c r="F196" s="149"/>
    </row>
    <row r="197" spans="1:6" x14ac:dyDescent="0.25">
      <c r="A197" s="159"/>
      <c r="B197" s="156"/>
      <c r="C197" s="156"/>
      <c r="D197" s="156"/>
      <c r="E197" s="157"/>
      <c r="F197" s="145"/>
    </row>
    <row r="198" spans="1:6" x14ac:dyDescent="0.25">
      <c r="A198" s="150" t="s">
        <v>615</v>
      </c>
      <c r="B198" s="188" t="s">
        <v>616</v>
      </c>
      <c r="C198" s="188"/>
      <c r="D198" s="188"/>
      <c r="E198" s="189"/>
      <c r="F198" s="145"/>
    </row>
    <row r="199" spans="1:6" x14ac:dyDescent="0.25">
      <c r="A199" s="165" t="s">
        <v>558</v>
      </c>
      <c r="B199" s="203" t="s">
        <v>559</v>
      </c>
      <c r="C199" s="204"/>
      <c r="D199" s="203"/>
      <c r="E199" s="205"/>
      <c r="F199" s="145"/>
    </row>
    <row r="200" spans="1:6" x14ac:dyDescent="0.25">
      <c r="A200" s="159"/>
      <c r="B200" s="206" t="s">
        <v>603</v>
      </c>
      <c r="C200" s="207"/>
      <c r="D200" s="206"/>
      <c r="E200" s="208"/>
      <c r="F200" s="145" t="str">
        <f>IF(OR(Public!$D$252="Always",Public!$D$252="Toujours"),"X","")</f>
        <v/>
      </c>
    </row>
    <row r="201" spans="1:6" x14ac:dyDescent="0.25">
      <c r="A201" s="159"/>
      <c r="B201" s="206" t="s">
        <v>605</v>
      </c>
      <c r="C201" s="207"/>
      <c r="D201" s="206"/>
      <c r="E201" s="208"/>
      <c r="F201" s="145" t="str">
        <f>IF(OR(Public!$D$253="Always",Public!$D$253="Toujours"),"X","")</f>
        <v/>
      </c>
    </row>
    <row r="202" spans="1:6" x14ac:dyDescent="0.25">
      <c r="A202" s="159"/>
      <c r="B202" s="206" t="s">
        <v>606</v>
      </c>
      <c r="C202" s="207"/>
      <c r="D202" s="206"/>
      <c r="E202" s="208"/>
      <c r="F202" s="145" t="str">
        <f>IF(OR(Public!$D$254="Always",Public!$D$254="Toujours"),"X","")</f>
        <v/>
      </c>
    </row>
    <row r="203" spans="1:6" x14ac:dyDescent="0.25">
      <c r="A203" s="159"/>
      <c r="B203" s="209" t="str">
        <f>B202</f>
        <v>Other countries  |  Autres pays</v>
      </c>
      <c r="C203" s="207"/>
      <c r="D203" s="206"/>
      <c r="E203" s="208"/>
      <c r="F203" s="145" t="str">
        <f>IF(Public!$D$255&lt;&gt;0,Public!$D$255,"")</f>
        <v/>
      </c>
    </row>
    <row r="204" spans="1:6" x14ac:dyDescent="0.25">
      <c r="A204" s="159"/>
      <c r="B204" s="204"/>
      <c r="C204" s="204"/>
      <c r="D204" s="204"/>
      <c r="E204" s="210"/>
      <c r="F204" s="145"/>
    </row>
    <row r="205" spans="1:6" x14ac:dyDescent="0.25">
      <c r="A205" s="159"/>
      <c r="B205" s="203" t="s">
        <v>560</v>
      </c>
      <c r="C205" s="204"/>
      <c r="D205" s="203"/>
      <c r="E205" s="205"/>
      <c r="F205" s="145"/>
    </row>
    <row r="206" spans="1:6" x14ac:dyDescent="0.25">
      <c r="A206" s="159"/>
      <c r="B206" s="211" t="str">
        <f>B200</f>
        <v>China  |  Chine</v>
      </c>
      <c r="C206" s="212"/>
      <c r="D206" s="211"/>
      <c r="E206" s="213"/>
      <c r="F206" s="145" t="str">
        <f>IF(OR(Public!$D$252="Usually",Public!$D$252="Généralement"),"X","")</f>
        <v/>
      </c>
    </row>
    <row r="207" spans="1:6" x14ac:dyDescent="0.25">
      <c r="A207" s="159"/>
      <c r="B207" s="211" t="str">
        <f>B201</f>
        <v>United States  |  États-Unis</v>
      </c>
      <c r="C207" s="212"/>
      <c r="D207" s="211"/>
      <c r="E207" s="213"/>
      <c r="F207" s="145" t="str">
        <f>IF(OR(Public!$D$253="Usually",Public!$D$253="Généralement"),"X","")</f>
        <v/>
      </c>
    </row>
    <row r="208" spans="1:6" x14ac:dyDescent="0.25">
      <c r="A208" s="159"/>
      <c r="B208" s="211" t="str">
        <f>B202</f>
        <v>Other countries  |  Autres pays</v>
      </c>
      <c r="C208" s="212"/>
      <c r="D208" s="211"/>
      <c r="E208" s="213"/>
      <c r="F208" s="145" t="str">
        <f>IF(OR(Public!$D$254="Usually",Public!$D$254="Généralement"),"X","")</f>
        <v/>
      </c>
    </row>
    <row r="209" spans="1:6" x14ac:dyDescent="0.25">
      <c r="A209" s="159"/>
      <c r="B209" s="214" t="str">
        <f>B208</f>
        <v>Other countries  |  Autres pays</v>
      </c>
      <c r="C209" s="212"/>
      <c r="D209" s="211"/>
      <c r="E209" s="213"/>
      <c r="F209" s="145" t="str">
        <f>IF(Public!$D$255&lt;&gt;0,Public!$D$255,"")</f>
        <v/>
      </c>
    </row>
    <row r="210" spans="1:6" x14ac:dyDescent="0.25">
      <c r="A210" s="159"/>
      <c r="B210" s="211"/>
      <c r="C210" s="212"/>
      <c r="D210" s="211"/>
      <c r="E210" s="213"/>
      <c r="F210" s="145"/>
    </row>
    <row r="211" spans="1:6" x14ac:dyDescent="0.25">
      <c r="A211" s="159"/>
      <c r="B211" s="203" t="s">
        <v>561</v>
      </c>
      <c r="C211" s="204"/>
      <c r="D211" s="203"/>
      <c r="E211" s="205"/>
      <c r="F211" s="145"/>
    </row>
    <row r="212" spans="1:6" x14ac:dyDescent="0.25">
      <c r="A212" s="159"/>
      <c r="B212" s="211" t="str">
        <f>B206</f>
        <v>China  |  Chine</v>
      </c>
      <c r="C212" s="212"/>
      <c r="D212" s="211"/>
      <c r="E212" s="213"/>
      <c r="F212" s="145" t="str">
        <f>IF(OR(Public!$D$252="Sometimes",Public!$D$252="Parfois"),"X","")</f>
        <v/>
      </c>
    </row>
    <row r="213" spans="1:6" x14ac:dyDescent="0.25">
      <c r="A213" s="159"/>
      <c r="B213" s="211" t="str">
        <f>B207</f>
        <v>United States  |  États-Unis</v>
      </c>
      <c r="C213" s="212"/>
      <c r="D213" s="211"/>
      <c r="E213" s="213"/>
      <c r="F213" s="145" t="str">
        <f>IF(OR(Public!$D$253="Sometimes",Public!$D$253="Parfois"),"X","")</f>
        <v/>
      </c>
    </row>
    <row r="214" spans="1:6" x14ac:dyDescent="0.25">
      <c r="A214" s="159"/>
      <c r="B214" s="211" t="str">
        <f>B208</f>
        <v>Other countries  |  Autres pays</v>
      </c>
      <c r="C214" s="212"/>
      <c r="D214" s="211"/>
      <c r="E214" s="213"/>
      <c r="F214" s="145" t="str">
        <f>IF(OR(Public!$D$254="Sometimes",Public!$D$254="Parfois"),"X","")</f>
        <v/>
      </c>
    </row>
    <row r="215" spans="1:6" x14ac:dyDescent="0.25">
      <c r="A215" s="159"/>
      <c r="B215" s="214" t="str">
        <f>B214</f>
        <v>Other countries  |  Autres pays</v>
      </c>
      <c r="C215" s="212"/>
      <c r="D215" s="211"/>
      <c r="E215" s="213"/>
      <c r="F215" s="145" t="str">
        <f>IF(Public!$D$255&lt;&gt;0,Public!$D$255,"")</f>
        <v/>
      </c>
    </row>
    <row r="216" spans="1:6" x14ac:dyDescent="0.25">
      <c r="A216" s="159"/>
      <c r="B216" s="211"/>
      <c r="C216" s="212"/>
      <c r="D216" s="211"/>
      <c r="E216" s="213"/>
      <c r="F216" s="145"/>
    </row>
    <row r="217" spans="1:6" x14ac:dyDescent="0.25">
      <c r="A217" s="159"/>
      <c r="B217" s="203" t="s">
        <v>562</v>
      </c>
      <c r="C217" s="204"/>
      <c r="D217" s="203"/>
      <c r="E217" s="205"/>
      <c r="F217" s="145"/>
    </row>
    <row r="218" spans="1:6" x14ac:dyDescent="0.25">
      <c r="A218" s="159"/>
      <c r="B218" s="211" t="str">
        <f>B212</f>
        <v>China  |  Chine</v>
      </c>
      <c r="C218" s="212"/>
      <c r="D218" s="211"/>
      <c r="E218" s="213"/>
      <c r="F218" s="145" t="str">
        <f>IF(OR(Public!$D$252="Never",Public!$D$252="Jamais"),"X","")</f>
        <v/>
      </c>
    </row>
    <row r="219" spans="1:6" x14ac:dyDescent="0.25">
      <c r="A219" s="159"/>
      <c r="B219" s="211" t="str">
        <f>B213</f>
        <v>United States  |  États-Unis</v>
      </c>
      <c r="C219" s="212"/>
      <c r="D219" s="211"/>
      <c r="E219" s="213"/>
      <c r="F219" s="145" t="str">
        <f>IF(OR(Public!$D$253="Never",Public!$D$253="Jamais"),"X","")</f>
        <v/>
      </c>
    </row>
    <row r="220" spans="1:6" x14ac:dyDescent="0.25">
      <c r="A220" s="159"/>
      <c r="B220" s="211" t="str">
        <f>B214</f>
        <v>Other countries  |  Autres pays</v>
      </c>
      <c r="C220" s="212"/>
      <c r="D220" s="211"/>
      <c r="E220" s="213"/>
      <c r="F220" s="145" t="str">
        <f>IF(OR(Public!$D$254="Never",Public!$D$254="Jamais"),"X","")</f>
        <v/>
      </c>
    </row>
    <row r="221" spans="1:6" x14ac:dyDescent="0.25">
      <c r="A221" s="159"/>
      <c r="B221" s="215" t="str">
        <f>B220</f>
        <v>Other countries  |  Autres pays</v>
      </c>
      <c r="C221" s="156"/>
      <c r="D221" s="156"/>
      <c r="E221" s="157"/>
      <c r="F221" s="145" t="str">
        <f>IF(Public!$D$255&lt;&gt;0,Public!$D$255,"")</f>
        <v/>
      </c>
    </row>
    <row r="222" spans="1:6" x14ac:dyDescent="0.25">
      <c r="A222" s="159"/>
      <c r="B222" s="156"/>
      <c r="C222" s="156"/>
      <c r="D222" s="156"/>
      <c r="E222" s="157"/>
      <c r="F222" s="145"/>
    </row>
    <row r="223" spans="1:6" x14ac:dyDescent="0.25">
      <c r="A223" s="150" t="s">
        <v>617</v>
      </c>
      <c r="B223" s="188" t="s">
        <v>618</v>
      </c>
      <c r="C223" s="188"/>
      <c r="D223" s="188"/>
      <c r="E223" s="189"/>
      <c r="F223" s="145"/>
    </row>
    <row r="224" spans="1:6" x14ac:dyDescent="0.25">
      <c r="A224" s="165" t="s">
        <v>558</v>
      </c>
      <c r="B224" s="211"/>
      <c r="C224" s="212"/>
      <c r="D224" s="211"/>
      <c r="E224" s="213"/>
      <c r="F224" s="145"/>
    </row>
    <row r="225" spans="1:6" x14ac:dyDescent="0.25">
      <c r="A225" s="159"/>
      <c r="B225" s="191" t="s">
        <v>619</v>
      </c>
      <c r="C225" s="191"/>
      <c r="D225" s="191"/>
      <c r="E225" s="192"/>
      <c r="F225" s="145"/>
    </row>
    <row r="226" spans="1:6" x14ac:dyDescent="0.25">
      <c r="A226" s="159"/>
      <c r="B226" s="216" t="s">
        <v>620</v>
      </c>
      <c r="C226" s="216"/>
      <c r="D226" s="216"/>
      <c r="E226" s="217"/>
      <c r="F226" s="145"/>
    </row>
    <row r="227" spans="1:6" x14ac:dyDescent="0.25">
      <c r="A227" s="159"/>
      <c r="B227" s="209" t="s">
        <v>621</v>
      </c>
      <c r="C227" s="207"/>
      <c r="D227" s="209"/>
      <c r="E227" s="218"/>
      <c r="F227" s="145" t="str">
        <f>IF(Public!$F$262&lt;&gt;0,Public!$F$262,"")</f>
        <v/>
      </c>
    </row>
    <row r="228" spans="1:6" x14ac:dyDescent="0.25">
      <c r="A228" s="159"/>
      <c r="B228" s="209" t="s">
        <v>622</v>
      </c>
      <c r="C228" s="207"/>
      <c r="D228" s="209"/>
      <c r="E228" s="218"/>
      <c r="F228" s="145" t="str">
        <f>IF(Public!$F$263&lt;&gt;0,Public!$F$263,"")</f>
        <v/>
      </c>
    </row>
    <row r="229" spans="1:6" x14ac:dyDescent="0.25">
      <c r="A229" s="159"/>
      <c r="B229" s="209"/>
      <c r="C229" s="207"/>
      <c r="D229" s="209"/>
      <c r="E229" s="218"/>
      <c r="F229" s="145"/>
    </row>
    <row r="230" spans="1:6" x14ac:dyDescent="0.25">
      <c r="A230" s="159"/>
      <c r="B230" s="219" t="s">
        <v>623</v>
      </c>
      <c r="C230" s="219"/>
      <c r="D230" s="219"/>
      <c r="E230" s="220"/>
      <c r="F230" s="145"/>
    </row>
    <row r="231" spans="1:6" x14ac:dyDescent="0.25">
      <c r="A231" s="159"/>
      <c r="B231" s="221" t="s">
        <v>602</v>
      </c>
      <c r="C231" s="222"/>
      <c r="D231" s="219"/>
      <c r="E231" s="220"/>
      <c r="F231" s="145"/>
    </row>
    <row r="232" spans="1:6" x14ac:dyDescent="0.25">
      <c r="A232" s="159"/>
      <c r="B232" s="209" t="s">
        <v>603</v>
      </c>
      <c r="C232" s="207"/>
      <c r="D232" s="209"/>
      <c r="E232" s="218"/>
      <c r="F232" s="145" t="str">
        <f>IF(Public!$F$265&lt;&gt;0,Public!$F$265,"")</f>
        <v/>
      </c>
    </row>
    <row r="233" spans="1:6" x14ac:dyDescent="0.25">
      <c r="A233" s="159"/>
      <c r="B233" s="209"/>
      <c r="C233" s="207"/>
      <c r="D233" s="209"/>
      <c r="E233" s="218"/>
      <c r="F233" s="145"/>
    </row>
    <row r="234" spans="1:6" x14ac:dyDescent="0.25">
      <c r="A234" s="159"/>
      <c r="B234" s="221" t="s">
        <v>604</v>
      </c>
      <c r="C234" s="222"/>
      <c r="D234" s="209"/>
      <c r="E234" s="218"/>
      <c r="F234" s="145"/>
    </row>
    <row r="235" spans="1:6" x14ac:dyDescent="0.25">
      <c r="A235" s="159"/>
      <c r="B235" s="209" t="s">
        <v>605</v>
      </c>
      <c r="C235" s="207"/>
      <c r="D235" s="209"/>
      <c r="E235" s="218"/>
      <c r="F235" s="145" t="str">
        <f>IF(Public!$F$266&lt;&gt;0,Public!$F$266,"")</f>
        <v/>
      </c>
    </row>
    <row r="236" spans="1:6" x14ac:dyDescent="0.25">
      <c r="A236" s="159"/>
      <c r="B236" s="209" t="s">
        <v>606</v>
      </c>
      <c r="C236" s="207"/>
      <c r="D236" s="209"/>
      <c r="E236" s="218"/>
      <c r="F236" s="145" t="str">
        <f>IF(Public!$F$267&lt;&gt;0,Public!$F$267,"")</f>
        <v/>
      </c>
    </row>
    <row r="237" spans="1:6" x14ac:dyDescent="0.25">
      <c r="A237" s="159"/>
      <c r="B237" s="223" t="str">
        <f>B236</f>
        <v>Other countries  |  Autres pays</v>
      </c>
      <c r="C237" s="207"/>
      <c r="D237" s="209"/>
      <c r="E237" s="218"/>
      <c r="F237" s="145" t="str">
        <f>IF(Public!$F$268&lt;&gt;0,Public!$F$268,"")</f>
        <v/>
      </c>
    </row>
    <row r="238" spans="1:6" x14ac:dyDescent="0.25">
      <c r="A238" s="159"/>
      <c r="B238" s="209"/>
      <c r="C238" s="207"/>
      <c r="D238" s="209"/>
      <c r="E238" s="218"/>
      <c r="F238" s="145"/>
    </row>
    <row r="239" spans="1:6" x14ac:dyDescent="0.25">
      <c r="A239" s="159"/>
      <c r="B239" s="219" t="s">
        <v>624</v>
      </c>
      <c r="C239" s="219"/>
      <c r="D239" s="219"/>
      <c r="E239" s="220"/>
      <c r="F239" s="145"/>
    </row>
    <row r="240" spans="1:6" x14ac:dyDescent="0.25">
      <c r="A240" s="159"/>
      <c r="B240" s="221" t="str">
        <f>B231</f>
        <v>Subject imports  |  Importations visées</v>
      </c>
      <c r="C240" s="222"/>
      <c r="D240" s="219"/>
      <c r="E240" s="220"/>
      <c r="F240" s="145"/>
    </row>
    <row r="241" spans="1:6" x14ac:dyDescent="0.25">
      <c r="A241" s="159"/>
      <c r="B241" s="209" t="str">
        <f>B232</f>
        <v>China  |  Chine</v>
      </c>
      <c r="C241" s="207"/>
      <c r="D241" s="206"/>
      <c r="E241" s="208"/>
      <c r="F241" s="145" t="str">
        <f>IF(Public!$F$270&lt;&gt;0,Public!$F$270,"")</f>
        <v/>
      </c>
    </row>
    <row r="242" spans="1:6" x14ac:dyDescent="0.25">
      <c r="A242" s="159"/>
      <c r="B242" s="209"/>
      <c r="C242" s="207"/>
      <c r="D242" s="206"/>
      <c r="E242" s="208"/>
      <c r="F242" s="145"/>
    </row>
    <row r="243" spans="1:6" x14ac:dyDescent="0.25">
      <c r="A243" s="159"/>
      <c r="B243" s="221" t="str">
        <f>B234</f>
        <v>Non-subject imports  |  Importations non visées</v>
      </c>
      <c r="C243" s="222"/>
      <c r="D243" s="206"/>
      <c r="E243" s="208"/>
      <c r="F243" s="145"/>
    </row>
    <row r="244" spans="1:6" x14ac:dyDescent="0.25">
      <c r="A244" s="159"/>
      <c r="B244" s="209" t="str">
        <f>B235</f>
        <v>United States  |  États-Unis</v>
      </c>
      <c r="C244" s="207"/>
      <c r="D244" s="206"/>
      <c r="E244" s="208"/>
      <c r="F244" s="145" t="str">
        <f>IF(Public!$F$271&lt;&gt;0,Public!$F$271,"")</f>
        <v/>
      </c>
    </row>
    <row r="245" spans="1:6" x14ac:dyDescent="0.25">
      <c r="A245" s="159"/>
      <c r="B245" s="209" t="str">
        <f>B236</f>
        <v>Other countries  |  Autres pays</v>
      </c>
      <c r="C245" s="207"/>
      <c r="D245" s="206"/>
      <c r="E245" s="208"/>
      <c r="F245" s="145" t="str">
        <f>IF(Public!$F$272&lt;&gt;0,Public!$F$272,"")</f>
        <v/>
      </c>
    </row>
    <row r="246" spans="1:6" x14ac:dyDescent="0.25">
      <c r="A246" s="159"/>
      <c r="B246" s="223" t="str">
        <f>B245</f>
        <v>Other countries  |  Autres pays</v>
      </c>
      <c r="C246" s="207"/>
      <c r="D246" s="206"/>
      <c r="E246" s="208"/>
      <c r="F246" s="145" t="str">
        <f>IF(Public!$F$273&lt;&gt;0,Public!$F$273,"")</f>
        <v/>
      </c>
    </row>
    <row r="247" spans="1:6" x14ac:dyDescent="0.25">
      <c r="A247" s="159"/>
      <c r="B247" s="212"/>
      <c r="C247" s="212"/>
      <c r="D247" s="212"/>
      <c r="E247" s="224"/>
      <c r="F247" s="145"/>
    </row>
    <row r="248" spans="1:6" x14ac:dyDescent="0.25">
      <c r="A248" s="159"/>
      <c r="B248" s="191" t="s">
        <v>625</v>
      </c>
      <c r="C248" s="191"/>
      <c r="D248" s="191"/>
      <c r="E248" s="192"/>
      <c r="F248" s="145"/>
    </row>
    <row r="249" spans="1:6" x14ac:dyDescent="0.25">
      <c r="A249" s="159"/>
      <c r="B249" s="216" t="s">
        <v>620</v>
      </c>
      <c r="C249" s="216"/>
      <c r="D249" s="216"/>
      <c r="E249" s="217"/>
      <c r="F249" s="145"/>
    </row>
    <row r="250" spans="1:6" x14ac:dyDescent="0.25">
      <c r="A250" s="159"/>
      <c r="B250" s="209" t="str">
        <f>B227</f>
        <v>From Domestic Producers / Auprès des producteurs nationaux</v>
      </c>
      <c r="C250" s="207"/>
      <c r="D250" s="209"/>
      <c r="E250" s="218"/>
      <c r="F250" s="145" t="str">
        <f>IF(Public!$H$262&lt;&gt;0,Public!$H$262,"")</f>
        <v/>
      </c>
    </row>
    <row r="251" spans="1:6" x14ac:dyDescent="0.25">
      <c r="A251" s="159"/>
      <c r="B251" s="209" t="str">
        <f>B228</f>
        <v>From Distributors / Auprès des distributeurs</v>
      </c>
      <c r="C251" s="207"/>
      <c r="D251" s="209"/>
      <c r="E251" s="218"/>
      <c r="F251" s="145" t="str">
        <f>IF(Public!$H$263&lt;&gt;0,Public!$H$263,"")</f>
        <v/>
      </c>
    </row>
    <row r="252" spans="1:6" x14ac:dyDescent="0.25">
      <c r="A252" s="159"/>
      <c r="B252" s="209"/>
      <c r="C252" s="207"/>
      <c r="D252" s="209"/>
      <c r="E252" s="218"/>
      <c r="F252" s="145"/>
    </row>
    <row r="253" spans="1:6" x14ac:dyDescent="0.25">
      <c r="A253" s="159"/>
      <c r="B253" s="219" t="s">
        <v>623</v>
      </c>
      <c r="C253" s="219"/>
      <c r="D253" s="219"/>
      <c r="E253" s="220"/>
      <c r="F253" s="145"/>
    </row>
    <row r="254" spans="1:6" x14ac:dyDescent="0.25">
      <c r="A254" s="159"/>
      <c r="B254" s="221" t="str">
        <f>B231</f>
        <v>Subject imports  |  Importations visées</v>
      </c>
      <c r="C254" s="222"/>
      <c r="D254" s="219"/>
      <c r="E254" s="220"/>
      <c r="F254" s="145"/>
    </row>
    <row r="255" spans="1:6" x14ac:dyDescent="0.25">
      <c r="A255" s="159"/>
      <c r="B255" s="209" t="str">
        <f>B232</f>
        <v>China  |  Chine</v>
      </c>
      <c r="C255" s="207"/>
      <c r="D255" s="206"/>
      <c r="E255" s="208"/>
      <c r="F255" s="145" t="str">
        <f>IF(Public!$H$265&lt;&gt;0,Public!$H$265,"")</f>
        <v/>
      </c>
    </row>
    <row r="256" spans="1:6" x14ac:dyDescent="0.25">
      <c r="A256" s="159"/>
      <c r="B256" s="209"/>
      <c r="C256" s="207"/>
      <c r="D256" s="206"/>
      <c r="E256" s="208"/>
      <c r="F256" s="145"/>
    </row>
    <row r="257" spans="1:6" x14ac:dyDescent="0.25">
      <c r="A257" s="159"/>
      <c r="B257" s="221" t="str">
        <f>B234</f>
        <v>Non-subject imports  |  Importations non visées</v>
      </c>
      <c r="C257" s="222"/>
      <c r="D257" s="206"/>
      <c r="E257" s="208"/>
      <c r="F257" s="145"/>
    </row>
    <row r="258" spans="1:6" x14ac:dyDescent="0.25">
      <c r="A258" s="159"/>
      <c r="B258" s="209" t="str">
        <f>B235</f>
        <v>United States  |  États-Unis</v>
      </c>
      <c r="C258" s="207"/>
      <c r="D258" s="206"/>
      <c r="E258" s="208"/>
      <c r="F258" s="145" t="str">
        <f>IF(Public!$H$266&lt;&gt;0,Public!$H$266,"")</f>
        <v/>
      </c>
    </row>
    <row r="259" spans="1:6" x14ac:dyDescent="0.25">
      <c r="A259" s="159"/>
      <c r="B259" s="209" t="str">
        <f>B236</f>
        <v>Other countries  |  Autres pays</v>
      </c>
      <c r="C259" s="207"/>
      <c r="D259" s="206"/>
      <c r="E259" s="208"/>
      <c r="F259" s="145" t="str">
        <f>IF(Public!$H$267&lt;&gt;0,Public!$H$267,"")</f>
        <v/>
      </c>
    </row>
    <row r="260" spans="1:6" x14ac:dyDescent="0.25">
      <c r="A260" s="159"/>
      <c r="B260" s="223" t="str">
        <f>B259</f>
        <v>Other countries  |  Autres pays</v>
      </c>
      <c r="C260" s="207"/>
      <c r="D260" s="206"/>
      <c r="E260" s="208"/>
      <c r="F260" s="145" t="str">
        <f>IF(Public!$F$268&lt;&gt;0,Public!$F$268,"")</f>
        <v/>
      </c>
    </row>
    <row r="261" spans="1:6" x14ac:dyDescent="0.25">
      <c r="A261" s="159"/>
      <c r="B261" s="207"/>
      <c r="C261" s="207"/>
      <c r="D261" s="207"/>
      <c r="E261" s="225"/>
      <c r="F261" s="145"/>
    </row>
    <row r="262" spans="1:6" x14ac:dyDescent="0.25">
      <c r="A262" s="159"/>
      <c r="B262" s="219" t="s">
        <v>624</v>
      </c>
      <c r="C262" s="219"/>
      <c r="D262" s="219"/>
      <c r="E262" s="220"/>
      <c r="F262" s="145"/>
    </row>
    <row r="263" spans="1:6" x14ac:dyDescent="0.25">
      <c r="A263" s="159"/>
      <c r="B263" s="221" t="str">
        <f>B254</f>
        <v>Subject imports  |  Importations visées</v>
      </c>
      <c r="C263" s="222"/>
      <c r="D263" s="219"/>
      <c r="E263" s="220"/>
      <c r="F263" s="145"/>
    </row>
    <row r="264" spans="1:6" x14ac:dyDescent="0.25">
      <c r="A264" s="159"/>
      <c r="B264" s="209" t="str">
        <f>B255</f>
        <v>China  |  Chine</v>
      </c>
      <c r="C264" s="207"/>
      <c r="D264" s="206"/>
      <c r="E264" s="208"/>
      <c r="F264" s="145" t="str">
        <f>IF(Public!$H$270&lt;&gt;0,Public!$H$270,"")</f>
        <v/>
      </c>
    </row>
    <row r="265" spans="1:6" x14ac:dyDescent="0.25">
      <c r="A265" s="159"/>
      <c r="B265" s="209"/>
      <c r="C265" s="207"/>
      <c r="D265" s="206"/>
      <c r="E265" s="208"/>
      <c r="F265" s="145"/>
    </row>
    <row r="266" spans="1:6" x14ac:dyDescent="0.25">
      <c r="A266" s="159"/>
      <c r="B266" s="221" t="str">
        <f>B257</f>
        <v>Non-subject imports  |  Importations non visées</v>
      </c>
      <c r="C266" s="222"/>
      <c r="D266" s="206"/>
      <c r="E266" s="208"/>
      <c r="F266" s="145"/>
    </row>
    <row r="267" spans="1:6" x14ac:dyDescent="0.25">
      <c r="A267" s="159"/>
      <c r="B267" s="209" t="str">
        <f>B258</f>
        <v>United States  |  États-Unis</v>
      </c>
      <c r="C267" s="207"/>
      <c r="D267" s="206"/>
      <c r="E267" s="208"/>
      <c r="F267" s="145" t="str">
        <f>IF(Public!$H$271&lt;&gt;0,Public!$H$271,"")</f>
        <v/>
      </c>
    </row>
    <row r="268" spans="1:6" x14ac:dyDescent="0.25">
      <c r="A268" s="159"/>
      <c r="B268" s="209" t="str">
        <f>B259</f>
        <v>Other countries  |  Autres pays</v>
      </c>
      <c r="C268" s="207"/>
      <c r="D268" s="206"/>
      <c r="E268" s="208"/>
      <c r="F268" s="145" t="str">
        <f>IF(Public!$H$272&lt;&gt;0,Public!$H$272,"")</f>
        <v/>
      </c>
    </row>
    <row r="269" spans="1:6" x14ac:dyDescent="0.25">
      <c r="A269" s="159"/>
      <c r="B269" s="223" t="str">
        <f>B268</f>
        <v>Other countries  |  Autres pays</v>
      </c>
      <c r="C269" s="207"/>
      <c r="D269" s="206"/>
      <c r="E269" s="208"/>
      <c r="F269" s="145" t="str">
        <f>IF(Public!$F$273&lt;&gt;0,Public!$F$273,"")</f>
        <v/>
      </c>
    </row>
    <row r="270" spans="1:6" x14ac:dyDescent="0.25">
      <c r="A270" s="159"/>
      <c r="B270" s="204"/>
      <c r="C270" s="204"/>
      <c r="D270" s="204"/>
      <c r="E270" s="210"/>
      <c r="F270" s="145"/>
    </row>
    <row r="271" spans="1:6" x14ac:dyDescent="0.25">
      <c r="A271" s="146" t="s">
        <v>541</v>
      </c>
      <c r="B271" s="147" t="s">
        <v>626</v>
      </c>
      <c r="C271" s="147"/>
      <c r="D271" s="147"/>
      <c r="E271" s="148"/>
      <c r="F271" s="149"/>
    </row>
    <row r="272" spans="1:6" x14ac:dyDescent="0.25">
      <c r="A272" s="159"/>
      <c r="B272" s="156"/>
      <c r="C272" s="156"/>
      <c r="D272" s="156"/>
      <c r="E272" s="157"/>
      <c r="F272" s="145"/>
    </row>
    <row r="273" spans="1:6" x14ac:dyDescent="0.25">
      <c r="A273" s="150" t="s">
        <v>627</v>
      </c>
      <c r="B273" s="188" t="s">
        <v>628</v>
      </c>
      <c r="C273" s="188"/>
      <c r="D273" s="188"/>
      <c r="E273" s="189"/>
      <c r="F273" s="145"/>
    </row>
    <row r="274" spans="1:6" x14ac:dyDescent="0.25">
      <c r="A274" s="165" t="s">
        <v>629</v>
      </c>
      <c r="B274" s="226" t="s">
        <v>67</v>
      </c>
      <c r="C274" s="227"/>
      <c r="D274" s="228"/>
      <c r="E274" s="229"/>
      <c r="F274" s="145" t="str">
        <f>IF(Pro!$E113&lt;&gt;0,Pro!$E113,"")</f>
        <v/>
      </c>
    </row>
    <row r="275" spans="1:6" x14ac:dyDescent="0.25">
      <c r="A275" s="230"/>
      <c r="B275" s="231" t="s">
        <v>54</v>
      </c>
      <c r="C275" s="230"/>
      <c r="D275" s="230"/>
      <c r="E275" s="232"/>
      <c r="F275" s="145" t="str">
        <f>IF(Pro!$E114&lt;&gt;0,Pro!$E114,"")</f>
        <v/>
      </c>
    </row>
    <row r="276" spans="1:6" x14ac:dyDescent="0.25">
      <c r="A276" s="159"/>
      <c r="B276" s="233" t="s">
        <v>75</v>
      </c>
      <c r="C276" s="234" t="s">
        <v>57</v>
      </c>
      <c r="D276" s="226"/>
      <c r="E276" s="235"/>
      <c r="F276" s="145" t="str">
        <f>IF(Pro!$E115&lt;&gt;0,Pro!$E115,"")</f>
        <v/>
      </c>
    </row>
    <row r="277" spans="1:6" x14ac:dyDescent="0.25">
      <c r="A277" s="159"/>
      <c r="B277" s="226" t="s">
        <v>68</v>
      </c>
      <c r="C277" s="236" t="s">
        <v>58</v>
      </c>
      <c r="D277" s="231"/>
      <c r="E277" s="237"/>
      <c r="F277" s="145" t="str">
        <f>IF(Pro!$E116&lt;&gt;0,Pro!$E116,"")</f>
        <v/>
      </c>
    </row>
    <row r="278" spans="1:6" x14ac:dyDescent="0.25">
      <c r="A278" s="159"/>
      <c r="B278" s="226" t="s">
        <v>61</v>
      </c>
      <c r="C278" s="234" t="s">
        <v>78</v>
      </c>
      <c r="D278" s="226"/>
      <c r="E278" s="235"/>
      <c r="F278" s="145" t="str">
        <f>IF(Pro!$E117&lt;&gt;0,Pro!$E117,"")</f>
        <v/>
      </c>
    </row>
    <row r="279" spans="1:6" x14ac:dyDescent="0.25">
      <c r="A279" s="159"/>
      <c r="B279" s="233" t="s">
        <v>69</v>
      </c>
      <c r="C279" s="234" t="s">
        <v>630</v>
      </c>
      <c r="D279" s="226"/>
      <c r="E279" s="235"/>
      <c r="F279" s="145" t="str">
        <f>IF(Pro!$E118&lt;&gt;0,Pro!$E118,"")</f>
        <v/>
      </c>
    </row>
    <row r="280" spans="1:6" x14ac:dyDescent="0.25">
      <c r="A280" s="159"/>
      <c r="B280" s="226" t="s">
        <v>70</v>
      </c>
      <c r="C280" s="234" t="s">
        <v>631</v>
      </c>
      <c r="D280" s="226"/>
      <c r="E280" s="235"/>
      <c r="F280" s="145" t="str">
        <f>IF(Pro!$E119&lt;&gt;0,Pro!$E119,"")</f>
        <v/>
      </c>
    </row>
    <row r="281" spans="1:6" x14ac:dyDescent="0.25">
      <c r="A281" s="159"/>
      <c r="B281" s="226" t="s">
        <v>87</v>
      </c>
      <c r="C281" s="234" t="s">
        <v>80</v>
      </c>
      <c r="D281" s="226"/>
      <c r="E281" s="235"/>
      <c r="F281" s="145" t="str">
        <f>IF(Pro!$E120&lt;&gt;0,Pro!$E120,"")</f>
        <v/>
      </c>
    </row>
    <row r="282" spans="1:6" x14ac:dyDescent="0.25">
      <c r="A282" s="159"/>
      <c r="B282" s="233" t="s">
        <v>77</v>
      </c>
      <c r="C282" s="234" t="s">
        <v>62</v>
      </c>
      <c r="D282" s="226"/>
      <c r="E282" s="235"/>
      <c r="F282" s="145" t="str">
        <f>IF(Pro!$E121&lt;&gt;0,Pro!$E121,"")</f>
        <v/>
      </c>
    </row>
    <row r="283" spans="1:6" x14ac:dyDescent="0.25">
      <c r="A283" s="159"/>
      <c r="B283" s="233" t="s">
        <v>71</v>
      </c>
      <c r="C283" s="234" t="s">
        <v>81</v>
      </c>
      <c r="D283" s="226"/>
      <c r="E283" s="235"/>
      <c r="F283" s="145" t="str">
        <f>IF(Pro!$E122&lt;&gt;0,Pro!$E122,"")</f>
        <v/>
      </c>
    </row>
    <row r="284" spans="1:6" x14ac:dyDescent="0.25">
      <c r="A284" s="159"/>
      <c r="B284" s="226" t="s">
        <v>278</v>
      </c>
      <c r="C284" s="234" t="s">
        <v>632</v>
      </c>
      <c r="D284" s="226"/>
      <c r="E284" s="235"/>
      <c r="F284" s="145" t="str">
        <f>IF(Pro!$E123&lt;&gt;0,Pro!$E123,"")</f>
        <v/>
      </c>
    </row>
    <row r="285" spans="1:6" x14ac:dyDescent="0.25">
      <c r="A285" s="159"/>
      <c r="B285" s="226" t="s">
        <v>56</v>
      </c>
      <c r="C285" s="234" t="s">
        <v>633</v>
      </c>
      <c r="D285" s="226"/>
      <c r="E285" s="235"/>
      <c r="F285" s="145" t="str">
        <f>IF(Pro!$E124&lt;&gt;0,Pro!$E124,"")</f>
        <v/>
      </c>
    </row>
    <row r="286" spans="1:6" x14ac:dyDescent="0.25">
      <c r="A286" s="159"/>
      <c r="B286" s="226" t="s">
        <v>55</v>
      </c>
      <c r="C286" s="234" t="s">
        <v>59</v>
      </c>
      <c r="D286" s="226"/>
      <c r="E286" s="235"/>
      <c r="F286" s="145" t="str">
        <f>IF(Pro!$E125&lt;&gt;0,Pro!$E125,"")</f>
        <v/>
      </c>
    </row>
    <row r="287" spans="1:6" ht="15.75" thickBot="1" x14ac:dyDescent="0.3">
      <c r="A287" s="159"/>
      <c r="B287" s="226" t="s">
        <v>634</v>
      </c>
      <c r="C287" s="234" t="s">
        <v>82</v>
      </c>
      <c r="D287" s="226"/>
      <c r="E287" s="235"/>
      <c r="F287" s="145" t="str">
        <f>IF(Pro!$E126&lt;&gt;0,"X","")</f>
        <v/>
      </c>
    </row>
    <row r="288" spans="1:6" ht="15.75" thickBot="1" x14ac:dyDescent="0.3">
      <c r="A288" s="183" t="s">
        <v>579</v>
      </c>
      <c r="B288" s="238" t="s">
        <v>635</v>
      </c>
      <c r="C288" s="234" t="s">
        <v>83</v>
      </c>
      <c r="D288" s="226"/>
      <c r="E288" s="235"/>
      <c r="F288" s="145" t="str">
        <f>IF(Pro!$E126&lt;&gt;0,Pro!$E126,"")</f>
        <v/>
      </c>
    </row>
    <row r="289" spans="1:6" x14ac:dyDescent="0.25">
      <c r="A289" s="159"/>
      <c r="B289" s="204"/>
      <c r="C289" s="204"/>
      <c r="D289" s="204"/>
      <c r="E289" s="210"/>
      <c r="F289" s="145"/>
    </row>
    <row r="290" spans="1:6" x14ac:dyDescent="0.25">
      <c r="A290" s="146" t="s">
        <v>541</v>
      </c>
      <c r="B290" s="147" t="s">
        <v>614</v>
      </c>
      <c r="C290" s="147"/>
      <c r="D290" s="147"/>
      <c r="E290" s="148"/>
      <c r="F290" s="149"/>
    </row>
    <row r="291" spans="1:6" ht="15.75" thickBot="1" x14ac:dyDescent="0.3">
      <c r="A291" s="159"/>
      <c r="B291" s="156"/>
      <c r="C291" s="156"/>
      <c r="D291" s="156"/>
      <c r="E291" s="157"/>
      <c r="F291" s="145"/>
    </row>
    <row r="292" spans="1:6" ht="15.75" thickBot="1" x14ac:dyDescent="0.3">
      <c r="A292" s="159"/>
      <c r="B292" s="183" t="s">
        <v>636</v>
      </c>
      <c r="C292" s="227"/>
      <c r="D292" s="227"/>
      <c r="E292" s="239"/>
      <c r="F292" s="145"/>
    </row>
    <row r="293" spans="1:6" x14ac:dyDescent="0.25">
      <c r="A293" s="159"/>
      <c r="B293" s="156"/>
      <c r="C293" s="156"/>
      <c r="D293" s="156"/>
      <c r="E293" s="157"/>
      <c r="F293" s="145"/>
    </row>
    <row r="294" spans="1:6" x14ac:dyDescent="0.25">
      <c r="A294" s="150" t="s">
        <v>637</v>
      </c>
      <c r="B294" s="240" t="s">
        <v>638</v>
      </c>
      <c r="C294" s="241"/>
      <c r="D294" s="240"/>
      <c r="E294" s="242"/>
      <c r="F294" s="145"/>
    </row>
    <row r="295" spans="1:6" x14ac:dyDescent="0.25">
      <c r="A295" s="165" t="s">
        <v>639</v>
      </c>
      <c r="B295" s="226" t="s">
        <v>67</v>
      </c>
      <c r="C295" s="234"/>
      <c r="D295" s="226"/>
      <c r="E295" s="235"/>
      <c r="F295" s="145" t="str">
        <f>IF(Public!$E280="Comparable","C",IF(COUNTIF(Public!$E280,"*Canada"),"A",IF(OR(COUNTIF(Public!$E280,"*China"),COUNTIF(Public!$E280,"*Chine")),"B","")))</f>
        <v/>
      </c>
    </row>
    <row r="296" spans="1:6" x14ac:dyDescent="0.25">
      <c r="A296" s="159"/>
      <c r="B296" s="231" t="s">
        <v>54</v>
      </c>
      <c r="C296" s="236"/>
      <c r="D296" s="231"/>
      <c r="E296" s="237"/>
      <c r="F296" s="145" t="str">
        <f>IF(Public!$E281="Comparable","C",IF(COUNTIF(Public!$E281,"*Canada"),"A",IF(OR(COUNTIF(Public!$E281,"*China"),COUNTIF(Public!$E281,"*Chine")),"B","")))</f>
        <v/>
      </c>
    </row>
    <row r="297" spans="1:6" x14ac:dyDescent="0.25">
      <c r="A297" s="159"/>
      <c r="B297" s="233" t="s">
        <v>75</v>
      </c>
      <c r="C297" s="234"/>
      <c r="D297" s="226"/>
      <c r="E297" s="235"/>
      <c r="F297" s="145" t="str">
        <f>IF(Public!$E282="Comparable","C",IF(COUNTIF(Public!$E282,"*Canada"),"A",IF(OR(COUNTIF(Public!$E282,"*China"),COUNTIF(Public!$E282,"*Chine")),"B","")))</f>
        <v/>
      </c>
    </row>
    <row r="298" spans="1:6" x14ac:dyDescent="0.25">
      <c r="A298" s="159"/>
      <c r="B298" s="226" t="s">
        <v>68</v>
      </c>
      <c r="C298" s="234"/>
      <c r="D298" s="226"/>
      <c r="E298" s="235"/>
      <c r="F298" s="145" t="str">
        <f>IF(Public!$E283="Comparable","C",IF(COUNTIF(Public!$E283,"*Canada"),"A",IF(OR(COUNTIF(Public!$E283,"*China"),COUNTIF(Public!$E283,"*Chine")),"B","")))</f>
        <v/>
      </c>
    </row>
    <row r="299" spans="1:6" x14ac:dyDescent="0.25">
      <c r="A299" s="159"/>
      <c r="B299" s="233" t="s">
        <v>76</v>
      </c>
      <c r="C299" s="234"/>
      <c r="D299" s="226"/>
      <c r="E299" s="235"/>
      <c r="F299" s="145" t="str">
        <f>IF(Public!$E284="Comparable","C",IF(COUNTIF(Public!$E284,"*Canada"),"A",IF(OR(COUNTIF(Public!$E284,"*China"),COUNTIF(Public!$E284,"*Chine")),"B","")))</f>
        <v/>
      </c>
    </row>
    <row r="300" spans="1:6" x14ac:dyDescent="0.25">
      <c r="A300" s="159"/>
      <c r="B300" s="226" t="s">
        <v>61</v>
      </c>
      <c r="C300" s="234"/>
      <c r="D300" s="226"/>
      <c r="E300" s="235"/>
      <c r="F300" s="145" t="str">
        <f>IF(Public!$E285="Comparable","C",IF(COUNTIF(Public!$E285,"*Canada"),"A",IF(OR(COUNTIF(Public!$E285,"*China"),COUNTIF(Public!$E285,"*Chine")),"B","")))</f>
        <v/>
      </c>
    </row>
    <row r="301" spans="1:6" x14ac:dyDescent="0.25">
      <c r="A301" s="159"/>
      <c r="B301" s="226" t="s">
        <v>69</v>
      </c>
      <c r="C301" s="234"/>
      <c r="D301" s="226"/>
      <c r="E301" s="235"/>
      <c r="F301" s="145" t="str">
        <f>IF(Public!$E286="Comparable","C",IF(COUNTIF(Public!$E286,"*Canada"),"A",IF(OR(COUNTIF(Public!$E286,"*China"),COUNTIF(Public!$E286,"*Chine")),"B","")))</f>
        <v/>
      </c>
    </row>
    <row r="302" spans="1:6" x14ac:dyDescent="0.25">
      <c r="A302" s="159"/>
      <c r="B302" s="226" t="s">
        <v>70</v>
      </c>
      <c r="C302" s="234"/>
      <c r="D302" s="226"/>
      <c r="E302" s="235"/>
      <c r="F302" s="145" t="str">
        <f>IF(Public!$E287="Comparable","C",IF(COUNTIF(Public!$E287,"*Canada"),"A",IF(OR(COUNTIF(Public!$E287,"*China"),COUNTIF(Public!$E287,"*Chine")),"B","")))</f>
        <v/>
      </c>
    </row>
    <row r="303" spans="1:6" x14ac:dyDescent="0.25">
      <c r="A303" s="159"/>
      <c r="B303" s="226" t="s">
        <v>87</v>
      </c>
      <c r="C303" s="234"/>
      <c r="D303" s="226"/>
      <c r="E303" s="235"/>
      <c r="F303" s="145" t="str">
        <f>IF(Public!$E288="Comparable","C",IF(COUNTIF(Public!$E288,"*Canada"),"A",IF(OR(COUNTIF(Public!$E288,"*China"),COUNTIF(Public!$E288,"*Chine")),"B","")))</f>
        <v/>
      </c>
    </row>
    <row r="304" spans="1:6" x14ac:dyDescent="0.25">
      <c r="A304" s="159"/>
      <c r="B304" s="226" t="s">
        <v>77</v>
      </c>
      <c r="C304" s="234"/>
      <c r="D304" s="226"/>
      <c r="E304" s="235"/>
      <c r="F304" s="145" t="str">
        <f>IF(Public!$E289="Comparable","C",IF(COUNTIF(Public!$E289,"*Canada"),"A",IF(OR(COUNTIF(Public!$E289,"*China"),COUNTIF(Public!$E289,"*Chine")),"B","")))</f>
        <v/>
      </c>
    </row>
    <row r="305" spans="1:6" x14ac:dyDescent="0.25">
      <c r="A305" s="159"/>
      <c r="B305" s="226" t="s">
        <v>71</v>
      </c>
      <c r="C305" s="234"/>
      <c r="D305" s="226"/>
      <c r="E305" s="235"/>
      <c r="F305" s="145" t="str">
        <f>IF(Public!$E290="Comparable","C",IF(COUNTIF(Public!$E290,"*Canada"),"A",IF(OR(COUNTIF(Public!$E290,"*China"),COUNTIF(Public!$E290,"*Chine")),"B","")))</f>
        <v/>
      </c>
    </row>
    <row r="306" spans="1:6" x14ac:dyDescent="0.25">
      <c r="A306" s="159"/>
      <c r="B306" s="226" t="s">
        <v>278</v>
      </c>
      <c r="C306" s="234"/>
      <c r="D306" s="226"/>
      <c r="E306" s="235"/>
      <c r="F306" s="145" t="str">
        <f>IF(Public!$E291="Comparable","C",IF(COUNTIF(Public!$E291,"*Canada"),"A",IF(OR(COUNTIF(Public!$E291,"*China"),COUNTIF(Public!$E291,"*Chine")),"B","")))</f>
        <v/>
      </c>
    </row>
    <row r="307" spans="1:6" x14ac:dyDescent="0.25">
      <c r="A307" s="159"/>
      <c r="B307" s="226" t="s">
        <v>56</v>
      </c>
      <c r="C307" s="234"/>
      <c r="D307" s="226"/>
      <c r="E307" s="235"/>
      <c r="F307" s="145" t="str">
        <f>IF(Public!$E292="Comparable","C",IF(COUNTIF(Public!$E292,"*Canada"),"A",IF(OR(COUNTIF(Public!$E292,"*China"),COUNTIF(Public!$E292,"*Chine")),"B","")))</f>
        <v/>
      </c>
    </row>
    <row r="308" spans="1:6" x14ac:dyDescent="0.25">
      <c r="A308" s="159"/>
      <c r="B308" s="226" t="s">
        <v>55</v>
      </c>
      <c r="C308" s="234"/>
      <c r="D308" s="226"/>
      <c r="E308" s="235"/>
      <c r="F308" s="145" t="str">
        <f>IF(Public!$E293="Comparable","C",IF(COUNTIF(Public!$E293,"*Canada"),"A",IF(OR(COUNTIF(Public!$E293,"*China"),COUNTIF(Public!$E293,"*Chine")),"B","")))</f>
        <v/>
      </c>
    </row>
    <row r="309" spans="1:6" ht="15.75" thickBot="1" x14ac:dyDescent="0.3">
      <c r="B309" s="226" t="s">
        <v>640</v>
      </c>
      <c r="C309" s="234"/>
      <c r="D309" s="234"/>
      <c r="E309" s="244"/>
      <c r="F309" s="145" t="str">
        <f>IF(Public!$E$295&lt;&gt;0,"C","")</f>
        <v/>
      </c>
    </row>
    <row r="310" spans="1:6" ht="15.75" thickBot="1" x14ac:dyDescent="0.3">
      <c r="A310" s="183" t="s">
        <v>579</v>
      </c>
      <c r="B310" s="238" t="s">
        <v>635</v>
      </c>
      <c r="C310" s="234"/>
      <c r="D310" s="226"/>
      <c r="E310" s="235"/>
      <c r="F310" s="145" t="str">
        <f>IF(Public!$E$295&lt;&gt;0,Public!$E$295,"")</f>
        <v/>
      </c>
    </row>
    <row r="311" spans="1:6" ht="15.75" thickBot="1" x14ac:dyDescent="0.3">
      <c r="A311" s="159"/>
      <c r="B311" s="238" t="s">
        <v>641</v>
      </c>
      <c r="C311" s="234"/>
      <c r="D311" s="226"/>
      <c r="E311" s="235"/>
      <c r="F311" s="145" t="str">
        <f>IF(Public!$E$296&lt;&gt;0,"A","")</f>
        <v/>
      </c>
    </row>
    <row r="312" spans="1:6" ht="15.75" thickBot="1" x14ac:dyDescent="0.3">
      <c r="A312" s="183" t="s">
        <v>579</v>
      </c>
      <c r="B312" s="238" t="s">
        <v>635</v>
      </c>
      <c r="C312" s="234"/>
      <c r="D312" s="226"/>
      <c r="E312" s="235"/>
      <c r="F312" s="145" t="str">
        <f>IF(Public!$E$296&lt;&gt;0,Public!$E$296,"")</f>
        <v/>
      </c>
    </row>
    <row r="313" spans="1:6" ht="15.75" thickBot="1" x14ac:dyDescent="0.3">
      <c r="A313" s="159"/>
      <c r="B313" s="238" t="s">
        <v>642</v>
      </c>
      <c r="C313" s="234"/>
      <c r="D313" s="226"/>
      <c r="E313" s="235"/>
      <c r="F313" s="145" t="str">
        <f>IF(Public!$E$297&lt;&gt;0,"B","")</f>
        <v/>
      </c>
    </row>
    <row r="314" spans="1:6" ht="15.75" thickBot="1" x14ac:dyDescent="0.3">
      <c r="A314" s="183" t="s">
        <v>579</v>
      </c>
      <c r="B314" s="238" t="s">
        <v>635</v>
      </c>
      <c r="C314" s="234"/>
      <c r="D314" s="226"/>
      <c r="E314" s="235"/>
      <c r="F314" s="145" t="str">
        <f>IF(Public!$E$297&lt;&gt;0,Public!$E$297,"")</f>
        <v/>
      </c>
    </row>
    <row r="315" spans="1:6" x14ac:dyDescent="0.25">
      <c r="A315" s="159"/>
      <c r="B315" s="226"/>
      <c r="C315" s="234"/>
      <c r="D315" s="226"/>
      <c r="E315" s="235"/>
      <c r="F315" s="145"/>
    </row>
    <row r="316" spans="1:6" x14ac:dyDescent="0.25">
      <c r="A316" s="146" t="s">
        <v>541</v>
      </c>
      <c r="B316" s="147" t="s">
        <v>626</v>
      </c>
      <c r="C316" s="147"/>
      <c r="D316" s="147"/>
      <c r="E316" s="148"/>
      <c r="F316" s="149"/>
    </row>
    <row r="317" spans="1:6" x14ac:dyDescent="0.25">
      <c r="A317" s="159"/>
      <c r="B317" s="156"/>
      <c r="C317" s="156"/>
      <c r="D317" s="156"/>
      <c r="E317" s="157"/>
      <c r="F317" s="145"/>
    </row>
    <row r="318" spans="1:6" x14ac:dyDescent="0.25">
      <c r="A318" s="150" t="s">
        <v>643</v>
      </c>
      <c r="B318" s="240" t="s">
        <v>644</v>
      </c>
      <c r="C318" s="241"/>
      <c r="D318" s="240"/>
      <c r="E318" s="242"/>
      <c r="F318" s="145"/>
    </row>
    <row r="319" spans="1:6" x14ac:dyDescent="0.25">
      <c r="A319" s="165" t="s">
        <v>572</v>
      </c>
      <c r="B319" s="245">
        <v>1</v>
      </c>
      <c r="C319" s="246"/>
      <c r="D319" s="245"/>
      <c r="E319" s="247"/>
      <c r="F319" s="145" t="str">
        <f>IF(Pro!$E$107=1,"X","")</f>
        <v/>
      </c>
    </row>
    <row r="320" spans="1:6" x14ac:dyDescent="0.25">
      <c r="A320" s="158"/>
      <c r="B320" s="175">
        <v>2</v>
      </c>
      <c r="C320" s="176"/>
      <c r="D320" s="175"/>
      <c r="E320" s="248"/>
      <c r="F320" s="145" t="str">
        <f>IF(Pro!$E$107=2,"X","")</f>
        <v/>
      </c>
    </row>
    <row r="321" spans="1:6" x14ac:dyDescent="0.25">
      <c r="A321" s="158"/>
      <c r="B321" s="238">
        <v>3</v>
      </c>
      <c r="C321" s="234"/>
      <c r="D321" s="238"/>
      <c r="E321" s="249"/>
      <c r="F321" s="145" t="str">
        <f>IF(Pro!$E$107=3,"X","")</f>
        <v/>
      </c>
    </row>
    <row r="322" spans="1:6" x14ac:dyDescent="0.25">
      <c r="A322" s="158"/>
      <c r="B322" s="238" t="s">
        <v>645</v>
      </c>
      <c r="C322" s="234"/>
      <c r="D322" s="238"/>
      <c r="E322" s="249"/>
      <c r="F322" s="145" t="str">
        <f>IF(OR(Pro!E107="More than 3",Pro!E107="Plus de 3"),"X","")</f>
        <v/>
      </c>
    </row>
    <row r="323" spans="1:6" x14ac:dyDescent="0.25">
      <c r="A323" s="158"/>
      <c r="B323" s="234"/>
      <c r="C323" s="234"/>
      <c r="D323" s="234"/>
      <c r="E323" s="244"/>
      <c r="F323" s="145"/>
    </row>
    <row r="324" spans="1:6" x14ac:dyDescent="0.25">
      <c r="A324" s="150" t="s">
        <v>646</v>
      </c>
      <c r="B324" s="240" t="s">
        <v>647</v>
      </c>
      <c r="C324" s="241"/>
      <c r="D324" s="240"/>
      <c r="E324" s="242"/>
      <c r="F324" s="145"/>
    </row>
    <row r="325" spans="1:6" x14ac:dyDescent="0.25">
      <c r="A325" s="165" t="s">
        <v>572</v>
      </c>
      <c r="B325" s="250" t="s">
        <v>44</v>
      </c>
      <c r="C325" s="251" t="s">
        <v>49</v>
      </c>
      <c r="D325" s="245"/>
      <c r="E325" s="247"/>
      <c r="F325" s="145" t="str">
        <f>IF(Pro!$E135&lt;&gt;0,Pro!$E135,"")</f>
        <v/>
      </c>
    </row>
    <row r="326" spans="1:6" x14ac:dyDescent="0.25">
      <c r="A326" s="158"/>
      <c r="B326" s="250" t="s">
        <v>45</v>
      </c>
      <c r="C326" s="251" t="s">
        <v>50</v>
      </c>
      <c r="D326" s="245"/>
      <c r="E326" s="247"/>
      <c r="F326" s="145" t="str">
        <f>IF(Pro!$E136&lt;&gt;0,Pro!$E136,"")</f>
        <v/>
      </c>
    </row>
    <row r="327" spans="1:6" ht="15" customHeight="1" x14ac:dyDescent="0.25">
      <c r="A327" s="158"/>
      <c r="B327" s="250" t="s">
        <v>46</v>
      </c>
      <c r="C327" s="251" t="s">
        <v>51</v>
      </c>
      <c r="D327" s="245"/>
      <c r="E327" s="247"/>
      <c r="F327" s="145" t="str">
        <f>IF(Pro!$E137&lt;&gt;0,Pro!$E137,"")</f>
        <v/>
      </c>
    </row>
    <row r="328" spans="1:6" x14ac:dyDescent="0.25">
      <c r="A328" s="158"/>
      <c r="B328" s="250" t="s">
        <v>47</v>
      </c>
      <c r="C328" s="251" t="s">
        <v>52</v>
      </c>
      <c r="D328" s="245"/>
      <c r="E328" s="247"/>
      <c r="F328" s="145" t="str">
        <f>IF(Pro!$E139&lt;&gt;0,Pro!$E139,"")</f>
        <v/>
      </c>
    </row>
    <row r="329" spans="1:6" ht="15.75" thickBot="1" x14ac:dyDescent="0.3">
      <c r="A329" s="158"/>
      <c r="B329" s="250" t="s">
        <v>48</v>
      </c>
      <c r="C329" s="251" t="s">
        <v>53</v>
      </c>
      <c r="D329" s="245"/>
      <c r="E329" s="247"/>
      <c r="F329" s="145" t="str">
        <f>IF(Pro!$E141&lt;&gt;0,Pro!$E141,"")</f>
        <v/>
      </c>
    </row>
    <row r="330" spans="1:6" ht="15.75" thickBot="1" x14ac:dyDescent="0.3">
      <c r="A330" s="183" t="s">
        <v>579</v>
      </c>
      <c r="B330" s="245" t="s">
        <v>648</v>
      </c>
      <c r="C330" s="246"/>
      <c r="D330" s="245"/>
      <c r="E330" s="247"/>
      <c r="F330" s="145" t="str">
        <f>IF(Pro!$E$142&lt;&gt;0,"X","")</f>
        <v/>
      </c>
    </row>
    <row r="331" spans="1:6" x14ac:dyDescent="0.25">
      <c r="A331" s="158"/>
      <c r="B331" s="252" t="s">
        <v>635</v>
      </c>
      <c r="C331" s="234"/>
      <c r="D331" s="252"/>
      <c r="E331" s="253"/>
      <c r="F331" s="145" t="str">
        <f>IF(Pro!$E$142&lt;&gt;0,Pro!$E$142,"")</f>
        <v/>
      </c>
    </row>
    <row r="332" spans="1:6" x14ac:dyDescent="0.25">
      <c r="A332" s="158"/>
      <c r="B332" s="252"/>
      <c r="C332" s="234"/>
      <c r="D332" s="252"/>
      <c r="E332" s="253"/>
      <c r="F332" s="145"/>
    </row>
    <row r="333" spans="1:6" x14ac:dyDescent="0.25">
      <c r="A333" s="150" t="s">
        <v>649</v>
      </c>
      <c r="B333" s="240" t="s">
        <v>650</v>
      </c>
      <c r="C333" s="241"/>
      <c r="D333" s="240"/>
      <c r="E333" s="242"/>
      <c r="F333" s="145"/>
    </row>
    <row r="334" spans="1:6" x14ac:dyDescent="0.25">
      <c r="A334" s="165" t="s">
        <v>629</v>
      </c>
      <c r="B334" s="166" t="s">
        <v>559</v>
      </c>
      <c r="C334" s="156"/>
      <c r="D334" s="245"/>
      <c r="E334" s="247"/>
      <c r="F334" s="145" t="str">
        <f>IF(OR(Pro!$H$152="Always",Pro!$H$152="Toujours"),"X","")</f>
        <v/>
      </c>
    </row>
    <row r="335" spans="1:6" x14ac:dyDescent="0.25">
      <c r="A335" s="158"/>
      <c r="B335" s="166" t="s">
        <v>560</v>
      </c>
      <c r="C335" s="156"/>
      <c r="D335" s="245"/>
      <c r="E335" s="247"/>
      <c r="F335" s="145" t="str">
        <f>IF(OR(Pro!$H$152="Usually",Pro!$H$152="Généralement"),"X","")</f>
        <v/>
      </c>
    </row>
    <row r="336" spans="1:6" x14ac:dyDescent="0.25">
      <c r="A336" s="158"/>
      <c r="B336" s="166" t="s">
        <v>561</v>
      </c>
      <c r="C336" s="156"/>
      <c r="D336" s="245"/>
      <c r="E336" s="247"/>
      <c r="F336" s="145" t="str">
        <f>IF(OR(Pro!$H$152="Sometimes",Pro!$H$152="Parfois"),"X","")</f>
        <v/>
      </c>
    </row>
    <row r="337" spans="1:6" x14ac:dyDescent="0.25">
      <c r="A337" s="158"/>
      <c r="B337" s="166" t="s">
        <v>562</v>
      </c>
      <c r="C337" s="156"/>
      <c r="D337" s="245"/>
      <c r="E337" s="247"/>
      <c r="F337" s="145" t="str">
        <f>IF(OR(Pro!$H$152="Never",Pro!$H$152="Jamais"),"X","")</f>
        <v/>
      </c>
    </row>
    <row r="338" spans="1:6" x14ac:dyDescent="0.25">
      <c r="A338" s="158"/>
      <c r="B338" s="234"/>
      <c r="C338" s="234"/>
      <c r="D338" s="234"/>
      <c r="E338" s="244"/>
      <c r="F338" s="145"/>
    </row>
    <row r="339" spans="1:6" x14ac:dyDescent="0.25">
      <c r="A339" s="150" t="s">
        <v>651</v>
      </c>
      <c r="B339" s="240" t="s">
        <v>652</v>
      </c>
      <c r="C339" s="241"/>
      <c r="D339" s="240"/>
      <c r="E339" s="242"/>
      <c r="F339" s="145"/>
    </row>
    <row r="340" spans="1:6" x14ac:dyDescent="0.25">
      <c r="A340" s="165" t="s">
        <v>629</v>
      </c>
      <c r="B340" s="166" t="s">
        <v>653</v>
      </c>
      <c r="C340" s="156"/>
      <c r="D340" s="166"/>
      <c r="E340" s="167"/>
      <c r="F340" s="145" t="str">
        <f>IF(OR(Pro!$H$159="0 to 5%",Pro!$H$159="De 0 à 5 %"),"X","")</f>
        <v/>
      </c>
    </row>
    <row r="341" spans="1:6" x14ac:dyDescent="0.25">
      <c r="A341" s="158"/>
      <c r="B341" s="166" t="s">
        <v>654</v>
      </c>
      <c r="C341" s="156"/>
      <c r="D341" s="166"/>
      <c r="E341" s="167"/>
      <c r="F341" s="145" t="str">
        <f>IF(OR(Pro!$H$159="6 to 10%",Pro!$H$159="De 6 à 10 %"),"X","")</f>
        <v/>
      </c>
    </row>
    <row r="342" spans="1:6" x14ac:dyDescent="0.25">
      <c r="A342" s="158"/>
      <c r="B342" s="166" t="s">
        <v>655</v>
      </c>
      <c r="C342" s="156"/>
      <c r="D342" s="166"/>
      <c r="E342" s="167"/>
      <c r="F342" s="145" t="str">
        <f>IF(OR(Pro!$H$159="11 to 15%",Pro!$H$159="De 11 à 15 %"),"X","")</f>
        <v/>
      </c>
    </row>
    <row r="343" spans="1:6" x14ac:dyDescent="0.25">
      <c r="A343" s="158"/>
      <c r="B343" s="166" t="s">
        <v>656</v>
      </c>
      <c r="C343" s="156"/>
      <c r="D343" s="166"/>
      <c r="E343" s="167"/>
      <c r="F343" s="145" t="str">
        <f>IF(OR(Pro!$H$159="16 to 20%",Pro!$H$159="De 16 à 20 %"),"X","")</f>
        <v/>
      </c>
    </row>
    <row r="344" spans="1:6" x14ac:dyDescent="0.25">
      <c r="A344" s="158"/>
      <c r="B344" s="166" t="s">
        <v>657</v>
      </c>
      <c r="C344" s="156"/>
      <c r="D344" s="166"/>
      <c r="E344" s="167"/>
      <c r="F344" s="145" t="str">
        <f>IF(OR(Pro!$H$159="21 to 25%",Pro!$H$159="De 21 à 25 %"),"X","")</f>
        <v/>
      </c>
    </row>
    <row r="345" spans="1:6" x14ac:dyDescent="0.25">
      <c r="A345" s="158"/>
      <c r="B345" s="166" t="s">
        <v>658</v>
      </c>
      <c r="C345" s="156"/>
      <c r="D345" s="166"/>
      <c r="E345" s="167"/>
      <c r="F345" s="145" t="str">
        <f>IF(OR(Pro!$H$159="More than 25%",Pro!$H$159="Plus de 25 %"),"X","")</f>
        <v/>
      </c>
    </row>
    <row r="346" spans="1:6" x14ac:dyDescent="0.25">
      <c r="A346" s="158"/>
      <c r="B346" s="234"/>
      <c r="C346" s="234"/>
      <c r="D346" s="234"/>
      <c r="E346" s="244"/>
      <c r="F346" s="145"/>
    </row>
    <row r="347" spans="1:6" ht="26.25" x14ac:dyDescent="0.25">
      <c r="A347" s="158"/>
      <c r="B347" s="254" t="s">
        <v>659</v>
      </c>
      <c r="C347" s="246"/>
      <c r="D347" s="245"/>
      <c r="E347" s="247"/>
      <c r="F347" s="145" t="str">
        <f>IF(OR(Pro!$H$159="Price would never be the primary factor",Pro!$H$159="Le prix ne sera jamais le facteur principal"),"X","")</f>
        <v/>
      </c>
    </row>
    <row r="348" spans="1:6" x14ac:dyDescent="0.25">
      <c r="A348" s="158"/>
      <c r="B348" s="246"/>
      <c r="C348" s="246"/>
      <c r="D348" s="246"/>
      <c r="E348" s="255"/>
      <c r="F348" s="145"/>
    </row>
    <row r="349" spans="1:6" x14ac:dyDescent="0.25">
      <c r="A349" s="150" t="s">
        <v>660</v>
      </c>
      <c r="B349" s="240" t="s">
        <v>661</v>
      </c>
      <c r="C349" s="241"/>
      <c r="D349" s="240"/>
      <c r="E349" s="242"/>
      <c r="F349" s="145"/>
    </row>
    <row r="350" spans="1:6" x14ac:dyDescent="0.25">
      <c r="A350" s="158"/>
      <c r="B350" s="175" t="s">
        <v>603</v>
      </c>
      <c r="C350" s="176"/>
      <c r="D350" s="175"/>
      <c r="E350" s="248"/>
      <c r="F350" s="145" t="str">
        <f>IF(OR(Pro!$H$166="China",Pro!$H$166="Chine"),"X","")</f>
        <v/>
      </c>
    </row>
    <row r="351" spans="1:6" x14ac:dyDescent="0.25">
      <c r="A351" s="158"/>
      <c r="B351" s="175" t="s">
        <v>605</v>
      </c>
      <c r="C351" s="176"/>
      <c r="D351" s="175"/>
      <c r="E351" s="248"/>
      <c r="F351" s="145" t="str">
        <f>IF(OR(Pro!$H$166="United States",Pro!$H$166="États-Unis"),"X","")</f>
        <v/>
      </c>
    </row>
    <row r="352" spans="1:6" x14ac:dyDescent="0.25">
      <c r="A352" s="158"/>
      <c r="B352" s="175" t="s">
        <v>606</v>
      </c>
      <c r="C352" s="176"/>
      <c r="D352" s="175"/>
      <c r="E352" s="248"/>
      <c r="F352" s="145" t="str">
        <f>IF(OR(Pro!$H$166="Other countries",Pro!$H$166="Autres pays"),"X","")</f>
        <v/>
      </c>
    </row>
    <row r="353" spans="1:6" x14ac:dyDescent="0.25">
      <c r="A353" s="158"/>
      <c r="B353" s="256" t="str">
        <f>B352</f>
        <v>Other countries  |  Autres pays</v>
      </c>
      <c r="C353" s="176"/>
      <c r="D353" s="175"/>
      <c r="E353" s="248"/>
      <c r="F353" s="145" t="str">
        <f>IF(Pro!$H$168&lt;&gt;0,Pro!$H$168,"")</f>
        <v/>
      </c>
    </row>
    <row r="354" spans="1:6" x14ac:dyDescent="0.25">
      <c r="A354" s="158"/>
      <c r="B354" s="176"/>
      <c r="C354" s="176"/>
      <c r="D354" s="176"/>
      <c r="E354" s="257"/>
      <c r="F354" s="145"/>
    </row>
    <row r="355" spans="1:6" x14ac:dyDescent="0.25">
      <c r="A355" s="150" t="s">
        <v>694</v>
      </c>
      <c r="B355" s="240" t="s">
        <v>662</v>
      </c>
      <c r="C355" s="241"/>
      <c r="D355" s="240"/>
      <c r="E355" s="242"/>
    </row>
    <row r="356" spans="1:6" x14ac:dyDescent="0.25">
      <c r="A356" s="165" t="s">
        <v>663</v>
      </c>
      <c r="B356" s="240">
        <v>2023</v>
      </c>
      <c r="C356" s="241"/>
      <c r="D356" s="240"/>
      <c r="E356" s="242"/>
    </row>
    <row r="357" spans="1:6" x14ac:dyDescent="0.25">
      <c r="A357" s="150"/>
      <c r="B357" s="175" t="s">
        <v>664</v>
      </c>
      <c r="C357" s="176"/>
      <c r="D357" s="175"/>
      <c r="E357" s="248"/>
      <c r="F357" s="259" t="str">
        <f>IF(SUM(Pro!H23,Pro!H26,Pro!H29,Pro!H32,Pro!H35,Pro!H38)&gt;0,SUM(Pro!H23,Pro!H26,Pro!H29,Pro!H32,Pro!H35,Pro!H38),"")</f>
        <v/>
      </c>
    </row>
    <row r="358" spans="1:6" x14ac:dyDescent="0.25">
      <c r="A358" s="150"/>
      <c r="B358" s="166" t="s">
        <v>665</v>
      </c>
      <c r="C358" s="156"/>
      <c r="D358" s="166"/>
      <c r="E358" s="167"/>
      <c r="F358" s="259" t="str">
        <f>IF(SUM(Pro!H24,Pro!H27,Pro!H30,Pro!H33,Pro!H36,Pro!H39)&gt;0,SUM(Pro!H24,Pro!H27,Pro!H30,Pro!H33,Pro!H36,Pro!H39),"")</f>
        <v/>
      </c>
    </row>
    <row r="359" spans="1:6" x14ac:dyDescent="0.25">
      <c r="A359" s="150"/>
      <c r="B359" s="260" t="s">
        <v>666</v>
      </c>
      <c r="C359" s="151"/>
      <c r="D359" s="260"/>
      <c r="E359" s="261"/>
      <c r="F359" s="262" t="str">
        <f>IFERROR(IF(F357&lt;&gt;0,(F358) / F357,0),"")</f>
        <v/>
      </c>
    </row>
    <row r="360" spans="1:6" x14ac:dyDescent="0.25">
      <c r="F360" s="143"/>
    </row>
    <row r="361" spans="1:6" x14ac:dyDescent="0.25">
      <c r="B361" s="240">
        <v>2024</v>
      </c>
      <c r="C361" s="241"/>
      <c r="D361" s="240"/>
      <c r="E361" s="242"/>
    </row>
    <row r="362" spans="1:6" x14ac:dyDescent="0.25">
      <c r="B362" s="175" t="s">
        <v>664</v>
      </c>
      <c r="C362" s="176"/>
      <c r="D362" s="175"/>
      <c r="E362" s="248"/>
      <c r="F362" s="259" t="str">
        <f>IF(SUM(Pro!I23,Pro!I26,Pro!I29,Pro!I32,Pro!I35,Pro!I38)&gt;0,SUM(Pro!I23,Pro!I26,Pro!I29,Pro!I32,Pro!I35,Pro!I38),"")</f>
        <v/>
      </c>
    </row>
    <row r="363" spans="1:6" x14ac:dyDescent="0.25">
      <c r="B363" s="166" t="s">
        <v>665</v>
      </c>
      <c r="C363" s="156"/>
      <c r="D363" s="166"/>
      <c r="E363" s="167"/>
      <c r="F363" s="259" t="str">
        <f>IF(SUM(Pro!I24,Pro!I27,Pro!I30,Pro!I33,Pro!I36,Pro!I39)&gt;0,SUM(Pro!I24,Pro!I27,Pro!I30,Pro!I33,Pro!I36,Pro!I39),"")</f>
        <v/>
      </c>
    </row>
    <row r="364" spans="1:6" x14ac:dyDescent="0.25">
      <c r="B364" s="260" t="s">
        <v>666</v>
      </c>
      <c r="C364" s="151"/>
      <c r="D364" s="260"/>
      <c r="E364" s="261"/>
      <c r="F364" s="262" t="str">
        <f>IFERROR(IF(F362&lt;&gt;0,(F363) / F362,0),"")</f>
        <v/>
      </c>
    </row>
    <row r="365" spans="1:6" x14ac:dyDescent="0.25">
      <c r="F365" s="143"/>
    </row>
    <row r="366" spans="1:6" x14ac:dyDescent="0.25">
      <c r="B366" s="240">
        <v>2025</v>
      </c>
      <c r="C366" s="241"/>
      <c r="D366" s="240"/>
      <c r="E366" s="242"/>
    </row>
    <row r="367" spans="1:6" x14ac:dyDescent="0.25">
      <c r="B367" s="175" t="s">
        <v>664</v>
      </c>
      <c r="C367" s="176"/>
      <c r="D367" s="175"/>
      <c r="E367" s="248"/>
      <c r="F367" s="259" t="str">
        <f>IF(SUM(Pro!J23,Pro!J26,Pro!J29,Pro!J32,Pro!J35,Pro!J38)&gt;0,SUM(Pro!J23,Pro!J26,Pro!J29,Pro!J32,Pro!J35,Pro!J38),"")</f>
        <v/>
      </c>
    </row>
    <row r="368" spans="1:6" x14ac:dyDescent="0.25">
      <c r="B368" s="166" t="s">
        <v>665</v>
      </c>
      <c r="C368" s="156"/>
      <c r="D368" s="166"/>
      <c r="E368" s="167"/>
      <c r="F368" s="259" t="str">
        <f>IF(SUM(Pro!J24,Pro!J27,Pro!J30,Pro!J33,Pro!J36,Pro!J39)&gt;0,SUM(Pro!J24,Pro!J27,Pro!J30,Pro!J33,Pro!J36,Pro!J39),"")</f>
        <v/>
      </c>
    </row>
    <row r="369" spans="1:6" x14ac:dyDescent="0.25">
      <c r="B369" s="260" t="s">
        <v>666</v>
      </c>
      <c r="C369" s="151"/>
      <c r="D369" s="260"/>
      <c r="E369" s="261"/>
      <c r="F369" s="262" t="str">
        <f>IFERROR(IF(F367&lt;&gt;0,(F368) / F367,0),"")</f>
        <v/>
      </c>
    </row>
    <row r="370" spans="1:6" x14ac:dyDescent="0.25">
      <c r="B370" s="264"/>
      <c r="C370" s="151"/>
      <c r="D370" s="264"/>
      <c r="E370" s="265"/>
      <c r="F370" s="266"/>
    </row>
    <row r="371" spans="1:6" x14ac:dyDescent="0.25">
      <c r="B371" s="240" t="s">
        <v>667</v>
      </c>
      <c r="C371" s="241"/>
      <c r="D371" s="240"/>
      <c r="E371" s="242"/>
    </row>
    <row r="372" spans="1:6" x14ac:dyDescent="0.25">
      <c r="B372" s="175" t="s">
        <v>664</v>
      </c>
      <c r="C372" s="176"/>
      <c r="D372" s="175"/>
      <c r="E372" s="248"/>
      <c r="F372" s="259" t="str">
        <f>IF(SUM(Pro!K23,Pro!K26,Pro!K29,Pro!K32,Pro!K35,Pro!K38)&gt;0,SUM(Pro!K23,Pro!K26,Pro!K29,Pro!K32,Pro!K35,Pro!K38),"")</f>
        <v/>
      </c>
    </row>
    <row r="373" spans="1:6" x14ac:dyDescent="0.25">
      <c r="B373" s="166" t="s">
        <v>665</v>
      </c>
      <c r="C373" s="156"/>
      <c r="D373" s="166"/>
      <c r="E373" s="167"/>
      <c r="F373" s="259" t="str">
        <f>IF(SUM(Pro!K24,Pro!K27,Pro!K30,Pro!K33,Pro!K36,Pro!K39)&gt;0,SUM(Pro!K24,Pro!K27,Pro!K30,Pro!K33,Pro!K36,Pro!K39),"")</f>
        <v/>
      </c>
    </row>
    <row r="374" spans="1:6" x14ac:dyDescent="0.25">
      <c r="B374" s="260" t="s">
        <v>666</v>
      </c>
      <c r="C374" s="151"/>
      <c r="D374" s="260"/>
      <c r="E374" s="261"/>
      <c r="F374" s="262" t="str">
        <f>IFERROR(IF(F372&lt;&gt;0,(F373) / F372,0),"")</f>
        <v/>
      </c>
    </row>
    <row r="375" spans="1:6" x14ac:dyDescent="0.25">
      <c r="B375" s="264"/>
      <c r="C375" s="151"/>
      <c r="D375" s="264"/>
      <c r="E375" s="265"/>
      <c r="F375" s="266"/>
    </row>
    <row r="376" spans="1:6" x14ac:dyDescent="0.25">
      <c r="B376" s="240" t="s">
        <v>668</v>
      </c>
      <c r="C376" s="241"/>
      <c r="D376" s="240"/>
      <c r="E376" s="242"/>
    </row>
    <row r="377" spans="1:6" x14ac:dyDescent="0.25">
      <c r="B377" s="175" t="s">
        <v>664</v>
      </c>
      <c r="C377" s="176"/>
      <c r="D377" s="175"/>
      <c r="E377" s="248"/>
      <c r="F377" s="259" t="str">
        <f>IF(SUM(Pro!L23,Pro!L26,Pro!L29,Pro!L32,Pro!L35,Pro!L38),SUM(Pro!L23,Pro!L26,Pro!L29,Pro!L32,Pro!L35,Pro!L38),"")</f>
        <v/>
      </c>
    </row>
    <row r="378" spans="1:6" x14ac:dyDescent="0.25">
      <c r="B378" s="166" t="s">
        <v>665</v>
      </c>
      <c r="C378" s="156"/>
      <c r="D378" s="166"/>
      <c r="E378" s="167"/>
      <c r="F378" s="259" t="str">
        <f>IF(SUM(Pro!L24,Pro!L27,Pro!L30,Pro!L33,Pro!L36,Pro!L39)&gt;0,SUM(Pro!L24,Pro!L27,Pro!L30,Pro!L33,Pro!L36,Pro!L39),"")</f>
        <v/>
      </c>
    </row>
    <row r="379" spans="1:6" x14ac:dyDescent="0.25">
      <c r="B379" s="260" t="s">
        <v>666</v>
      </c>
      <c r="C379" s="151"/>
      <c r="D379" s="260"/>
      <c r="E379" s="261"/>
      <c r="F379" s="262" t="str">
        <f>IFERROR(IF(F377&lt;&gt;0,(F378) / F377,0),"")</f>
        <v/>
      </c>
    </row>
    <row r="380" spans="1:6" x14ac:dyDescent="0.25">
      <c r="B380" s="264"/>
      <c r="C380" s="151"/>
      <c r="D380" s="264"/>
      <c r="E380" s="265"/>
      <c r="F380" s="266"/>
    </row>
    <row r="381" spans="1:6" x14ac:dyDescent="0.25">
      <c r="A381" s="150" t="s">
        <v>660</v>
      </c>
      <c r="B381" s="240" t="s">
        <v>669</v>
      </c>
      <c r="C381" s="241"/>
      <c r="D381" s="240"/>
      <c r="E381" s="242"/>
      <c r="F381" s="143"/>
    </row>
    <row r="382" spans="1:6" x14ac:dyDescent="0.25">
      <c r="A382" s="165" t="s">
        <v>663</v>
      </c>
      <c r="B382" s="166" t="s">
        <v>601</v>
      </c>
      <c r="C382" s="156"/>
      <c r="D382" s="175"/>
      <c r="E382" s="248"/>
      <c r="F382" s="267" t="str">
        <f>IFERROR(Pro!$H$23/F$357,"")</f>
        <v/>
      </c>
    </row>
    <row r="383" spans="1:6" x14ac:dyDescent="0.25">
      <c r="B383" s="175" t="str">
        <f>B350</f>
        <v>China  |  Chine</v>
      </c>
      <c r="C383" s="176"/>
      <c r="D383" s="175"/>
      <c r="E383" s="248"/>
      <c r="F383" s="267" t="str">
        <f>IFERROR(Pro!$H$26/F$357,"")</f>
        <v/>
      </c>
    </row>
    <row r="384" spans="1:6" x14ac:dyDescent="0.25">
      <c r="B384" s="175" t="str">
        <f>B351</f>
        <v>United States  |  États-Unis</v>
      </c>
      <c r="C384" s="176"/>
      <c r="D384" s="175"/>
      <c r="E384" s="248"/>
      <c r="F384" s="267" t="str">
        <f>IFERROR(Pro!$H$29/F$357,"")</f>
        <v/>
      </c>
    </row>
    <row r="385" spans="2:6" x14ac:dyDescent="0.25">
      <c r="B385" s="175" t="str">
        <f>B352</f>
        <v>Other countries  |  Autres pays</v>
      </c>
      <c r="C385" s="176"/>
      <c r="D385" s="175"/>
      <c r="E385" s="248"/>
      <c r="F385" s="267" t="str">
        <f>IFERROR(Pro!$H$32/F$357,"")</f>
        <v/>
      </c>
    </row>
    <row r="386" spans="2:6" x14ac:dyDescent="0.25">
      <c r="B386" s="268" t="s">
        <v>670</v>
      </c>
      <c r="C386" s="176"/>
      <c r="D386" s="175"/>
      <c r="E386" s="248"/>
      <c r="F386" s="143" t="str">
        <f>IF(Pro!$B$33&lt;&gt;0,Pro!$B$33,"")</f>
        <v/>
      </c>
    </row>
    <row r="387" spans="2:6" x14ac:dyDescent="0.25">
      <c r="B387" s="175" t="s">
        <v>671</v>
      </c>
      <c r="C387" s="176"/>
      <c r="D387" s="175"/>
      <c r="E387" s="248"/>
      <c r="F387" s="267" t="str">
        <f>IFERROR(SUM(Pro!$H$35,Pro!$H$38)/F$357,"")</f>
        <v/>
      </c>
    </row>
    <row r="388" spans="2:6" x14ac:dyDescent="0.25">
      <c r="B388" s="175"/>
      <c r="C388" s="176"/>
      <c r="D388" s="175"/>
      <c r="E388" s="248"/>
      <c r="F388" s="143"/>
    </row>
    <row r="389" spans="2:6" x14ac:dyDescent="0.25">
      <c r="B389" s="240" t="s">
        <v>672</v>
      </c>
      <c r="C389" s="176"/>
      <c r="D389" s="175"/>
      <c r="E389" s="248"/>
      <c r="F389" s="143"/>
    </row>
    <row r="390" spans="2:6" x14ac:dyDescent="0.25">
      <c r="B390" s="166" t="str">
        <f>B382</f>
        <v>Domestic producers  |  Producteurs nationaux</v>
      </c>
      <c r="C390" s="176"/>
      <c r="D390" s="175"/>
      <c r="E390" s="248"/>
      <c r="F390" s="173" t="str">
        <f>IFERROR(Pro!$I$23/$F$362,"")</f>
        <v/>
      </c>
    </row>
    <row r="391" spans="2:6" x14ac:dyDescent="0.25">
      <c r="B391" s="175" t="str">
        <f>B383</f>
        <v>China  |  Chine</v>
      </c>
      <c r="C391" s="176"/>
      <c r="D391" s="175"/>
      <c r="E391" s="248"/>
      <c r="F391" s="173" t="str">
        <f>IFERROR(Pro!$I$26/$F$362,"")</f>
        <v/>
      </c>
    </row>
    <row r="392" spans="2:6" x14ac:dyDescent="0.25">
      <c r="B392" s="175" t="str">
        <f>B384</f>
        <v>United States  |  États-Unis</v>
      </c>
      <c r="C392" s="176"/>
      <c r="D392" s="175"/>
      <c r="E392" s="248"/>
      <c r="F392" s="173" t="str">
        <f>IFERROR(Pro!$I$29/$F$362,"")</f>
        <v/>
      </c>
    </row>
    <row r="393" spans="2:6" x14ac:dyDescent="0.25">
      <c r="B393" s="175" t="str">
        <f>B385</f>
        <v>Other countries  |  Autres pays</v>
      </c>
      <c r="C393" s="176"/>
      <c r="D393" s="175"/>
      <c r="E393" s="248"/>
      <c r="F393" s="173" t="str">
        <f>IFERROR(Pro!$I$32/$F$362,"")</f>
        <v/>
      </c>
    </row>
    <row r="394" spans="2:6" x14ac:dyDescent="0.25">
      <c r="B394" s="268" t="s">
        <v>670</v>
      </c>
      <c r="C394" s="176"/>
      <c r="D394" s="175"/>
      <c r="E394" s="248"/>
      <c r="F394" s="173" t="str">
        <f>IF(Pro!$B$33&lt;&gt;0,Pro!$B$33,"")</f>
        <v/>
      </c>
    </row>
    <row r="395" spans="2:6" x14ac:dyDescent="0.25">
      <c r="B395" s="175" t="str">
        <f>B387</f>
        <v>Unknown country of origin / Pays d’origine inconnu</v>
      </c>
      <c r="C395" s="176"/>
      <c r="D395" s="175"/>
      <c r="E395" s="248"/>
      <c r="F395" s="173" t="str">
        <f>IFERROR(SUM(Pro!$I$35,Pro!$I$38)/$F$362,"")</f>
        <v/>
      </c>
    </row>
    <row r="396" spans="2:6" x14ac:dyDescent="0.25">
      <c r="B396" s="175"/>
      <c r="C396" s="176"/>
      <c r="D396" s="175"/>
      <c r="E396" s="248"/>
      <c r="F396" s="143"/>
    </row>
    <row r="397" spans="2:6" x14ac:dyDescent="0.25">
      <c r="B397" s="240" t="s">
        <v>673</v>
      </c>
      <c r="C397" s="176"/>
      <c r="D397" s="175"/>
      <c r="E397" s="248"/>
      <c r="F397" s="143"/>
    </row>
    <row r="398" spans="2:6" x14ac:dyDescent="0.25">
      <c r="B398" s="166" t="str">
        <f>B390</f>
        <v>Domestic producers  |  Producteurs nationaux</v>
      </c>
      <c r="C398" s="176"/>
      <c r="D398" s="175"/>
      <c r="E398" s="248"/>
      <c r="F398" s="173" t="str">
        <f>IFERROR(Pro!$J$23/$F$367,"")</f>
        <v/>
      </c>
    </row>
    <row r="399" spans="2:6" x14ac:dyDescent="0.25">
      <c r="B399" s="175" t="str">
        <f>B391</f>
        <v>China  |  Chine</v>
      </c>
      <c r="C399" s="176"/>
      <c r="D399" s="175"/>
      <c r="E399" s="248"/>
      <c r="F399" s="173" t="str">
        <f>IFERROR(Pro!$J$26/$F$367,"")</f>
        <v/>
      </c>
    </row>
    <row r="400" spans="2:6" x14ac:dyDescent="0.25">
      <c r="B400" s="175" t="str">
        <f>B392</f>
        <v>United States  |  États-Unis</v>
      </c>
      <c r="C400" s="176"/>
      <c r="D400" s="175"/>
      <c r="E400" s="248"/>
      <c r="F400" s="173" t="str">
        <f>IFERROR(Pro!$J$29/$F$367,"")</f>
        <v/>
      </c>
    </row>
    <row r="401" spans="1:6" x14ac:dyDescent="0.25">
      <c r="B401" s="175" t="str">
        <f>B393</f>
        <v>Other countries  |  Autres pays</v>
      </c>
      <c r="C401" s="176"/>
      <c r="D401" s="175"/>
      <c r="E401" s="248"/>
      <c r="F401" s="173" t="str">
        <f>IFERROR(Pro!$J$32/$F$367,"")</f>
        <v/>
      </c>
    </row>
    <row r="402" spans="1:6" x14ac:dyDescent="0.25">
      <c r="B402" s="268" t="s">
        <v>670</v>
      </c>
      <c r="C402" s="176"/>
      <c r="D402" s="175"/>
      <c r="E402" s="248"/>
      <c r="F402" s="173" t="str">
        <f>IF(Pro!$B$33&lt;&gt;0,Pro!$B$33,"")</f>
        <v/>
      </c>
    </row>
    <row r="403" spans="1:6" x14ac:dyDescent="0.25">
      <c r="B403" s="175" t="str">
        <f>B395</f>
        <v>Unknown country of origin / Pays d’origine inconnu</v>
      </c>
      <c r="C403" s="176"/>
      <c r="D403" s="175"/>
      <c r="E403" s="248"/>
      <c r="F403" s="173" t="str">
        <f>IFERROR(SUM(Pro!$J$35,Pro!$J$38)/$F$367,"")</f>
        <v/>
      </c>
    </row>
    <row r="404" spans="1:6" x14ac:dyDescent="0.25">
      <c r="B404" s="175"/>
      <c r="C404" s="176"/>
      <c r="D404" s="175"/>
      <c r="E404" s="248"/>
      <c r="F404" s="143"/>
    </row>
    <row r="405" spans="1:6" x14ac:dyDescent="0.25">
      <c r="B405" s="240" t="s">
        <v>674</v>
      </c>
      <c r="C405" s="176"/>
      <c r="D405" s="175"/>
      <c r="E405" s="248"/>
      <c r="F405" s="143"/>
    </row>
    <row r="406" spans="1:6" x14ac:dyDescent="0.25">
      <c r="B406" s="166" t="str">
        <f>B398</f>
        <v>Domestic producers  |  Producteurs nationaux</v>
      </c>
      <c r="C406" s="176"/>
      <c r="D406" s="175"/>
      <c r="E406" s="248"/>
      <c r="F406" s="173" t="str">
        <f>IFERROR(Pro!$K$23/$F$372,"")</f>
        <v/>
      </c>
    </row>
    <row r="407" spans="1:6" x14ac:dyDescent="0.25">
      <c r="B407" s="175" t="str">
        <f>B399</f>
        <v>China  |  Chine</v>
      </c>
      <c r="C407" s="176"/>
      <c r="D407" s="175"/>
      <c r="E407" s="248"/>
      <c r="F407" s="173" t="str">
        <f>IFERROR(Pro!$K$26/$F$372,"")</f>
        <v/>
      </c>
    </row>
    <row r="408" spans="1:6" x14ac:dyDescent="0.25">
      <c r="B408" s="175" t="str">
        <f>B400</f>
        <v>United States  |  États-Unis</v>
      </c>
      <c r="C408" s="176"/>
      <c r="D408" s="175"/>
      <c r="E408" s="248"/>
      <c r="F408" s="173" t="str">
        <f>IFERROR(Pro!$K$29/$F$372,"")</f>
        <v/>
      </c>
    </row>
    <row r="409" spans="1:6" x14ac:dyDescent="0.25">
      <c r="B409" s="175" t="str">
        <f>B401</f>
        <v>Other countries  |  Autres pays</v>
      </c>
      <c r="C409" s="176"/>
      <c r="D409" s="175"/>
      <c r="E409" s="248"/>
      <c r="F409" s="173" t="str">
        <f>IFERROR(Pro!$K$32/$F$372,"")</f>
        <v/>
      </c>
    </row>
    <row r="410" spans="1:6" x14ac:dyDescent="0.25">
      <c r="B410" s="268" t="s">
        <v>670</v>
      </c>
      <c r="C410" s="176"/>
      <c r="D410" s="175"/>
      <c r="E410" s="248"/>
      <c r="F410" s="173" t="str">
        <f>IF(Pro!$B$33&lt;&gt;0,Pro!$B$33,"")</f>
        <v/>
      </c>
    </row>
    <row r="411" spans="1:6" x14ac:dyDescent="0.25">
      <c r="B411" s="175" t="str">
        <f>B403</f>
        <v>Unknown country of origin / Pays d’origine inconnu</v>
      </c>
      <c r="C411" s="176"/>
      <c r="D411" s="175"/>
      <c r="E411" s="248"/>
      <c r="F411" s="173" t="str">
        <f>IFERROR(SUM(Pro!$K$35,Pro!$K$38)/$F$372,"")</f>
        <v/>
      </c>
    </row>
    <row r="412" spans="1:6" x14ac:dyDescent="0.25">
      <c r="B412" s="175"/>
      <c r="C412" s="176"/>
      <c r="D412" s="175"/>
      <c r="E412" s="248"/>
      <c r="F412" s="143"/>
    </row>
    <row r="413" spans="1:6" x14ac:dyDescent="0.25">
      <c r="B413" s="240" t="s">
        <v>675</v>
      </c>
      <c r="C413" s="241"/>
      <c r="D413" s="240"/>
      <c r="E413" s="242"/>
      <c r="F413" s="143"/>
    </row>
    <row r="414" spans="1:6" x14ac:dyDescent="0.25">
      <c r="A414" s="150"/>
      <c r="B414" s="166" t="str">
        <f>B406</f>
        <v>Domestic producers  |  Producteurs nationaux</v>
      </c>
      <c r="C414" s="176"/>
      <c r="D414" s="175"/>
      <c r="E414" s="248"/>
      <c r="F414" s="173" t="str">
        <f>IFERROR(Pro!$L$23/$F$377,"")</f>
        <v/>
      </c>
    </row>
    <row r="415" spans="1:6" x14ac:dyDescent="0.25">
      <c r="A415" s="158"/>
      <c r="B415" s="175" t="str">
        <f>B407</f>
        <v>China  |  Chine</v>
      </c>
      <c r="C415" s="176"/>
      <c r="D415" s="175"/>
      <c r="E415" s="248"/>
      <c r="F415" s="173" t="str">
        <f>IFERROR(Pro!$L$26/$F$377,"")</f>
        <v/>
      </c>
    </row>
    <row r="416" spans="1:6" x14ac:dyDescent="0.25">
      <c r="B416" s="175" t="str">
        <f>B408</f>
        <v>United States  |  États-Unis</v>
      </c>
      <c r="C416" s="176"/>
      <c r="D416" s="175"/>
      <c r="E416" s="248"/>
      <c r="F416" s="173" t="str">
        <f>IFERROR(Pro!$L$29/$F$377,"")</f>
        <v/>
      </c>
    </row>
    <row r="417" spans="1:6" x14ac:dyDescent="0.25">
      <c r="B417" s="175" t="str">
        <f>B409</f>
        <v>Other countries  |  Autres pays</v>
      </c>
      <c r="C417" s="176"/>
      <c r="D417" s="175"/>
      <c r="E417" s="248"/>
      <c r="F417" s="173" t="str">
        <f>IFERROR(Pro!$L$32/$F$377,"")</f>
        <v/>
      </c>
    </row>
    <row r="418" spans="1:6" x14ac:dyDescent="0.25">
      <c r="B418" s="268" t="s">
        <v>670</v>
      </c>
      <c r="C418" s="176"/>
      <c r="D418" s="175"/>
      <c r="E418" s="248"/>
      <c r="F418" s="173" t="str">
        <f>IF(Pro!$B$33&lt;&gt;0,Pro!$B$33,"")</f>
        <v/>
      </c>
    </row>
    <row r="419" spans="1:6" x14ac:dyDescent="0.25">
      <c r="B419" s="175" t="str">
        <f>B411</f>
        <v>Unknown country of origin / Pays d’origine inconnu</v>
      </c>
      <c r="C419" s="176"/>
      <c r="D419" s="175"/>
      <c r="E419" s="248"/>
      <c r="F419" s="173" t="str">
        <f>IFERROR(SUM(Pro!$L$35,Pro!$L$38)/$F$377,"")</f>
        <v/>
      </c>
    </row>
    <row r="420" spans="1:6" x14ac:dyDescent="0.25">
      <c r="F420" s="143"/>
    </row>
    <row r="421" spans="1:6" x14ac:dyDescent="0.25">
      <c r="A421" s="150" t="s">
        <v>676</v>
      </c>
      <c r="B421" s="240" t="s">
        <v>677</v>
      </c>
      <c r="C421" s="241"/>
      <c r="D421" s="240"/>
      <c r="E421" s="242"/>
      <c r="F421" s="143"/>
    </row>
    <row r="422" spans="1:6" x14ac:dyDescent="0.25">
      <c r="A422" s="165" t="s">
        <v>663</v>
      </c>
      <c r="B422" s="175" t="s">
        <v>566</v>
      </c>
      <c r="C422" s="176"/>
      <c r="D422" s="175"/>
      <c r="E422" s="248"/>
      <c r="F422" s="143" t="str">
        <f>IF(OR(Pro!$E$78&lt;&gt;0,Pro!$E$79&lt;&gt;0,Pro!$E$80&lt;&gt;0,Pro!$E$81&lt;&gt;0,Pro!$E$82&lt;&gt;0),"X","")</f>
        <v/>
      </c>
    </row>
    <row r="423" spans="1:6" x14ac:dyDescent="0.25">
      <c r="A423" s="158"/>
      <c r="B423" s="175" t="s">
        <v>567</v>
      </c>
      <c r="C423" s="176"/>
      <c r="D423" s="175"/>
      <c r="E423" s="248"/>
      <c r="F423" s="143" t="str">
        <f>IF($F$422="X","","X")</f>
        <v>X</v>
      </c>
    </row>
    <row r="424" spans="1:6" x14ac:dyDescent="0.25">
      <c r="B424" s="175"/>
      <c r="C424" s="176"/>
      <c r="D424" s="175"/>
      <c r="E424" s="248"/>
      <c r="F424" s="143"/>
    </row>
    <row r="425" spans="1:6" x14ac:dyDescent="0.25">
      <c r="B425" s="175" t="str">
        <f>B414</f>
        <v>Domestic producers  |  Producteurs nationaux</v>
      </c>
      <c r="C425" s="176"/>
      <c r="D425" s="175"/>
      <c r="E425" s="248"/>
      <c r="F425" s="143" t="str">
        <f>IF(Pro!$E$79&lt;&gt;0,Pro!$E$79,"")</f>
        <v/>
      </c>
    </row>
    <row r="426" spans="1:6" x14ac:dyDescent="0.25">
      <c r="B426" s="175" t="str">
        <f>B415</f>
        <v>China  |  Chine</v>
      </c>
      <c r="C426" s="176"/>
      <c r="D426" s="175"/>
      <c r="E426" s="248"/>
      <c r="F426" s="143" t="str">
        <f>IF(Pro!$E$80&lt;&gt;0,Pro!$E$80,"")</f>
        <v/>
      </c>
    </row>
    <row r="427" spans="1:6" x14ac:dyDescent="0.25">
      <c r="B427" s="175" t="str">
        <f>B416</f>
        <v>United States  |  États-Unis</v>
      </c>
      <c r="C427" s="176"/>
      <c r="D427" s="175"/>
      <c r="E427" s="248"/>
      <c r="F427" s="143" t="str">
        <f>IF(Pro!$E$81&lt;&gt;0,Pro!$E$81,"")</f>
        <v/>
      </c>
    </row>
    <row r="428" spans="1:6" x14ac:dyDescent="0.25">
      <c r="B428" s="175" t="str">
        <f>B417</f>
        <v>Other countries  |  Autres pays</v>
      </c>
      <c r="C428" s="176"/>
      <c r="D428" s="175"/>
      <c r="E428" s="248"/>
      <c r="F428" s="143" t="str">
        <f>IF(Pro!$E$82&lt;&gt;0,Pro!$E$82,"")</f>
        <v/>
      </c>
    </row>
    <row r="429" spans="1:6" x14ac:dyDescent="0.25">
      <c r="B429" s="256" t="str">
        <f>B428</f>
        <v>Other countries  |  Autres pays</v>
      </c>
      <c r="C429" s="176"/>
      <c r="D429" s="175"/>
      <c r="E429" s="248"/>
      <c r="F429" s="143" t="str">
        <f>IF(Pro!$E$83&lt;&gt;0,Pro!$E$83,"")</f>
        <v/>
      </c>
    </row>
    <row r="430" spans="1:6" x14ac:dyDescent="0.25">
      <c r="B430" s="175"/>
      <c r="C430" s="176"/>
      <c r="D430" s="175"/>
      <c r="E430" s="248"/>
      <c r="F430" s="143"/>
    </row>
    <row r="431" spans="1:6" x14ac:dyDescent="0.25">
      <c r="A431" s="150" t="s">
        <v>676</v>
      </c>
      <c r="B431" s="240" t="s">
        <v>678</v>
      </c>
      <c r="C431" s="241"/>
      <c r="D431" s="240"/>
      <c r="E431" s="242"/>
      <c r="F431" s="143"/>
    </row>
    <row r="432" spans="1:6" x14ac:dyDescent="0.25">
      <c r="A432" s="165" t="s">
        <v>663</v>
      </c>
      <c r="B432" s="175" t="s">
        <v>566</v>
      </c>
      <c r="C432" s="176"/>
      <c r="D432" s="175"/>
      <c r="E432" s="248"/>
      <c r="F432" s="143" t="str">
        <f>IF(OR(Pro!$G$78&lt;&gt;0,Pro!$G$79&lt;&gt;0,Pro!$G$80&lt;&gt;0,Pro!$G$81&lt;&gt;0,Pro!$G$82&lt;&gt;0),"X","")</f>
        <v/>
      </c>
    </row>
    <row r="433" spans="1:6" x14ac:dyDescent="0.25">
      <c r="A433" s="158"/>
      <c r="B433" s="175" t="s">
        <v>567</v>
      </c>
      <c r="C433" s="176"/>
      <c r="D433" s="175"/>
      <c r="E433" s="248"/>
      <c r="F433" s="143" t="str">
        <f>IF($F$432="X","","X")</f>
        <v>X</v>
      </c>
    </row>
    <row r="434" spans="1:6" x14ac:dyDescent="0.25">
      <c r="B434" s="175"/>
      <c r="C434" s="176"/>
      <c r="D434" s="175"/>
      <c r="E434" s="248"/>
      <c r="F434" s="143"/>
    </row>
    <row r="435" spans="1:6" x14ac:dyDescent="0.25">
      <c r="B435" s="175" t="str">
        <f>B425</f>
        <v>Domestic producers  |  Producteurs nationaux</v>
      </c>
      <c r="C435" s="176"/>
      <c r="D435" s="175"/>
      <c r="E435" s="248"/>
      <c r="F435" s="143" t="str">
        <f>IF(Pro!$G$79&lt;&gt;0,Pro!$G$79,"")</f>
        <v/>
      </c>
    </row>
    <row r="436" spans="1:6" x14ac:dyDescent="0.25">
      <c r="B436" s="175" t="str">
        <f>B426</f>
        <v>China  |  Chine</v>
      </c>
      <c r="C436" s="176"/>
      <c r="D436" s="175"/>
      <c r="E436" s="248"/>
      <c r="F436" s="143" t="str">
        <f>IF(Pro!$G$80&lt;&gt;0,Pro!$G$80,"")</f>
        <v/>
      </c>
    </row>
    <row r="437" spans="1:6" x14ac:dyDescent="0.25">
      <c r="B437" s="175" t="str">
        <f>B427</f>
        <v>United States  |  États-Unis</v>
      </c>
      <c r="C437" s="176"/>
      <c r="D437" s="175"/>
      <c r="E437" s="248"/>
      <c r="F437" s="143" t="str">
        <f>IF(Pro!$G$81&lt;&gt;0,Pro!$G$81,"")</f>
        <v/>
      </c>
    </row>
    <row r="438" spans="1:6" x14ac:dyDescent="0.25">
      <c r="B438" s="175" t="str">
        <f>B428</f>
        <v>Other countries  |  Autres pays</v>
      </c>
      <c r="C438" s="176"/>
      <c r="D438" s="175"/>
      <c r="E438" s="248"/>
      <c r="F438" s="143" t="str">
        <f>IF(Pro!$G$82&lt;&gt;0,Pro!$G$82,"")</f>
        <v/>
      </c>
    </row>
    <row r="439" spans="1:6" x14ac:dyDescent="0.25">
      <c r="B439" s="256" t="str">
        <f>B438</f>
        <v>Other countries  |  Autres pays</v>
      </c>
      <c r="C439" s="176"/>
      <c r="D439" s="175"/>
      <c r="E439" s="248"/>
      <c r="F439" s="143" t="str">
        <f>IF(Pro!$E$83&lt;&gt;0,Pro!$E$83,"")</f>
        <v/>
      </c>
    </row>
    <row r="440" spans="1:6" x14ac:dyDescent="0.25">
      <c r="B440" s="175"/>
      <c r="C440" s="176"/>
      <c r="D440" s="175"/>
      <c r="E440" s="248"/>
      <c r="F440" s="143"/>
    </row>
    <row r="441" spans="1:6" x14ac:dyDescent="0.25">
      <c r="A441" s="150" t="s">
        <v>679</v>
      </c>
      <c r="B441" s="240" t="s">
        <v>680</v>
      </c>
      <c r="C441" s="241" t="s">
        <v>681</v>
      </c>
      <c r="D441" s="240"/>
      <c r="E441" s="242"/>
      <c r="F441" s="143"/>
    </row>
    <row r="442" spans="1:6" x14ac:dyDescent="0.25">
      <c r="A442" s="165" t="s">
        <v>572</v>
      </c>
      <c r="B442" s="175" t="s">
        <v>566</v>
      </c>
      <c r="C442" s="176"/>
      <c r="D442" s="175"/>
      <c r="E442" s="248"/>
      <c r="F442" s="143" t="str">
        <f>IF(OR(Pro!$D$178="Yes",Pro!$D$178="Oui"),"X","")</f>
        <v/>
      </c>
    </row>
    <row r="443" spans="1:6" x14ac:dyDescent="0.25">
      <c r="A443" s="269"/>
      <c r="B443" s="175" t="s">
        <v>567</v>
      </c>
      <c r="C443" s="176"/>
      <c r="D443" s="175"/>
      <c r="E443" s="248"/>
      <c r="F443" s="143" t="str">
        <f>IF(OR(Pro!$D$178="No",Pro!$D$178="Non"),"X","")</f>
        <v/>
      </c>
    </row>
    <row r="444" spans="1:6" x14ac:dyDescent="0.25">
      <c r="B444" s="175"/>
      <c r="C444" s="176"/>
      <c r="D444" s="175"/>
      <c r="E444" s="248"/>
      <c r="F444" s="143"/>
    </row>
    <row r="445" spans="1:6" x14ac:dyDescent="0.25">
      <c r="A445" s="150" t="s">
        <v>682</v>
      </c>
      <c r="B445" s="240" t="s">
        <v>683</v>
      </c>
      <c r="C445" s="241"/>
      <c r="D445" s="240"/>
      <c r="E445" s="242"/>
      <c r="F445" s="143"/>
    </row>
    <row r="446" spans="1:6" x14ac:dyDescent="0.25">
      <c r="A446" s="158"/>
      <c r="B446" s="270">
        <v>20.25</v>
      </c>
      <c r="C446" s="271"/>
      <c r="D446" s="270"/>
      <c r="E446" s="272"/>
      <c r="F446" s="267" t="str">
        <f>IF(Pro!E239&lt;&gt;0,Pro!E239,"")</f>
        <v/>
      </c>
    </row>
    <row r="447" spans="1:6" x14ac:dyDescent="0.25">
      <c r="A447" s="158"/>
      <c r="B447" s="175"/>
      <c r="C447" s="176"/>
      <c r="D447" s="175"/>
      <c r="E447" s="248"/>
      <c r="F447" s="143"/>
    </row>
    <row r="448" spans="1:6" x14ac:dyDescent="0.25">
      <c r="A448" s="150" t="s">
        <v>684</v>
      </c>
      <c r="B448" s="240" t="s">
        <v>685</v>
      </c>
      <c r="C448" s="241"/>
      <c r="D448" s="240"/>
      <c r="E448" s="242"/>
      <c r="F448" s="143"/>
    </row>
    <row r="449" spans="1:6" x14ac:dyDescent="0.25">
      <c r="A449" s="158"/>
      <c r="B449" s="175" t="s">
        <v>686</v>
      </c>
      <c r="C449" s="176"/>
      <c r="D449" s="175"/>
      <c r="E449" s="248"/>
      <c r="F449" s="143" t="str">
        <f>IF(Pro!$E$185&lt;&gt;0,Pro!$E$185,"")</f>
        <v/>
      </c>
    </row>
    <row r="450" spans="1:6" x14ac:dyDescent="0.25">
      <c r="F450" s="143"/>
    </row>
    <row r="451" spans="1:6" x14ac:dyDescent="0.25">
      <c r="A451" s="150" t="s">
        <v>687</v>
      </c>
      <c r="B451" s="240" t="s">
        <v>688</v>
      </c>
      <c r="C451" s="241" t="s">
        <v>689</v>
      </c>
      <c r="D451" s="240"/>
      <c r="E451" s="242"/>
      <c r="F451" s="143"/>
    </row>
    <row r="452" spans="1:6" x14ac:dyDescent="0.25">
      <c r="A452" s="165" t="s">
        <v>572</v>
      </c>
      <c r="B452" s="175" t="s">
        <v>566</v>
      </c>
      <c r="C452" s="176"/>
      <c r="D452" s="175"/>
      <c r="E452" s="248"/>
      <c r="F452" s="143" t="str">
        <f>IF(OR(Pro!$D$246="Yes",Pro!$D$246="Oui"),"X","")</f>
        <v/>
      </c>
    </row>
    <row r="453" spans="1:6" x14ac:dyDescent="0.25">
      <c r="A453" s="269"/>
      <c r="B453" s="175" t="s">
        <v>567</v>
      </c>
      <c r="C453" s="176"/>
      <c r="D453" s="175"/>
      <c r="E453" s="248"/>
      <c r="F453" s="143" t="str">
        <f>IF(OR(Pro!$D$246="No",Pro!$D$246="Non"),"X","")</f>
        <v/>
      </c>
    </row>
    <row r="454" spans="1:6" x14ac:dyDescent="0.25">
      <c r="B454" s="175"/>
      <c r="C454" s="176"/>
      <c r="D454" s="175"/>
      <c r="E454" s="248"/>
      <c r="F454" s="143"/>
    </row>
    <row r="455" spans="1:6" x14ac:dyDescent="0.25">
      <c r="A455" s="150" t="s">
        <v>690</v>
      </c>
      <c r="B455" s="240" t="s">
        <v>691</v>
      </c>
      <c r="C455" s="241"/>
      <c r="D455" s="240"/>
      <c r="E455" s="242"/>
      <c r="F455" s="143"/>
    </row>
    <row r="456" spans="1:6" x14ac:dyDescent="0.25">
      <c r="A456" s="158"/>
      <c r="B456" s="270">
        <f>B446</f>
        <v>20.25</v>
      </c>
      <c r="C456" s="271"/>
      <c r="D456" s="270"/>
      <c r="E456" s="272"/>
      <c r="F456" s="267" t="str">
        <f>IF(Pro!$E$252&lt;&gt;0,Pro!$E$252,"")</f>
        <v/>
      </c>
    </row>
    <row r="457" spans="1:6" x14ac:dyDescent="0.25">
      <c r="A457" s="158"/>
      <c r="B457" s="175"/>
      <c r="C457" s="176"/>
      <c r="D457" s="175"/>
      <c r="E457" s="248"/>
      <c r="F457" s="143"/>
    </row>
    <row r="458" spans="1:6" x14ac:dyDescent="0.25">
      <c r="A458" s="150" t="s">
        <v>692</v>
      </c>
      <c r="B458" s="240" t="s">
        <v>693</v>
      </c>
      <c r="C458" s="241"/>
      <c r="D458" s="240"/>
      <c r="E458" s="242"/>
      <c r="F458" s="143"/>
    </row>
    <row r="459" spans="1:6" x14ac:dyDescent="0.25">
      <c r="A459" s="158"/>
      <c r="B459" s="175" t="s">
        <v>686</v>
      </c>
      <c r="C459" s="176"/>
      <c r="D459" s="175"/>
      <c r="E459" s="248"/>
      <c r="F459" s="143" t="str">
        <f>IF(Pro!$E$272&lt;&gt;0,Pro!$E$272,"")</f>
        <v/>
      </c>
    </row>
    <row r="460" spans="1:6" x14ac:dyDescent="0.25">
      <c r="A460" s="135"/>
      <c r="B460" s="136"/>
      <c r="C460" s="136"/>
      <c r="D460" s="136"/>
      <c r="E460" s="137"/>
      <c r="F460" s="138"/>
    </row>
    <row r="461" spans="1:6" x14ac:dyDescent="0.25">
      <c r="F461" s="143"/>
    </row>
    <row r="462" spans="1:6" x14ac:dyDescent="0.25">
      <c r="F462" s="143"/>
    </row>
    <row r="463" spans="1:6" x14ac:dyDescent="0.25">
      <c r="F463" s="143"/>
    </row>
    <row r="464" spans="1:6" x14ac:dyDescent="0.25">
      <c r="F464" s="143"/>
    </row>
    <row r="465" spans="6:6" x14ac:dyDescent="0.25">
      <c r="F465" s="143"/>
    </row>
    <row r="466" spans="6:6" x14ac:dyDescent="0.25">
      <c r="F466" s="143"/>
    </row>
    <row r="467" spans="6:6" x14ac:dyDescent="0.25">
      <c r="F467" s="143"/>
    </row>
    <row r="468" spans="6:6" x14ac:dyDescent="0.25">
      <c r="F468" s="143"/>
    </row>
    <row r="469" spans="6:6" x14ac:dyDescent="0.25">
      <c r="F469" s="143"/>
    </row>
    <row r="470" spans="6:6" x14ac:dyDescent="0.25">
      <c r="F470" s="143"/>
    </row>
    <row r="471" spans="6:6" x14ac:dyDescent="0.25">
      <c r="F471" s="143"/>
    </row>
    <row r="472" spans="6:6" x14ac:dyDescent="0.25">
      <c r="F472" s="143"/>
    </row>
    <row r="473" spans="6:6" x14ac:dyDescent="0.25">
      <c r="F473" s="143"/>
    </row>
    <row r="474" spans="6:6" x14ac:dyDescent="0.25">
      <c r="F474" s="143"/>
    </row>
    <row r="475" spans="6:6" x14ac:dyDescent="0.25">
      <c r="F475" s="143"/>
    </row>
    <row r="476" spans="6:6" x14ac:dyDescent="0.25">
      <c r="F476" s="143"/>
    </row>
    <row r="477" spans="6:6" x14ac:dyDescent="0.25">
      <c r="F477" s="143"/>
    </row>
    <row r="478" spans="6:6" x14ac:dyDescent="0.25">
      <c r="F478" s="143"/>
    </row>
    <row r="479" spans="6:6" x14ac:dyDescent="0.25">
      <c r="F479" s="143"/>
    </row>
    <row r="480" spans="6:6" x14ac:dyDescent="0.25">
      <c r="F480" s="143"/>
    </row>
    <row r="481" spans="6:6" x14ac:dyDescent="0.25">
      <c r="F481" s="143"/>
    </row>
    <row r="482" spans="6:6" x14ac:dyDescent="0.25">
      <c r="F482" s="143"/>
    </row>
    <row r="483" spans="6:6" x14ac:dyDescent="0.25">
      <c r="F483" s="143"/>
    </row>
    <row r="484" spans="6:6" x14ac:dyDescent="0.25">
      <c r="F484" s="143"/>
    </row>
    <row r="485" spans="6:6" x14ac:dyDescent="0.25">
      <c r="F485" s="143"/>
    </row>
    <row r="486" spans="6:6" x14ac:dyDescent="0.25">
      <c r="F486" s="143"/>
    </row>
    <row r="487" spans="6:6" x14ac:dyDescent="0.25">
      <c r="F487" s="143"/>
    </row>
    <row r="488" spans="6:6" x14ac:dyDescent="0.25">
      <c r="F488" s="143"/>
    </row>
    <row r="489" spans="6:6" x14ac:dyDescent="0.25">
      <c r="F489" s="143"/>
    </row>
    <row r="490" spans="6:6" x14ac:dyDescent="0.25">
      <c r="F490" s="143"/>
    </row>
    <row r="491" spans="6:6" x14ac:dyDescent="0.25">
      <c r="F491" s="143"/>
    </row>
    <row r="492" spans="6:6" x14ac:dyDescent="0.25">
      <c r="F492" s="143"/>
    </row>
    <row r="493" spans="6:6" x14ac:dyDescent="0.25">
      <c r="F493" s="143"/>
    </row>
    <row r="494" spans="6:6" x14ac:dyDescent="0.25">
      <c r="F494" s="143"/>
    </row>
    <row r="495" spans="6:6" x14ac:dyDescent="0.25">
      <c r="F495" s="143"/>
    </row>
    <row r="496" spans="6:6" x14ac:dyDescent="0.25">
      <c r="F496" s="143"/>
    </row>
    <row r="497" spans="6:6" x14ac:dyDescent="0.25">
      <c r="F497" s="143"/>
    </row>
    <row r="498" spans="6:6" x14ac:dyDescent="0.25">
      <c r="F498" s="143"/>
    </row>
    <row r="499" spans="6:6" x14ac:dyDescent="0.25">
      <c r="F499" s="143"/>
    </row>
    <row r="500" spans="6:6" x14ac:dyDescent="0.25">
      <c r="F500" s="143"/>
    </row>
    <row r="501" spans="6:6" x14ac:dyDescent="0.25">
      <c r="F501" s="143"/>
    </row>
    <row r="502" spans="6:6" x14ac:dyDescent="0.25">
      <c r="F502" s="143"/>
    </row>
    <row r="503" spans="6:6" x14ac:dyDescent="0.25">
      <c r="F503" s="143"/>
    </row>
    <row r="504" spans="6:6" x14ac:dyDescent="0.25">
      <c r="F504" s="143"/>
    </row>
    <row r="505" spans="6:6" x14ac:dyDescent="0.25">
      <c r="F505" s="143"/>
    </row>
    <row r="506" spans="6:6" x14ac:dyDescent="0.25">
      <c r="F506" s="143"/>
    </row>
    <row r="507" spans="6:6" x14ac:dyDescent="0.25">
      <c r="F507" s="143"/>
    </row>
    <row r="508" spans="6:6" x14ac:dyDescent="0.25">
      <c r="F508" s="143"/>
    </row>
    <row r="509" spans="6:6" x14ac:dyDescent="0.25">
      <c r="F509" s="143"/>
    </row>
    <row r="510" spans="6:6" x14ac:dyDescent="0.25">
      <c r="F510" s="143"/>
    </row>
    <row r="511" spans="6:6" x14ac:dyDescent="0.25">
      <c r="F511" s="143"/>
    </row>
    <row r="512" spans="6:6" x14ac:dyDescent="0.25">
      <c r="F512" s="143"/>
    </row>
    <row r="513" spans="6:6" x14ac:dyDescent="0.25">
      <c r="F513" s="143"/>
    </row>
    <row r="514" spans="6:6" x14ac:dyDescent="0.25">
      <c r="F514" s="143"/>
    </row>
    <row r="515" spans="6:6" x14ac:dyDescent="0.25">
      <c r="F515" s="143"/>
    </row>
    <row r="516" spans="6:6" x14ac:dyDescent="0.25">
      <c r="F516" s="143"/>
    </row>
    <row r="517" spans="6:6" x14ac:dyDescent="0.25">
      <c r="F517" s="143"/>
    </row>
    <row r="518" spans="6:6" x14ac:dyDescent="0.25">
      <c r="F518" s="143"/>
    </row>
    <row r="519" spans="6:6" x14ac:dyDescent="0.25">
      <c r="F519" s="143"/>
    </row>
    <row r="520" spans="6:6" x14ac:dyDescent="0.25">
      <c r="F520" s="143"/>
    </row>
    <row r="521" spans="6:6" x14ac:dyDescent="0.25">
      <c r="F521" s="143"/>
    </row>
    <row r="522" spans="6:6" x14ac:dyDescent="0.25">
      <c r="F522" s="143"/>
    </row>
    <row r="523" spans="6:6" x14ac:dyDescent="0.25">
      <c r="F523" s="143"/>
    </row>
    <row r="524" spans="6:6" x14ac:dyDescent="0.25">
      <c r="F524" s="143"/>
    </row>
    <row r="525" spans="6:6" x14ac:dyDescent="0.25">
      <c r="F525" s="143"/>
    </row>
    <row r="526" spans="6:6" x14ac:dyDescent="0.25">
      <c r="F526" s="143"/>
    </row>
    <row r="527" spans="6:6" x14ac:dyDescent="0.25">
      <c r="F527" s="143"/>
    </row>
    <row r="528" spans="6:6" x14ac:dyDescent="0.25">
      <c r="F528" s="143"/>
    </row>
    <row r="529" spans="6:6" x14ac:dyDescent="0.25">
      <c r="F529" s="143"/>
    </row>
    <row r="530" spans="6:6" x14ac:dyDescent="0.25">
      <c r="F530" s="143"/>
    </row>
    <row r="531" spans="6:6" x14ac:dyDescent="0.25">
      <c r="F531" s="143"/>
    </row>
    <row r="532" spans="6:6" x14ac:dyDescent="0.25">
      <c r="F532" s="143"/>
    </row>
    <row r="533" spans="6:6" x14ac:dyDescent="0.25">
      <c r="F533" s="143"/>
    </row>
    <row r="534" spans="6:6" x14ac:dyDescent="0.25">
      <c r="F534" s="143"/>
    </row>
    <row r="535" spans="6:6" x14ac:dyDescent="0.25">
      <c r="F535" s="143"/>
    </row>
    <row r="536" spans="6:6" x14ac:dyDescent="0.25">
      <c r="F536" s="143"/>
    </row>
    <row r="537" spans="6:6" x14ac:dyDescent="0.25">
      <c r="F537" s="143"/>
    </row>
    <row r="538" spans="6:6" x14ac:dyDescent="0.25">
      <c r="F538" s="143"/>
    </row>
    <row r="539" spans="6:6" x14ac:dyDescent="0.25">
      <c r="F539" s="143"/>
    </row>
    <row r="540" spans="6:6" x14ac:dyDescent="0.25">
      <c r="F540" s="143"/>
    </row>
    <row r="541" spans="6:6" x14ac:dyDescent="0.25">
      <c r="F541" s="143"/>
    </row>
    <row r="542" spans="6:6" x14ac:dyDescent="0.25">
      <c r="F542" s="143"/>
    </row>
    <row r="543" spans="6:6" x14ac:dyDescent="0.25">
      <c r="F543" s="143"/>
    </row>
    <row r="544" spans="6:6" x14ac:dyDescent="0.25">
      <c r="F544" s="143"/>
    </row>
    <row r="545" spans="6:6" x14ac:dyDescent="0.25">
      <c r="F545" s="143"/>
    </row>
    <row r="546" spans="6:6" x14ac:dyDescent="0.25">
      <c r="F546" s="143"/>
    </row>
    <row r="547" spans="6:6" x14ac:dyDescent="0.25">
      <c r="F547" s="143"/>
    </row>
    <row r="548" spans="6:6" x14ac:dyDescent="0.25">
      <c r="F548" s="143"/>
    </row>
    <row r="549" spans="6:6" x14ac:dyDescent="0.25">
      <c r="F549" s="143"/>
    </row>
    <row r="550" spans="6:6" x14ac:dyDescent="0.25">
      <c r="F550" s="143"/>
    </row>
    <row r="551" spans="6:6" x14ac:dyDescent="0.25">
      <c r="F551" s="143"/>
    </row>
    <row r="552" spans="6:6" x14ac:dyDescent="0.25">
      <c r="F552" s="143"/>
    </row>
    <row r="553" spans="6:6" x14ac:dyDescent="0.25">
      <c r="F553" s="143"/>
    </row>
    <row r="554" spans="6:6" x14ac:dyDescent="0.25">
      <c r="F554" s="143"/>
    </row>
    <row r="555" spans="6:6" x14ac:dyDescent="0.25">
      <c r="F555" s="143"/>
    </row>
    <row r="556" spans="6:6" x14ac:dyDescent="0.25">
      <c r="F556" s="143"/>
    </row>
    <row r="557" spans="6:6" x14ac:dyDescent="0.25">
      <c r="F557" s="143"/>
    </row>
    <row r="558" spans="6:6" x14ac:dyDescent="0.25">
      <c r="F558" s="143"/>
    </row>
    <row r="559" spans="6:6" x14ac:dyDescent="0.25">
      <c r="F559" s="143"/>
    </row>
    <row r="560" spans="6:6" x14ac:dyDescent="0.25">
      <c r="F560" s="143"/>
    </row>
    <row r="561" spans="6:6" x14ac:dyDescent="0.25">
      <c r="F561" s="143"/>
    </row>
    <row r="562" spans="6:6" x14ac:dyDescent="0.25">
      <c r="F562" s="143"/>
    </row>
    <row r="563" spans="6:6" x14ac:dyDescent="0.25">
      <c r="F563" s="143"/>
    </row>
    <row r="564" spans="6:6" x14ac:dyDescent="0.25">
      <c r="F564" s="143"/>
    </row>
    <row r="565" spans="6:6" x14ac:dyDescent="0.25">
      <c r="F565" s="143"/>
    </row>
    <row r="566" spans="6:6" x14ac:dyDescent="0.25">
      <c r="F566" s="143"/>
    </row>
    <row r="567" spans="6:6" x14ac:dyDescent="0.25">
      <c r="F567" s="143"/>
    </row>
    <row r="568" spans="6:6" x14ac:dyDescent="0.25">
      <c r="F568" s="143"/>
    </row>
    <row r="569" spans="6:6" x14ac:dyDescent="0.25">
      <c r="F569" s="143"/>
    </row>
    <row r="570" spans="6:6" x14ac:dyDescent="0.25">
      <c r="F570" s="143"/>
    </row>
    <row r="571" spans="6:6" x14ac:dyDescent="0.25">
      <c r="F571" s="143"/>
    </row>
    <row r="572" spans="6:6" x14ac:dyDescent="0.25">
      <c r="F572" s="143"/>
    </row>
    <row r="573" spans="6:6" x14ac:dyDescent="0.25">
      <c r="F573" s="143"/>
    </row>
    <row r="574" spans="6:6" x14ac:dyDescent="0.25">
      <c r="F574" s="143"/>
    </row>
    <row r="575" spans="6:6" x14ac:dyDescent="0.25">
      <c r="F575" s="143"/>
    </row>
    <row r="576" spans="6:6" x14ac:dyDescent="0.25">
      <c r="F576" s="143"/>
    </row>
    <row r="577" spans="6:6" x14ac:dyDescent="0.25">
      <c r="F577" s="143"/>
    </row>
    <row r="578" spans="6:6" x14ac:dyDescent="0.25">
      <c r="F578" s="143"/>
    </row>
    <row r="579" spans="6:6" x14ac:dyDescent="0.25">
      <c r="F579" s="143"/>
    </row>
    <row r="580" spans="6:6" x14ac:dyDescent="0.25">
      <c r="F580" s="143"/>
    </row>
    <row r="581" spans="6:6" x14ac:dyDescent="0.25">
      <c r="F581" s="143"/>
    </row>
    <row r="582" spans="6:6" x14ac:dyDescent="0.25">
      <c r="F582" s="143"/>
    </row>
    <row r="583" spans="6:6" x14ac:dyDescent="0.25">
      <c r="F583" s="143"/>
    </row>
    <row r="584" spans="6:6" x14ac:dyDescent="0.25">
      <c r="F584" s="143"/>
    </row>
    <row r="585" spans="6:6" x14ac:dyDescent="0.25">
      <c r="F585" s="143"/>
    </row>
    <row r="586" spans="6:6" x14ac:dyDescent="0.25">
      <c r="F586" s="143"/>
    </row>
    <row r="587" spans="6:6" x14ac:dyDescent="0.25">
      <c r="F587" s="143"/>
    </row>
    <row r="588" spans="6:6" x14ac:dyDescent="0.25">
      <c r="F588" s="143"/>
    </row>
    <row r="589" spans="6:6" x14ac:dyDescent="0.25">
      <c r="F589" s="143"/>
    </row>
    <row r="590" spans="6:6" x14ac:dyDescent="0.25">
      <c r="F590" s="143"/>
    </row>
    <row r="591" spans="6:6" x14ac:dyDescent="0.25">
      <c r="F591" s="143"/>
    </row>
    <row r="592" spans="6:6" x14ac:dyDescent="0.25">
      <c r="F592" s="143"/>
    </row>
    <row r="593" spans="6:6" x14ac:dyDescent="0.25">
      <c r="F593" s="143"/>
    </row>
    <row r="594" spans="6:6" x14ac:dyDescent="0.25">
      <c r="F594" s="143"/>
    </row>
    <row r="595" spans="6:6" x14ac:dyDescent="0.25">
      <c r="F595" s="143"/>
    </row>
    <row r="596" spans="6:6" x14ac:dyDescent="0.25">
      <c r="F596" s="143"/>
    </row>
    <row r="597" spans="6:6" x14ac:dyDescent="0.25">
      <c r="F597" s="143"/>
    </row>
    <row r="598" spans="6:6" x14ac:dyDescent="0.25">
      <c r="F598" s="143"/>
    </row>
    <row r="599" spans="6:6" x14ac:dyDescent="0.25">
      <c r="F599" s="143"/>
    </row>
    <row r="600" spans="6:6" x14ac:dyDescent="0.25">
      <c r="F600" s="143"/>
    </row>
    <row r="601" spans="6:6" x14ac:dyDescent="0.25">
      <c r="F601" s="143"/>
    </row>
    <row r="602" spans="6:6" x14ac:dyDescent="0.25">
      <c r="F602" s="143"/>
    </row>
    <row r="603" spans="6:6" x14ac:dyDescent="0.25">
      <c r="F603" s="143"/>
    </row>
    <row r="604" spans="6:6" x14ac:dyDescent="0.25">
      <c r="F604" s="143"/>
    </row>
    <row r="605" spans="6:6" x14ac:dyDescent="0.25">
      <c r="F605" s="143"/>
    </row>
    <row r="606" spans="6:6" x14ac:dyDescent="0.25">
      <c r="F606" s="143"/>
    </row>
    <row r="607" spans="6:6" x14ac:dyDescent="0.25">
      <c r="F607" s="143"/>
    </row>
    <row r="608" spans="6:6" x14ac:dyDescent="0.25">
      <c r="F608" s="143"/>
    </row>
    <row r="609" spans="6:6" x14ac:dyDescent="0.25">
      <c r="F609" s="143"/>
    </row>
    <row r="610" spans="6:6" x14ac:dyDescent="0.25">
      <c r="F610" s="143"/>
    </row>
    <row r="611" spans="6:6" x14ac:dyDescent="0.25">
      <c r="F611" s="143"/>
    </row>
    <row r="612" spans="6:6" x14ac:dyDescent="0.25">
      <c r="F612" s="143"/>
    </row>
    <row r="613" spans="6:6" x14ac:dyDescent="0.25">
      <c r="F613" s="143"/>
    </row>
    <row r="614" spans="6:6" x14ac:dyDescent="0.25">
      <c r="F614" s="143"/>
    </row>
    <row r="615" spans="6:6" x14ac:dyDescent="0.25">
      <c r="F615" s="143"/>
    </row>
    <row r="616" spans="6:6" x14ac:dyDescent="0.25">
      <c r="F616" s="143"/>
    </row>
    <row r="617" spans="6:6" x14ac:dyDescent="0.25">
      <c r="F617" s="143"/>
    </row>
    <row r="618" spans="6:6" x14ac:dyDescent="0.25">
      <c r="F618" s="143"/>
    </row>
    <row r="619" spans="6:6" x14ac:dyDescent="0.25">
      <c r="F619" s="143"/>
    </row>
    <row r="620" spans="6:6" x14ac:dyDescent="0.25">
      <c r="F620" s="143"/>
    </row>
    <row r="621" spans="6:6" x14ac:dyDescent="0.25">
      <c r="F621" s="143"/>
    </row>
    <row r="622" spans="6:6" x14ac:dyDescent="0.25">
      <c r="F622" s="143"/>
    </row>
    <row r="623" spans="6:6" x14ac:dyDescent="0.25">
      <c r="F623" s="143"/>
    </row>
    <row r="624" spans="6:6" x14ac:dyDescent="0.25">
      <c r="F624" s="143"/>
    </row>
    <row r="625" spans="6:6" x14ac:dyDescent="0.25">
      <c r="F625" s="143"/>
    </row>
    <row r="626" spans="6:6" x14ac:dyDescent="0.25">
      <c r="F626" s="143"/>
    </row>
    <row r="627" spans="6:6" x14ac:dyDescent="0.25">
      <c r="F627" s="143"/>
    </row>
    <row r="628" spans="6:6" x14ac:dyDescent="0.25">
      <c r="F628" s="143"/>
    </row>
    <row r="629" spans="6:6" x14ac:dyDescent="0.25">
      <c r="F629" s="143"/>
    </row>
    <row r="630" spans="6:6" x14ac:dyDescent="0.25">
      <c r="F630" s="143"/>
    </row>
    <row r="631" spans="6:6" x14ac:dyDescent="0.25">
      <c r="F631" s="143"/>
    </row>
    <row r="632" spans="6:6" x14ac:dyDescent="0.25">
      <c r="F632" s="143"/>
    </row>
    <row r="633" spans="6:6" x14ac:dyDescent="0.25">
      <c r="F633" s="143"/>
    </row>
    <row r="634" spans="6:6" x14ac:dyDescent="0.25">
      <c r="F634" s="143"/>
    </row>
    <row r="635" spans="6:6" x14ac:dyDescent="0.25">
      <c r="F635" s="143"/>
    </row>
    <row r="636" spans="6:6" x14ac:dyDescent="0.25">
      <c r="F636" s="143"/>
    </row>
    <row r="637" spans="6:6" x14ac:dyDescent="0.25">
      <c r="F637" s="143"/>
    </row>
    <row r="638" spans="6:6" x14ac:dyDescent="0.25">
      <c r="F638" s="143"/>
    </row>
    <row r="639" spans="6:6" x14ac:dyDescent="0.25">
      <c r="F639" s="143"/>
    </row>
    <row r="640" spans="6:6" x14ac:dyDescent="0.25">
      <c r="F640" s="143"/>
    </row>
    <row r="641" spans="6:6" x14ac:dyDescent="0.25">
      <c r="F641" s="143"/>
    </row>
    <row r="642" spans="6:6" x14ac:dyDescent="0.25">
      <c r="F642" s="143"/>
    </row>
    <row r="643" spans="6:6" x14ac:dyDescent="0.25">
      <c r="F643" s="143"/>
    </row>
    <row r="644" spans="6:6" x14ac:dyDescent="0.25">
      <c r="F644" s="143"/>
    </row>
    <row r="645" spans="6:6" x14ac:dyDescent="0.25">
      <c r="F645" s="143"/>
    </row>
    <row r="646" spans="6:6" x14ac:dyDescent="0.25">
      <c r="F646" s="143"/>
    </row>
    <row r="647" spans="6:6" x14ac:dyDescent="0.25">
      <c r="F647" s="143"/>
    </row>
    <row r="648" spans="6:6" x14ac:dyDescent="0.25">
      <c r="F648" s="143"/>
    </row>
    <row r="649" spans="6:6" x14ac:dyDescent="0.25">
      <c r="F649" s="143"/>
    </row>
    <row r="650" spans="6:6" x14ac:dyDescent="0.25">
      <c r="F650" s="143"/>
    </row>
    <row r="651" spans="6:6" x14ac:dyDescent="0.25">
      <c r="F651" s="143"/>
    </row>
    <row r="652" spans="6:6" x14ac:dyDescent="0.25">
      <c r="F652" s="143"/>
    </row>
    <row r="653" spans="6:6" x14ac:dyDescent="0.25">
      <c r="F653" s="143"/>
    </row>
    <row r="654" spans="6:6" x14ac:dyDescent="0.25">
      <c r="F654" s="143"/>
    </row>
    <row r="655" spans="6:6" x14ac:dyDescent="0.25">
      <c r="F655" s="143"/>
    </row>
    <row r="656" spans="6:6" x14ac:dyDescent="0.25">
      <c r="F656" s="143"/>
    </row>
    <row r="657" spans="6:6" x14ac:dyDescent="0.25">
      <c r="F657" s="143"/>
    </row>
    <row r="658" spans="6:6" x14ac:dyDescent="0.25">
      <c r="F658" s="143"/>
    </row>
    <row r="659" spans="6:6" x14ac:dyDescent="0.25">
      <c r="F659" s="143"/>
    </row>
    <row r="660" spans="6:6" x14ac:dyDescent="0.25">
      <c r="F660" s="143"/>
    </row>
    <row r="661" spans="6:6" x14ac:dyDescent="0.25">
      <c r="F661" s="143"/>
    </row>
    <row r="662" spans="6:6" x14ac:dyDescent="0.25">
      <c r="F662" s="143"/>
    </row>
    <row r="663" spans="6:6" x14ac:dyDescent="0.25">
      <c r="F663" s="143"/>
    </row>
    <row r="664" spans="6:6" x14ac:dyDescent="0.25">
      <c r="F664" s="143"/>
    </row>
    <row r="665" spans="6:6" x14ac:dyDescent="0.25">
      <c r="F665" s="143"/>
    </row>
    <row r="666" spans="6:6" x14ac:dyDescent="0.25">
      <c r="F666" s="143"/>
    </row>
    <row r="667" spans="6:6" x14ac:dyDescent="0.25">
      <c r="F667" s="143"/>
    </row>
    <row r="668" spans="6:6" x14ac:dyDescent="0.25">
      <c r="F668" s="143"/>
    </row>
    <row r="669" spans="6:6" x14ac:dyDescent="0.25">
      <c r="F669" s="143"/>
    </row>
    <row r="670" spans="6:6" x14ac:dyDescent="0.25">
      <c r="F670" s="143"/>
    </row>
    <row r="671" spans="6:6" x14ac:dyDescent="0.25">
      <c r="F671" s="143"/>
    </row>
    <row r="672" spans="6:6" x14ac:dyDescent="0.25">
      <c r="F672" s="143"/>
    </row>
    <row r="673" spans="6:6" x14ac:dyDescent="0.25">
      <c r="F673" s="143"/>
    </row>
    <row r="674" spans="6:6" x14ac:dyDescent="0.25">
      <c r="F674" s="143"/>
    </row>
    <row r="675" spans="6:6" x14ac:dyDescent="0.25">
      <c r="F675" s="143"/>
    </row>
    <row r="676" spans="6:6" x14ac:dyDescent="0.25">
      <c r="F676" s="143"/>
    </row>
    <row r="677" spans="6:6" x14ac:dyDescent="0.25">
      <c r="F677" s="143"/>
    </row>
    <row r="678" spans="6:6" x14ac:dyDescent="0.25">
      <c r="F678" s="143"/>
    </row>
    <row r="679" spans="6:6" x14ac:dyDescent="0.25">
      <c r="F679" s="143"/>
    </row>
    <row r="680" spans="6:6" x14ac:dyDescent="0.25">
      <c r="F680" s="143"/>
    </row>
    <row r="681" spans="6:6" x14ac:dyDescent="0.25">
      <c r="F681" s="143"/>
    </row>
    <row r="682" spans="6:6" x14ac:dyDescent="0.25">
      <c r="F682" s="143"/>
    </row>
    <row r="683" spans="6:6" x14ac:dyDescent="0.25">
      <c r="F683" s="143"/>
    </row>
    <row r="684" spans="6:6" x14ac:dyDescent="0.25">
      <c r="F684" s="143"/>
    </row>
    <row r="685" spans="6:6" x14ac:dyDescent="0.25">
      <c r="F685" s="143"/>
    </row>
    <row r="686" spans="6:6" x14ac:dyDescent="0.25">
      <c r="F686" s="143"/>
    </row>
    <row r="687" spans="6:6" x14ac:dyDescent="0.25">
      <c r="F687" s="143"/>
    </row>
    <row r="688" spans="6:6" x14ac:dyDescent="0.25">
      <c r="F688" s="143"/>
    </row>
    <row r="689" spans="6:6" x14ac:dyDescent="0.25">
      <c r="F689" s="143"/>
    </row>
    <row r="690" spans="6:6" x14ac:dyDescent="0.25">
      <c r="F690" s="143"/>
    </row>
    <row r="691" spans="6:6" x14ac:dyDescent="0.25">
      <c r="F691" s="143"/>
    </row>
    <row r="692" spans="6:6" x14ac:dyDescent="0.25">
      <c r="F692" s="143"/>
    </row>
    <row r="693" spans="6:6" x14ac:dyDescent="0.25">
      <c r="F693" s="143"/>
    </row>
    <row r="694" spans="6:6" x14ac:dyDescent="0.25">
      <c r="F694" s="143"/>
    </row>
    <row r="695" spans="6:6" x14ac:dyDescent="0.25">
      <c r="F695" s="143"/>
    </row>
    <row r="696" spans="6:6" x14ac:dyDescent="0.25">
      <c r="F696" s="143"/>
    </row>
    <row r="697" spans="6:6" x14ac:dyDescent="0.25">
      <c r="F697" s="143"/>
    </row>
    <row r="698" spans="6:6" x14ac:dyDescent="0.25">
      <c r="F698" s="143"/>
    </row>
    <row r="699" spans="6:6" x14ac:dyDescent="0.25">
      <c r="F699" s="143"/>
    </row>
    <row r="700" spans="6:6" x14ac:dyDescent="0.25">
      <c r="F700" s="143"/>
    </row>
    <row r="701" spans="6:6" x14ac:dyDescent="0.25">
      <c r="F701" s="143"/>
    </row>
    <row r="702" spans="6:6" x14ac:dyDescent="0.25">
      <c r="F702" s="143"/>
    </row>
    <row r="703" spans="6:6" x14ac:dyDescent="0.25">
      <c r="F703" s="143"/>
    </row>
    <row r="704" spans="6:6" x14ac:dyDescent="0.25">
      <c r="F704" s="143"/>
    </row>
    <row r="705" spans="6:6" x14ac:dyDescent="0.25">
      <c r="F705" s="143"/>
    </row>
    <row r="706" spans="6:6" x14ac:dyDescent="0.25">
      <c r="F706" s="143"/>
    </row>
    <row r="707" spans="6:6" x14ac:dyDescent="0.25">
      <c r="F707" s="143"/>
    </row>
    <row r="708" spans="6:6" x14ac:dyDescent="0.25">
      <c r="F708" s="143"/>
    </row>
    <row r="709" spans="6:6" x14ac:dyDescent="0.25">
      <c r="F709" s="143"/>
    </row>
    <row r="710" spans="6:6" x14ac:dyDescent="0.25">
      <c r="F710" s="143"/>
    </row>
    <row r="711" spans="6:6" x14ac:dyDescent="0.25">
      <c r="F711" s="143"/>
    </row>
    <row r="712" spans="6:6" x14ac:dyDescent="0.25">
      <c r="F712" s="143"/>
    </row>
    <row r="713" spans="6:6" x14ac:dyDescent="0.25">
      <c r="F713" s="143"/>
    </row>
    <row r="714" spans="6:6" x14ac:dyDescent="0.25">
      <c r="F714" s="143"/>
    </row>
    <row r="715" spans="6:6" x14ac:dyDescent="0.25">
      <c r="F715" s="143"/>
    </row>
    <row r="716" spans="6:6" x14ac:dyDescent="0.25">
      <c r="F716" s="143"/>
    </row>
    <row r="717" spans="6:6" x14ac:dyDescent="0.25">
      <c r="F717" s="143"/>
    </row>
    <row r="718" spans="6:6" x14ac:dyDescent="0.25">
      <c r="F718" s="143"/>
    </row>
    <row r="719" spans="6:6" x14ac:dyDescent="0.25">
      <c r="F719" s="143"/>
    </row>
    <row r="720" spans="6:6" x14ac:dyDescent="0.25">
      <c r="F720" s="143"/>
    </row>
    <row r="721" spans="6:6" x14ac:dyDescent="0.25">
      <c r="F721" s="143"/>
    </row>
    <row r="722" spans="6:6" x14ac:dyDescent="0.25">
      <c r="F722" s="143"/>
    </row>
    <row r="723" spans="6:6" x14ac:dyDescent="0.25">
      <c r="F723" s="143"/>
    </row>
    <row r="724" spans="6:6" x14ac:dyDescent="0.25">
      <c r="F724" s="143"/>
    </row>
    <row r="725" spans="6:6" x14ac:dyDescent="0.25">
      <c r="F725" s="143"/>
    </row>
    <row r="726" spans="6:6" x14ac:dyDescent="0.25">
      <c r="F726" s="143"/>
    </row>
    <row r="727" spans="6:6" x14ac:dyDescent="0.25">
      <c r="F727" s="143"/>
    </row>
    <row r="728" spans="6:6" x14ac:dyDescent="0.25">
      <c r="F728" s="143"/>
    </row>
    <row r="729" spans="6:6" x14ac:dyDescent="0.25">
      <c r="F729" s="143"/>
    </row>
    <row r="730" spans="6:6" x14ac:dyDescent="0.25">
      <c r="F730" s="143"/>
    </row>
    <row r="731" spans="6:6" x14ac:dyDescent="0.25">
      <c r="F731" s="143"/>
    </row>
    <row r="732" spans="6:6" x14ac:dyDescent="0.25">
      <c r="F732" s="143"/>
    </row>
    <row r="733" spans="6:6" x14ac:dyDescent="0.25">
      <c r="F733" s="143"/>
    </row>
    <row r="734" spans="6:6" x14ac:dyDescent="0.25">
      <c r="F734" s="143"/>
    </row>
    <row r="735" spans="6:6" x14ac:dyDescent="0.25">
      <c r="F735" s="143"/>
    </row>
    <row r="736" spans="6:6" x14ac:dyDescent="0.25">
      <c r="F736" s="143"/>
    </row>
    <row r="737" spans="6:6" x14ac:dyDescent="0.25">
      <c r="F737" s="143"/>
    </row>
    <row r="738" spans="6:6" x14ac:dyDescent="0.25">
      <c r="F738" s="143"/>
    </row>
    <row r="739" spans="6:6" x14ac:dyDescent="0.25">
      <c r="F739" s="143"/>
    </row>
    <row r="740" spans="6:6" x14ac:dyDescent="0.25">
      <c r="F740" s="143"/>
    </row>
    <row r="741" spans="6:6" x14ac:dyDescent="0.25">
      <c r="F741" s="143"/>
    </row>
    <row r="742" spans="6:6" x14ac:dyDescent="0.25">
      <c r="F742" s="143"/>
    </row>
    <row r="743" spans="6:6" x14ac:dyDescent="0.25">
      <c r="F743" s="143"/>
    </row>
    <row r="744" spans="6:6" x14ac:dyDescent="0.25">
      <c r="F744" s="143"/>
    </row>
    <row r="745" spans="6:6" x14ac:dyDescent="0.25">
      <c r="F745" s="143"/>
    </row>
    <row r="746" spans="6:6" x14ac:dyDescent="0.25">
      <c r="F746" s="143"/>
    </row>
    <row r="747" spans="6:6" x14ac:dyDescent="0.25">
      <c r="F747" s="143"/>
    </row>
    <row r="748" spans="6:6" x14ac:dyDescent="0.25">
      <c r="F748" s="143"/>
    </row>
    <row r="749" spans="6:6" x14ac:dyDescent="0.25">
      <c r="F749" s="143"/>
    </row>
    <row r="750" spans="6:6" x14ac:dyDescent="0.25">
      <c r="F750" s="143"/>
    </row>
    <row r="751" spans="6:6" x14ac:dyDescent="0.25">
      <c r="F751" s="143"/>
    </row>
    <row r="752" spans="6:6" x14ac:dyDescent="0.25">
      <c r="F752" s="143"/>
    </row>
    <row r="753" spans="6:6" x14ac:dyDescent="0.25">
      <c r="F753" s="143"/>
    </row>
    <row r="754" spans="6:6" x14ac:dyDescent="0.25">
      <c r="F754" s="143"/>
    </row>
    <row r="755" spans="6:6" x14ac:dyDescent="0.25">
      <c r="F755" s="143"/>
    </row>
    <row r="756" spans="6:6" x14ac:dyDescent="0.25">
      <c r="F756" s="143"/>
    </row>
    <row r="757" spans="6:6" x14ac:dyDescent="0.25">
      <c r="F757" s="143"/>
    </row>
    <row r="758" spans="6:6" x14ac:dyDescent="0.25">
      <c r="F758" s="143"/>
    </row>
    <row r="759" spans="6:6" x14ac:dyDescent="0.25">
      <c r="F759" s="143"/>
    </row>
    <row r="760" spans="6:6" x14ac:dyDescent="0.25">
      <c r="F760" s="143"/>
    </row>
    <row r="761" spans="6:6" x14ac:dyDescent="0.25">
      <c r="F761" s="143"/>
    </row>
    <row r="762" spans="6:6" x14ac:dyDescent="0.25">
      <c r="F762" s="143"/>
    </row>
    <row r="763" spans="6:6" x14ac:dyDescent="0.25">
      <c r="F763" s="143"/>
    </row>
    <row r="764" spans="6:6" x14ac:dyDescent="0.25">
      <c r="F764" s="143"/>
    </row>
    <row r="765" spans="6:6" x14ac:dyDescent="0.25">
      <c r="F765" s="143"/>
    </row>
    <row r="766" spans="6:6" x14ac:dyDescent="0.25">
      <c r="F766" s="143"/>
    </row>
    <row r="767" spans="6:6" x14ac:dyDescent="0.25">
      <c r="F767" s="143"/>
    </row>
    <row r="768" spans="6:6" x14ac:dyDescent="0.25">
      <c r="F768" s="143"/>
    </row>
    <row r="769" spans="6:6" x14ac:dyDescent="0.25">
      <c r="F769" s="143"/>
    </row>
    <row r="770" spans="6:6" x14ac:dyDescent="0.25">
      <c r="F770" s="143"/>
    </row>
    <row r="771" spans="6:6" x14ac:dyDescent="0.25">
      <c r="F771" s="143"/>
    </row>
    <row r="772" spans="6:6" x14ac:dyDescent="0.25">
      <c r="F772" s="143"/>
    </row>
    <row r="773" spans="6:6" x14ac:dyDescent="0.25">
      <c r="F773" s="143"/>
    </row>
    <row r="774" spans="6:6" x14ac:dyDescent="0.25">
      <c r="F774" s="143"/>
    </row>
    <row r="775" spans="6:6" x14ac:dyDescent="0.25">
      <c r="F775" s="143"/>
    </row>
    <row r="776" spans="6:6" x14ac:dyDescent="0.25">
      <c r="F776" s="143"/>
    </row>
    <row r="777" spans="6:6" x14ac:dyDescent="0.25">
      <c r="F777" s="143"/>
    </row>
    <row r="778" spans="6:6" x14ac:dyDescent="0.25">
      <c r="F778" s="143"/>
    </row>
    <row r="779" spans="6:6" x14ac:dyDescent="0.25">
      <c r="F779" s="143"/>
    </row>
    <row r="780" spans="6:6" x14ac:dyDescent="0.25">
      <c r="F780" s="143"/>
    </row>
    <row r="781" spans="6:6" x14ac:dyDescent="0.25">
      <c r="F781" s="143"/>
    </row>
    <row r="782" spans="6:6" x14ac:dyDescent="0.25">
      <c r="F782" s="143"/>
    </row>
    <row r="783" spans="6:6" x14ac:dyDescent="0.25">
      <c r="F783" s="143"/>
    </row>
    <row r="784" spans="6:6" x14ac:dyDescent="0.25">
      <c r="F784" s="143"/>
    </row>
    <row r="785" spans="6:6" x14ac:dyDescent="0.25">
      <c r="F785" s="143"/>
    </row>
    <row r="786" spans="6:6" x14ac:dyDescent="0.25">
      <c r="F786" s="143"/>
    </row>
    <row r="787" spans="6:6" x14ac:dyDescent="0.25">
      <c r="F787" s="143"/>
    </row>
    <row r="788" spans="6:6" x14ac:dyDescent="0.25">
      <c r="F788" s="143"/>
    </row>
    <row r="789" spans="6:6" x14ac:dyDescent="0.25">
      <c r="F789" s="143"/>
    </row>
    <row r="790" spans="6:6" x14ac:dyDescent="0.25">
      <c r="F790" s="143"/>
    </row>
    <row r="791" spans="6:6" x14ac:dyDescent="0.25">
      <c r="F791" s="143"/>
    </row>
    <row r="792" spans="6:6" x14ac:dyDescent="0.25">
      <c r="F792" s="143"/>
    </row>
    <row r="793" spans="6:6" x14ac:dyDescent="0.25">
      <c r="F793" s="143"/>
    </row>
    <row r="794" spans="6:6" x14ac:dyDescent="0.25">
      <c r="F794" s="143"/>
    </row>
    <row r="795" spans="6:6" x14ac:dyDescent="0.25">
      <c r="F795" s="143"/>
    </row>
    <row r="796" spans="6:6" x14ac:dyDescent="0.25">
      <c r="F796" s="143"/>
    </row>
    <row r="797" spans="6:6" x14ac:dyDescent="0.25">
      <c r="F797" s="143"/>
    </row>
    <row r="798" spans="6:6" x14ac:dyDescent="0.25">
      <c r="F798" s="143"/>
    </row>
    <row r="799" spans="6:6" x14ac:dyDescent="0.25">
      <c r="F799" s="143"/>
    </row>
    <row r="800" spans="6:6" x14ac:dyDescent="0.25">
      <c r="F800" s="143"/>
    </row>
    <row r="801" spans="6:6" x14ac:dyDescent="0.25">
      <c r="F801" s="143"/>
    </row>
    <row r="802" spans="6:6" x14ac:dyDescent="0.25">
      <c r="F802" s="143"/>
    </row>
    <row r="803" spans="6:6" x14ac:dyDescent="0.25">
      <c r="F803" s="143"/>
    </row>
    <row r="804" spans="6:6" x14ac:dyDescent="0.25">
      <c r="F804" s="143"/>
    </row>
    <row r="805" spans="6:6" x14ac:dyDescent="0.25">
      <c r="F805" s="143"/>
    </row>
    <row r="806" spans="6:6" x14ac:dyDescent="0.25">
      <c r="F806" s="143"/>
    </row>
    <row r="807" spans="6:6" x14ac:dyDescent="0.25">
      <c r="F807" s="143"/>
    </row>
    <row r="808" spans="6:6" x14ac:dyDescent="0.25">
      <c r="F808" s="143"/>
    </row>
    <row r="809" spans="6:6" x14ac:dyDescent="0.25">
      <c r="F809" s="143"/>
    </row>
    <row r="810" spans="6:6" x14ac:dyDescent="0.25">
      <c r="F810" s="143"/>
    </row>
    <row r="811" spans="6:6" x14ac:dyDescent="0.25">
      <c r="F811" s="143"/>
    </row>
    <row r="812" spans="6:6" x14ac:dyDescent="0.25">
      <c r="F812" s="143"/>
    </row>
    <row r="813" spans="6:6" x14ac:dyDescent="0.25">
      <c r="F813" s="143"/>
    </row>
    <row r="814" spans="6:6" x14ac:dyDescent="0.25">
      <c r="F814" s="143"/>
    </row>
    <row r="815" spans="6:6" x14ac:dyDescent="0.25">
      <c r="F815" s="143"/>
    </row>
    <row r="816" spans="6:6" x14ac:dyDescent="0.25">
      <c r="F816" s="143"/>
    </row>
    <row r="817" spans="6:6" x14ac:dyDescent="0.25">
      <c r="F817" s="143"/>
    </row>
    <row r="818" spans="6:6" x14ac:dyDescent="0.25">
      <c r="F818" s="143"/>
    </row>
    <row r="819" spans="6:6" x14ac:dyDescent="0.25">
      <c r="F819" s="143"/>
    </row>
    <row r="820" spans="6:6" x14ac:dyDescent="0.25">
      <c r="F820" s="143"/>
    </row>
    <row r="821" spans="6:6" x14ac:dyDescent="0.25">
      <c r="F821" s="143"/>
    </row>
    <row r="822" spans="6:6" x14ac:dyDescent="0.25">
      <c r="F822" s="143"/>
    </row>
    <row r="823" spans="6:6" x14ac:dyDescent="0.25">
      <c r="F823" s="143"/>
    </row>
    <row r="824" spans="6:6" x14ac:dyDescent="0.25">
      <c r="F824" s="143"/>
    </row>
    <row r="825" spans="6:6" x14ac:dyDescent="0.25">
      <c r="F825" s="143"/>
    </row>
    <row r="826" spans="6:6" x14ac:dyDescent="0.25">
      <c r="F826" s="143"/>
    </row>
    <row r="827" spans="6:6" x14ac:dyDescent="0.25">
      <c r="F827" s="143"/>
    </row>
    <row r="828" spans="6:6" x14ac:dyDescent="0.25">
      <c r="F828" s="143"/>
    </row>
    <row r="829" spans="6:6" x14ac:dyDescent="0.25">
      <c r="F829" s="143"/>
    </row>
    <row r="830" spans="6:6" x14ac:dyDescent="0.25">
      <c r="F830" s="143"/>
    </row>
    <row r="831" spans="6:6" x14ac:dyDescent="0.25">
      <c r="F831" s="143"/>
    </row>
    <row r="832" spans="6:6" x14ac:dyDescent="0.25">
      <c r="F832" s="143"/>
    </row>
    <row r="833" spans="6:6" x14ac:dyDescent="0.25">
      <c r="F833" s="143"/>
    </row>
    <row r="834" spans="6:6" x14ac:dyDescent="0.25">
      <c r="F834" s="143"/>
    </row>
    <row r="835" spans="6:6" x14ac:dyDescent="0.25">
      <c r="F835" s="143"/>
    </row>
    <row r="836" spans="6:6" x14ac:dyDescent="0.25">
      <c r="F836" s="143"/>
    </row>
    <row r="837" spans="6:6" x14ac:dyDescent="0.25">
      <c r="F837" s="143"/>
    </row>
    <row r="838" spans="6:6" x14ac:dyDescent="0.25">
      <c r="F838" s="143"/>
    </row>
    <row r="839" spans="6:6" x14ac:dyDescent="0.25">
      <c r="F839" s="143"/>
    </row>
    <row r="840" spans="6:6" x14ac:dyDescent="0.25">
      <c r="F840" s="143"/>
    </row>
    <row r="841" spans="6:6" x14ac:dyDescent="0.25">
      <c r="F841" s="143"/>
    </row>
    <row r="842" spans="6:6" x14ac:dyDescent="0.25">
      <c r="F842" s="143"/>
    </row>
    <row r="843" spans="6:6" x14ac:dyDescent="0.25">
      <c r="F843" s="143"/>
    </row>
    <row r="844" spans="6:6" x14ac:dyDescent="0.25">
      <c r="F844" s="143"/>
    </row>
    <row r="845" spans="6:6" x14ac:dyDescent="0.25">
      <c r="F845" s="143"/>
    </row>
    <row r="846" spans="6:6" x14ac:dyDescent="0.25">
      <c r="F846" s="143"/>
    </row>
    <row r="847" spans="6:6" x14ac:dyDescent="0.25">
      <c r="F847" s="143"/>
    </row>
    <row r="848" spans="6:6" x14ac:dyDescent="0.25">
      <c r="F848" s="143"/>
    </row>
    <row r="849" spans="6:6" x14ac:dyDescent="0.25">
      <c r="F849" s="143"/>
    </row>
    <row r="850" spans="6:6" x14ac:dyDescent="0.25">
      <c r="F850" s="143"/>
    </row>
    <row r="851" spans="6:6" x14ac:dyDescent="0.25">
      <c r="F851" s="143"/>
    </row>
    <row r="852" spans="6:6" x14ac:dyDescent="0.25">
      <c r="F852" s="143"/>
    </row>
    <row r="853" spans="6:6" x14ac:dyDescent="0.25">
      <c r="F853" s="143"/>
    </row>
    <row r="854" spans="6:6" x14ac:dyDescent="0.25">
      <c r="F854" s="143"/>
    </row>
    <row r="855" spans="6:6" x14ac:dyDescent="0.25">
      <c r="F855" s="143"/>
    </row>
    <row r="856" spans="6:6" x14ac:dyDescent="0.25">
      <c r="F856" s="143"/>
    </row>
    <row r="857" spans="6:6" x14ac:dyDescent="0.25">
      <c r="F857" s="143"/>
    </row>
    <row r="858" spans="6:6" x14ac:dyDescent="0.25">
      <c r="F858" s="143"/>
    </row>
    <row r="859" spans="6:6" x14ac:dyDescent="0.25">
      <c r="F859" s="143"/>
    </row>
    <row r="860" spans="6:6" x14ac:dyDescent="0.25">
      <c r="F860" s="143"/>
    </row>
    <row r="861" spans="6:6" x14ac:dyDescent="0.25">
      <c r="F861" s="143"/>
    </row>
    <row r="862" spans="6:6" x14ac:dyDescent="0.25">
      <c r="F862" s="143"/>
    </row>
    <row r="863" spans="6:6" x14ac:dyDescent="0.25">
      <c r="F863" s="143"/>
    </row>
    <row r="864" spans="6:6" x14ac:dyDescent="0.25">
      <c r="F864" s="143"/>
    </row>
    <row r="865" spans="6:6" x14ac:dyDescent="0.25">
      <c r="F865" s="143"/>
    </row>
    <row r="866" spans="6:6" x14ac:dyDescent="0.25">
      <c r="F866" s="143"/>
    </row>
    <row r="867" spans="6:6" x14ac:dyDescent="0.25">
      <c r="F867" s="143"/>
    </row>
    <row r="868" spans="6:6" x14ac:dyDescent="0.25">
      <c r="F868" s="143"/>
    </row>
    <row r="869" spans="6:6" x14ac:dyDescent="0.25">
      <c r="F869" s="143"/>
    </row>
    <row r="870" spans="6:6" x14ac:dyDescent="0.25">
      <c r="F870" s="143"/>
    </row>
    <row r="871" spans="6:6" x14ac:dyDescent="0.25">
      <c r="F871" s="143"/>
    </row>
    <row r="872" spans="6:6" x14ac:dyDescent="0.25">
      <c r="F872" s="143"/>
    </row>
    <row r="873" spans="6:6" x14ac:dyDescent="0.25">
      <c r="F873" s="143"/>
    </row>
    <row r="874" spans="6:6" x14ac:dyDescent="0.25">
      <c r="F874" s="143"/>
    </row>
    <row r="875" spans="6:6" x14ac:dyDescent="0.25">
      <c r="F875" s="143"/>
    </row>
    <row r="876" spans="6:6" x14ac:dyDescent="0.25">
      <c r="F876" s="143"/>
    </row>
    <row r="877" spans="6:6" x14ac:dyDescent="0.25">
      <c r="F877" s="143"/>
    </row>
    <row r="878" spans="6:6" x14ac:dyDescent="0.25">
      <c r="F878" s="143"/>
    </row>
    <row r="879" spans="6:6" x14ac:dyDescent="0.25">
      <c r="F879" s="143"/>
    </row>
    <row r="880" spans="6:6" x14ac:dyDescent="0.25">
      <c r="F880" s="143"/>
    </row>
    <row r="881" spans="6:6" x14ac:dyDescent="0.25">
      <c r="F881" s="143"/>
    </row>
    <row r="882" spans="6:6" x14ac:dyDescent="0.25">
      <c r="F882" s="143"/>
    </row>
    <row r="883" spans="6:6" x14ac:dyDescent="0.25">
      <c r="F883" s="143"/>
    </row>
    <row r="884" spans="6:6" x14ac:dyDescent="0.25">
      <c r="F884" s="143"/>
    </row>
    <row r="885" spans="6:6" x14ac:dyDescent="0.25">
      <c r="F885" s="143"/>
    </row>
    <row r="886" spans="6:6" x14ac:dyDescent="0.25">
      <c r="F886" s="143"/>
    </row>
    <row r="887" spans="6:6" x14ac:dyDescent="0.25">
      <c r="F887" s="143"/>
    </row>
    <row r="888" spans="6:6" x14ac:dyDescent="0.25">
      <c r="F888" s="143"/>
    </row>
    <row r="889" spans="6:6" x14ac:dyDescent="0.25">
      <c r="F889" s="143"/>
    </row>
    <row r="890" spans="6:6" x14ac:dyDescent="0.25">
      <c r="F890" s="143"/>
    </row>
    <row r="891" spans="6:6" x14ac:dyDescent="0.25">
      <c r="F891" s="143"/>
    </row>
    <row r="892" spans="6:6" x14ac:dyDescent="0.25">
      <c r="F892" s="143"/>
    </row>
    <row r="893" spans="6:6" x14ac:dyDescent="0.25">
      <c r="F893" s="143"/>
    </row>
    <row r="894" spans="6:6" x14ac:dyDescent="0.25">
      <c r="F894" s="143"/>
    </row>
    <row r="895" spans="6:6" x14ac:dyDescent="0.25">
      <c r="F895" s="143"/>
    </row>
    <row r="896" spans="6:6" x14ac:dyDescent="0.25">
      <c r="F896" s="143"/>
    </row>
    <row r="897" spans="6:6" x14ac:dyDescent="0.25">
      <c r="F897" s="143"/>
    </row>
    <row r="898" spans="6:6" x14ac:dyDescent="0.25">
      <c r="F898" s="143"/>
    </row>
    <row r="899" spans="6:6" x14ac:dyDescent="0.25">
      <c r="F899" s="143"/>
    </row>
    <row r="900" spans="6:6" x14ac:dyDescent="0.25">
      <c r="F900" s="143"/>
    </row>
    <row r="901" spans="6:6" x14ac:dyDescent="0.25">
      <c r="F901" s="143"/>
    </row>
    <row r="902" spans="6:6" x14ac:dyDescent="0.25">
      <c r="F902" s="143"/>
    </row>
    <row r="903" spans="6:6" x14ac:dyDescent="0.25">
      <c r="F903" s="143"/>
    </row>
    <row r="904" spans="6:6" x14ac:dyDescent="0.25">
      <c r="F904" s="143"/>
    </row>
    <row r="905" spans="6:6" x14ac:dyDescent="0.25">
      <c r="F905" s="143"/>
    </row>
    <row r="906" spans="6:6" x14ac:dyDescent="0.25">
      <c r="F906" s="143"/>
    </row>
    <row r="907" spans="6:6" x14ac:dyDescent="0.25">
      <c r="F907" s="143"/>
    </row>
    <row r="908" spans="6:6" x14ac:dyDescent="0.25">
      <c r="F908" s="143"/>
    </row>
    <row r="909" spans="6:6" x14ac:dyDescent="0.25">
      <c r="F909" s="143"/>
    </row>
    <row r="910" spans="6:6" x14ac:dyDescent="0.25">
      <c r="F910" s="143"/>
    </row>
    <row r="911" spans="6:6" x14ac:dyDescent="0.25">
      <c r="F911" s="143"/>
    </row>
    <row r="912" spans="6:6" x14ac:dyDescent="0.25">
      <c r="F912" s="143"/>
    </row>
    <row r="913" spans="6:6" x14ac:dyDescent="0.25">
      <c r="F913" s="143"/>
    </row>
    <row r="914" spans="6:6" x14ac:dyDescent="0.25">
      <c r="F914" s="143"/>
    </row>
    <row r="915" spans="6:6" x14ac:dyDescent="0.25">
      <c r="F915" s="143"/>
    </row>
    <row r="916" spans="6:6" x14ac:dyDescent="0.25">
      <c r="F916" s="143"/>
    </row>
    <row r="917" spans="6:6" x14ac:dyDescent="0.25">
      <c r="F917" s="143"/>
    </row>
    <row r="918" spans="6:6" x14ac:dyDescent="0.25">
      <c r="F918" s="143"/>
    </row>
    <row r="919" spans="6:6" x14ac:dyDescent="0.25">
      <c r="F919" s="143"/>
    </row>
    <row r="920" spans="6:6" x14ac:dyDescent="0.25">
      <c r="F920" s="143"/>
    </row>
    <row r="921" spans="6:6" x14ac:dyDescent="0.25">
      <c r="F921" s="143"/>
    </row>
    <row r="922" spans="6:6" x14ac:dyDescent="0.25">
      <c r="F922" s="143"/>
    </row>
    <row r="923" spans="6:6" x14ac:dyDescent="0.25">
      <c r="F923" s="143"/>
    </row>
    <row r="924" spans="6:6" x14ac:dyDescent="0.25">
      <c r="F924" s="143"/>
    </row>
    <row r="925" spans="6:6" x14ac:dyDescent="0.25">
      <c r="F925" s="143"/>
    </row>
    <row r="926" spans="6:6" x14ac:dyDescent="0.25">
      <c r="F926" s="143"/>
    </row>
    <row r="927" spans="6:6" x14ac:dyDescent="0.25">
      <c r="F927" s="143"/>
    </row>
    <row r="928" spans="6:6" x14ac:dyDescent="0.25">
      <c r="F928" s="143"/>
    </row>
    <row r="929" spans="6:6" x14ac:dyDescent="0.25">
      <c r="F929" s="143"/>
    </row>
    <row r="930" spans="6:6" x14ac:dyDescent="0.25">
      <c r="F930" s="143"/>
    </row>
    <row r="931" spans="6:6" x14ac:dyDescent="0.25">
      <c r="F931" s="143"/>
    </row>
    <row r="932" spans="6:6" x14ac:dyDescent="0.25">
      <c r="F932" s="143"/>
    </row>
    <row r="933" spans="6:6" x14ac:dyDescent="0.25">
      <c r="F933" s="143"/>
    </row>
    <row r="934" spans="6:6" x14ac:dyDescent="0.25">
      <c r="F934" s="143"/>
    </row>
    <row r="935" spans="6:6" x14ac:dyDescent="0.25">
      <c r="F935" s="143"/>
    </row>
    <row r="936" spans="6:6" x14ac:dyDescent="0.25">
      <c r="F936" s="143"/>
    </row>
    <row r="937" spans="6:6" x14ac:dyDescent="0.25">
      <c r="F937" s="143"/>
    </row>
    <row r="938" spans="6:6" x14ac:dyDescent="0.25">
      <c r="F938" s="143"/>
    </row>
    <row r="939" spans="6:6" x14ac:dyDescent="0.25">
      <c r="F939" s="143"/>
    </row>
    <row r="940" spans="6:6" x14ac:dyDescent="0.25">
      <c r="F940" s="143"/>
    </row>
    <row r="941" spans="6:6" x14ac:dyDescent="0.25">
      <c r="F941" s="143"/>
    </row>
    <row r="942" spans="6:6" x14ac:dyDescent="0.25">
      <c r="F942" s="143"/>
    </row>
    <row r="943" spans="6:6" x14ac:dyDescent="0.25">
      <c r="F943" s="143"/>
    </row>
    <row r="944" spans="6:6" x14ac:dyDescent="0.25">
      <c r="F944" s="143"/>
    </row>
    <row r="945" spans="6:6" x14ac:dyDescent="0.25">
      <c r="F945" s="143"/>
    </row>
    <row r="946" spans="6:6" x14ac:dyDescent="0.25">
      <c r="F946" s="143"/>
    </row>
    <row r="947" spans="6:6" x14ac:dyDescent="0.25">
      <c r="F947" s="143"/>
    </row>
    <row r="948" spans="6:6" x14ac:dyDescent="0.25">
      <c r="F948" s="143"/>
    </row>
    <row r="949" spans="6:6" x14ac:dyDescent="0.25">
      <c r="F949" s="143"/>
    </row>
    <row r="950" spans="6:6" x14ac:dyDescent="0.25">
      <c r="F950" s="143"/>
    </row>
    <row r="951" spans="6:6" x14ac:dyDescent="0.25">
      <c r="F951" s="143"/>
    </row>
    <row r="952" spans="6:6" x14ac:dyDescent="0.25">
      <c r="F952" s="143"/>
    </row>
    <row r="953" spans="6:6" x14ac:dyDescent="0.25">
      <c r="F953" s="143"/>
    </row>
    <row r="954" spans="6:6" x14ac:dyDescent="0.25">
      <c r="F954" s="143"/>
    </row>
    <row r="955" spans="6:6" x14ac:dyDescent="0.25">
      <c r="F955" s="143"/>
    </row>
    <row r="956" spans="6:6" x14ac:dyDescent="0.25">
      <c r="F956" s="143"/>
    </row>
    <row r="957" spans="6:6" x14ac:dyDescent="0.25">
      <c r="F957" s="143"/>
    </row>
    <row r="958" spans="6:6" x14ac:dyDescent="0.25">
      <c r="F958" s="143"/>
    </row>
    <row r="959" spans="6:6" x14ac:dyDescent="0.25">
      <c r="F959" s="143"/>
    </row>
    <row r="960" spans="6:6" x14ac:dyDescent="0.25">
      <c r="F960" s="143"/>
    </row>
    <row r="961" spans="6:6" x14ac:dyDescent="0.25">
      <c r="F961" s="143"/>
    </row>
    <row r="962" spans="6:6" x14ac:dyDescent="0.25">
      <c r="F962" s="143"/>
    </row>
    <row r="963" spans="6:6" x14ac:dyDescent="0.25">
      <c r="F963" s="143"/>
    </row>
    <row r="964" spans="6:6" x14ac:dyDescent="0.25">
      <c r="F964" s="143"/>
    </row>
    <row r="965" spans="6:6" x14ac:dyDescent="0.25">
      <c r="F965" s="143"/>
    </row>
    <row r="966" spans="6:6" x14ac:dyDescent="0.25">
      <c r="F966" s="143"/>
    </row>
    <row r="967" spans="6:6" x14ac:dyDescent="0.25">
      <c r="F967" s="143"/>
    </row>
    <row r="968" spans="6:6" x14ac:dyDescent="0.25">
      <c r="F968" s="143"/>
    </row>
    <row r="969" spans="6:6" x14ac:dyDescent="0.25">
      <c r="F969" s="143"/>
    </row>
    <row r="970" spans="6:6" x14ac:dyDescent="0.25">
      <c r="F970" s="143"/>
    </row>
    <row r="971" spans="6:6" x14ac:dyDescent="0.25">
      <c r="F971" s="143"/>
    </row>
    <row r="972" spans="6:6" x14ac:dyDescent="0.25">
      <c r="F972" s="143"/>
    </row>
    <row r="973" spans="6:6" x14ac:dyDescent="0.25">
      <c r="F973" s="143"/>
    </row>
    <row r="974" spans="6:6" x14ac:dyDescent="0.25">
      <c r="F974" s="143"/>
    </row>
    <row r="975" spans="6:6" x14ac:dyDescent="0.25">
      <c r="F975" s="143"/>
    </row>
    <row r="976" spans="6:6" x14ac:dyDescent="0.25">
      <c r="F976" s="143"/>
    </row>
    <row r="977" spans="6:6" x14ac:dyDescent="0.25">
      <c r="F977" s="143"/>
    </row>
    <row r="978" spans="6:6" x14ac:dyDescent="0.25">
      <c r="F978" s="143"/>
    </row>
    <row r="979" spans="6:6" x14ac:dyDescent="0.25">
      <c r="F979" s="143"/>
    </row>
    <row r="980" spans="6:6" x14ac:dyDescent="0.25">
      <c r="F980" s="143"/>
    </row>
    <row r="981" spans="6:6" x14ac:dyDescent="0.25">
      <c r="F981" s="143"/>
    </row>
    <row r="982" spans="6:6" x14ac:dyDescent="0.25">
      <c r="F982" s="143"/>
    </row>
    <row r="983" spans="6:6" x14ac:dyDescent="0.25">
      <c r="F983" s="143"/>
    </row>
    <row r="984" spans="6:6" x14ac:dyDescent="0.25">
      <c r="F984" s="143"/>
    </row>
    <row r="985" spans="6:6" x14ac:dyDescent="0.25">
      <c r="F985" s="143"/>
    </row>
    <row r="986" spans="6:6" x14ac:dyDescent="0.25">
      <c r="F986" s="143"/>
    </row>
    <row r="987" spans="6:6" x14ac:dyDescent="0.25">
      <c r="F987" s="143"/>
    </row>
    <row r="988" spans="6:6" x14ac:dyDescent="0.25">
      <c r="F988" s="143"/>
    </row>
    <row r="989" spans="6:6" x14ac:dyDescent="0.25">
      <c r="F989" s="143"/>
    </row>
    <row r="990" spans="6:6" x14ac:dyDescent="0.25">
      <c r="F990" s="143"/>
    </row>
    <row r="991" spans="6:6" x14ac:dyDescent="0.25">
      <c r="F991" s="143"/>
    </row>
    <row r="992" spans="6:6" x14ac:dyDescent="0.25">
      <c r="F992" s="143"/>
    </row>
    <row r="993" spans="6:6" x14ac:dyDescent="0.25">
      <c r="F993" s="143"/>
    </row>
    <row r="994" spans="6:6" x14ac:dyDescent="0.25">
      <c r="F994" s="143"/>
    </row>
    <row r="995" spans="6:6" x14ac:dyDescent="0.25">
      <c r="F995" s="143"/>
    </row>
    <row r="996" spans="6:6" x14ac:dyDescent="0.25">
      <c r="F996" s="143"/>
    </row>
    <row r="997" spans="6:6" x14ac:dyDescent="0.25">
      <c r="F997" s="143"/>
    </row>
    <row r="998" spans="6:6" x14ac:dyDescent="0.25">
      <c r="F998" s="143"/>
    </row>
    <row r="999" spans="6:6" x14ac:dyDescent="0.25">
      <c r="F999" s="143"/>
    </row>
    <row r="1000" spans="6:6" x14ac:dyDescent="0.25">
      <c r="F1000" s="143"/>
    </row>
    <row r="1001" spans="6:6" x14ac:dyDescent="0.25">
      <c r="F1001" s="143"/>
    </row>
    <row r="1002" spans="6:6" x14ac:dyDescent="0.25">
      <c r="F1002" s="143"/>
    </row>
    <row r="1003" spans="6:6" x14ac:dyDescent="0.25">
      <c r="F1003" s="143"/>
    </row>
    <row r="1004" spans="6:6" x14ac:dyDescent="0.25">
      <c r="F1004" s="143"/>
    </row>
    <row r="1005" spans="6:6" x14ac:dyDescent="0.25">
      <c r="F1005" s="143"/>
    </row>
    <row r="1006" spans="6:6" x14ac:dyDescent="0.25">
      <c r="F1006" s="143"/>
    </row>
    <row r="1007" spans="6:6" x14ac:dyDescent="0.25">
      <c r="F1007" s="143"/>
    </row>
    <row r="1008" spans="6:6" x14ac:dyDescent="0.25">
      <c r="F1008" s="143"/>
    </row>
    <row r="1009" spans="6:6" x14ac:dyDescent="0.25">
      <c r="F1009" s="143"/>
    </row>
    <row r="1010" spans="6:6" x14ac:dyDescent="0.25">
      <c r="F1010" s="143"/>
    </row>
    <row r="1011" spans="6:6" x14ac:dyDescent="0.25">
      <c r="F1011" s="143"/>
    </row>
    <row r="1012" spans="6:6" x14ac:dyDescent="0.25">
      <c r="F1012" s="143"/>
    </row>
    <row r="1013" spans="6:6" x14ac:dyDescent="0.25">
      <c r="F1013" s="143"/>
    </row>
    <row r="1014" spans="6:6" x14ac:dyDescent="0.25">
      <c r="F1014" s="143"/>
    </row>
    <row r="1015" spans="6:6" x14ac:dyDescent="0.25">
      <c r="F1015" s="143"/>
    </row>
  </sheetData>
  <sheetProtection algorithmName="SHA-512" hashValue="fZ52IktsAJWWeS5WS/DhE9LF2uvSEopG2iTyKghhfa8CjYeL0NvuijaLHPfpz6FCFX9frrx3TV8f3sa1cc3bnw==" saltValue="NwLOuJOkKVdJ9WSpC3ocVw==" spinCount="100000" sheet="1" objects="1" scenarios="1" selectLockedCells="1"/>
  <mergeCells count="5">
    <mergeCell ref="A1:A2"/>
    <mergeCell ref="B1:B2"/>
    <mergeCell ref="A4:B4"/>
    <mergeCell ref="A6:B6"/>
    <mergeCell ref="B44:C4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E18A6-0D14-4A53-B92C-FA04ACFFFAED}">
  <sheetPr>
    <tabColor rgb="FFFFC000"/>
  </sheetPr>
  <dimension ref="A1:E112"/>
  <sheetViews>
    <sheetView zoomScale="80" zoomScaleNormal="80" workbookViewId="0">
      <selection activeCell="A2" sqref="A2"/>
    </sheetView>
  </sheetViews>
  <sheetFormatPr defaultColWidth="9.140625" defaultRowHeight="12.75" x14ac:dyDescent="0.2"/>
  <cols>
    <col min="1" max="1" width="9.140625" style="285"/>
    <col min="2" max="2" width="11.5703125" style="285" bestFit="1" customWidth="1"/>
    <col min="3" max="3" width="14.28515625" style="285" customWidth="1"/>
    <col min="4" max="4" width="208.28515625" style="285" customWidth="1"/>
    <col min="5" max="16384" width="9.140625" style="285"/>
  </cols>
  <sheetData>
    <row r="1" spans="1:5" x14ac:dyDescent="0.2">
      <c r="A1" s="284" t="s">
        <v>705</v>
      </c>
      <c r="B1" s="284" t="s">
        <v>706</v>
      </c>
      <c r="C1" s="284" t="s">
        <v>707</v>
      </c>
      <c r="D1" s="284" t="s">
        <v>708</v>
      </c>
    </row>
    <row r="2" spans="1:5" s="288" customFormat="1" x14ac:dyDescent="0.2">
      <c r="A2" s="286">
        <f>Intro!$E$89</f>
        <v>0</v>
      </c>
      <c r="B2" s="287" t="s">
        <v>709</v>
      </c>
      <c r="C2" s="287"/>
      <c r="D2" s="287"/>
    </row>
    <row r="3" spans="1:5" s="288" customFormat="1" x14ac:dyDescent="0.2">
      <c r="A3" s="286">
        <f>A2</f>
        <v>0</v>
      </c>
      <c r="B3" s="289" t="s">
        <v>520</v>
      </c>
      <c r="C3" s="285" t="s">
        <v>710</v>
      </c>
      <c r="D3" s="291">
        <f>'Grades-Nuances'!$B$20</f>
        <v>0</v>
      </c>
    </row>
    <row r="4" spans="1:5" x14ac:dyDescent="0.2">
      <c r="A4" s="286">
        <f>A2</f>
        <v>0</v>
      </c>
      <c r="B4" s="289" t="s">
        <v>522</v>
      </c>
      <c r="C4" s="285" t="s">
        <v>711</v>
      </c>
      <c r="D4" s="291">
        <f>'Grades-Nuances'!$C$20</f>
        <v>0</v>
      </c>
    </row>
    <row r="5" spans="1:5" x14ac:dyDescent="0.2">
      <c r="A5" s="286">
        <f t="shared" ref="A5:A68" si="0">A4</f>
        <v>0</v>
      </c>
      <c r="B5" s="289" t="s">
        <v>512</v>
      </c>
      <c r="C5" s="285" t="s">
        <v>712</v>
      </c>
      <c r="D5" s="291">
        <f>'Grades-Nuances'!$D$20</f>
        <v>0</v>
      </c>
    </row>
    <row r="6" spans="1:5" x14ac:dyDescent="0.2">
      <c r="A6" s="286">
        <f t="shared" si="0"/>
        <v>0</v>
      </c>
      <c r="B6" s="289" t="s">
        <v>510</v>
      </c>
      <c r="C6" s="285" t="s">
        <v>713</v>
      </c>
      <c r="D6" s="291">
        <f>'Grades-Nuances'!$E$20</f>
        <v>0</v>
      </c>
      <c r="E6" s="291"/>
    </row>
    <row r="7" spans="1:5" x14ac:dyDescent="0.2">
      <c r="A7" s="286">
        <f t="shared" si="0"/>
        <v>0</v>
      </c>
      <c r="B7" s="289" t="s">
        <v>506</v>
      </c>
      <c r="C7" s="285" t="s">
        <v>714</v>
      </c>
      <c r="D7" s="290">
        <f>'Grades-Nuances'!$F$20</f>
        <v>0</v>
      </c>
      <c r="E7" s="291"/>
    </row>
    <row r="8" spans="1:5" x14ac:dyDescent="0.2">
      <c r="A8" s="286">
        <f t="shared" si="0"/>
        <v>0</v>
      </c>
      <c r="B8" s="289" t="s">
        <v>508</v>
      </c>
      <c r="C8" s="285" t="s">
        <v>715</v>
      </c>
      <c r="D8" s="290">
        <f>'Grades-Nuances'!$G$20</f>
        <v>0</v>
      </c>
      <c r="E8" s="291"/>
    </row>
    <row r="9" spans="1:5" x14ac:dyDescent="0.2">
      <c r="A9" s="286">
        <f t="shared" si="0"/>
        <v>0</v>
      </c>
      <c r="B9" s="289" t="s">
        <v>698</v>
      </c>
      <c r="C9" s="285" t="s">
        <v>716</v>
      </c>
      <c r="D9" s="290">
        <f>'Grades-Nuances'!$H$20</f>
        <v>0</v>
      </c>
      <c r="E9" s="291"/>
    </row>
    <row r="10" spans="1:5" x14ac:dyDescent="0.2">
      <c r="A10" s="286">
        <f t="shared" si="0"/>
        <v>0</v>
      </c>
      <c r="B10" s="289" t="s">
        <v>700</v>
      </c>
      <c r="C10" s="285" t="s">
        <v>717</v>
      </c>
      <c r="D10" s="290">
        <f>'Grades-Nuances'!$I$20</f>
        <v>0</v>
      </c>
      <c r="E10" s="291"/>
    </row>
    <row r="11" spans="1:5" x14ac:dyDescent="0.2">
      <c r="A11" s="286">
        <f t="shared" si="0"/>
        <v>0</v>
      </c>
      <c r="B11" s="289" t="s">
        <v>514</v>
      </c>
      <c r="C11" s="285" t="s">
        <v>718</v>
      </c>
      <c r="D11" s="290">
        <f>'Grades-Nuances'!$J$20</f>
        <v>0</v>
      </c>
      <c r="E11" s="291"/>
    </row>
    <row r="12" spans="1:5" ht="12.75" customHeight="1" x14ac:dyDescent="0.2">
      <c r="A12" s="286">
        <f t="shared" si="0"/>
        <v>0</v>
      </c>
      <c r="B12" s="289" t="s">
        <v>518</v>
      </c>
      <c r="C12" s="285" t="s">
        <v>719</v>
      </c>
      <c r="D12" s="290">
        <f>'Grades-Nuances'!$L$20</f>
        <v>0</v>
      </c>
      <c r="E12" s="291"/>
    </row>
    <row r="13" spans="1:5" ht="12.75" customHeight="1" x14ac:dyDescent="0.2">
      <c r="A13" s="286">
        <f t="shared" si="0"/>
        <v>0</v>
      </c>
      <c r="B13" s="289" t="s">
        <v>520</v>
      </c>
      <c r="C13" s="285" t="s">
        <v>720</v>
      </c>
      <c r="D13" s="291">
        <f>'Grades-Nuances'!$B$24</f>
        <v>0</v>
      </c>
      <c r="E13" s="291"/>
    </row>
    <row r="14" spans="1:5" x14ac:dyDescent="0.2">
      <c r="A14" s="286">
        <f t="shared" si="0"/>
        <v>0</v>
      </c>
      <c r="B14" s="289" t="s">
        <v>522</v>
      </c>
      <c r="C14" s="285" t="s">
        <v>721</v>
      </c>
      <c r="D14" s="291">
        <f>'Grades-Nuances'!$C$24</f>
        <v>0</v>
      </c>
      <c r="E14" s="291"/>
    </row>
    <row r="15" spans="1:5" x14ac:dyDescent="0.2">
      <c r="A15" s="286">
        <f t="shared" si="0"/>
        <v>0</v>
      </c>
      <c r="B15" s="289" t="s">
        <v>512</v>
      </c>
      <c r="C15" s="285" t="s">
        <v>722</v>
      </c>
      <c r="D15" s="291">
        <f>'Grades-Nuances'!$D$24</f>
        <v>0</v>
      </c>
    </row>
    <row r="16" spans="1:5" x14ac:dyDescent="0.2">
      <c r="A16" s="286">
        <f t="shared" si="0"/>
        <v>0</v>
      </c>
      <c r="B16" s="289" t="s">
        <v>510</v>
      </c>
      <c r="C16" s="285" t="s">
        <v>723</v>
      </c>
      <c r="D16" s="291">
        <f>'Grades-Nuances'!$E$24</f>
        <v>0</v>
      </c>
    </row>
    <row r="17" spans="1:4" x14ac:dyDescent="0.2">
      <c r="A17" s="286">
        <f t="shared" si="0"/>
        <v>0</v>
      </c>
      <c r="B17" s="289" t="s">
        <v>506</v>
      </c>
      <c r="C17" s="285" t="s">
        <v>724</v>
      </c>
      <c r="D17" s="290">
        <f>'Grades-Nuances'!$F$24</f>
        <v>0</v>
      </c>
    </row>
    <row r="18" spans="1:4" x14ac:dyDescent="0.2">
      <c r="A18" s="286">
        <f t="shared" si="0"/>
        <v>0</v>
      </c>
      <c r="B18" s="289" t="s">
        <v>508</v>
      </c>
      <c r="C18" s="285" t="s">
        <v>725</v>
      </c>
      <c r="D18" s="290">
        <f>'Grades-Nuances'!$G$24</f>
        <v>0</v>
      </c>
    </row>
    <row r="19" spans="1:4" x14ac:dyDescent="0.2">
      <c r="A19" s="286">
        <f t="shared" si="0"/>
        <v>0</v>
      </c>
      <c r="B19" s="289" t="s">
        <v>698</v>
      </c>
      <c r="C19" s="285" t="s">
        <v>726</v>
      </c>
      <c r="D19" s="290">
        <f>'Grades-Nuances'!$H$24</f>
        <v>0</v>
      </c>
    </row>
    <row r="20" spans="1:4" x14ac:dyDescent="0.2">
      <c r="A20" s="286">
        <f t="shared" si="0"/>
        <v>0</v>
      </c>
      <c r="B20" s="289" t="s">
        <v>700</v>
      </c>
      <c r="C20" s="285" t="s">
        <v>727</v>
      </c>
      <c r="D20" s="290">
        <f>'Grades-Nuances'!$I$24</f>
        <v>0</v>
      </c>
    </row>
    <row r="21" spans="1:4" x14ac:dyDescent="0.2">
      <c r="A21" s="286">
        <f t="shared" si="0"/>
        <v>0</v>
      </c>
      <c r="B21" s="289" t="s">
        <v>514</v>
      </c>
      <c r="C21" s="285" t="s">
        <v>728</v>
      </c>
      <c r="D21" s="290">
        <f>'Grades-Nuances'!$J$24</f>
        <v>0</v>
      </c>
    </row>
    <row r="22" spans="1:4" x14ac:dyDescent="0.2">
      <c r="A22" s="286">
        <f t="shared" si="0"/>
        <v>0</v>
      </c>
      <c r="B22" s="289" t="s">
        <v>518</v>
      </c>
      <c r="C22" s="285" t="s">
        <v>729</v>
      </c>
      <c r="D22" s="290">
        <f>'Grades-Nuances'!$L$24</f>
        <v>0</v>
      </c>
    </row>
    <row r="23" spans="1:4" x14ac:dyDescent="0.2">
      <c r="A23" s="286">
        <f t="shared" si="0"/>
        <v>0</v>
      </c>
      <c r="B23" s="289" t="s">
        <v>520</v>
      </c>
      <c r="C23" s="285" t="s">
        <v>730</v>
      </c>
      <c r="D23" s="291">
        <f>'Grades-Nuances'!$B$28</f>
        <v>0</v>
      </c>
    </row>
    <row r="24" spans="1:4" x14ac:dyDescent="0.2">
      <c r="A24" s="286">
        <f t="shared" si="0"/>
        <v>0</v>
      </c>
      <c r="B24" s="289" t="s">
        <v>522</v>
      </c>
      <c r="C24" s="285" t="s">
        <v>731</v>
      </c>
      <c r="D24" s="291">
        <f>'Grades-Nuances'!$C$28</f>
        <v>0</v>
      </c>
    </row>
    <row r="25" spans="1:4" x14ac:dyDescent="0.2">
      <c r="A25" s="286">
        <f t="shared" si="0"/>
        <v>0</v>
      </c>
      <c r="B25" s="289" t="s">
        <v>512</v>
      </c>
      <c r="C25" s="285" t="s">
        <v>732</v>
      </c>
      <c r="D25" s="291">
        <f>'Grades-Nuances'!$D$28</f>
        <v>0</v>
      </c>
    </row>
    <row r="26" spans="1:4" x14ac:dyDescent="0.2">
      <c r="A26" s="286">
        <f t="shared" si="0"/>
        <v>0</v>
      </c>
      <c r="B26" s="289" t="s">
        <v>510</v>
      </c>
      <c r="C26" s="285" t="s">
        <v>733</v>
      </c>
      <c r="D26" s="291">
        <f>'Grades-Nuances'!$E$28</f>
        <v>0</v>
      </c>
    </row>
    <row r="27" spans="1:4" x14ac:dyDescent="0.2">
      <c r="A27" s="286">
        <f t="shared" si="0"/>
        <v>0</v>
      </c>
      <c r="B27" s="289" t="s">
        <v>506</v>
      </c>
      <c r="C27" s="285" t="s">
        <v>734</v>
      </c>
      <c r="D27" s="290">
        <f>'Grades-Nuances'!$F$28</f>
        <v>0</v>
      </c>
    </row>
    <row r="28" spans="1:4" x14ac:dyDescent="0.2">
      <c r="A28" s="286">
        <f t="shared" si="0"/>
        <v>0</v>
      </c>
      <c r="B28" s="289" t="s">
        <v>508</v>
      </c>
      <c r="C28" s="285" t="s">
        <v>735</v>
      </c>
      <c r="D28" s="290">
        <f>'Grades-Nuances'!$G$28</f>
        <v>0</v>
      </c>
    </row>
    <row r="29" spans="1:4" x14ac:dyDescent="0.2">
      <c r="A29" s="286">
        <f t="shared" si="0"/>
        <v>0</v>
      </c>
      <c r="B29" s="289" t="s">
        <v>698</v>
      </c>
      <c r="C29" s="285" t="s">
        <v>736</v>
      </c>
      <c r="D29" s="290">
        <f>'Grades-Nuances'!$H$28</f>
        <v>0</v>
      </c>
    </row>
    <row r="30" spans="1:4" x14ac:dyDescent="0.2">
      <c r="A30" s="286">
        <f t="shared" si="0"/>
        <v>0</v>
      </c>
      <c r="B30" s="289" t="s">
        <v>700</v>
      </c>
      <c r="C30" s="285" t="s">
        <v>737</v>
      </c>
      <c r="D30" s="290">
        <f>'Grades-Nuances'!$I$28</f>
        <v>0</v>
      </c>
    </row>
    <row r="31" spans="1:4" x14ac:dyDescent="0.2">
      <c r="A31" s="286">
        <f t="shared" si="0"/>
        <v>0</v>
      </c>
      <c r="B31" s="289" t="s">
        <v>514</v>
      </c>
      <c r="C31" s="285" t="s">
        <v>738</v>
      </c>
      <c r="D31" s="290">
        <f>'Grades-Nuances'!$J$28</f>
        <v>0</v>
      </c>
    </row>
    <row r="32" spans="1:4" x14ac:dyDescent="0.2">
      <c r="A32" s="286">
        <f t="shared" si="0"/>
        <v>0</v>
      </c>
      <c r="B32" s="289" t="s">
        <v>518</v>
      </c>
      <c r="C32" s="285" t="s">
        <v>739</v>
      </c>
      <c r="D32" s="290">
        <f>'Grades-Nuances'!$L$28</f>
        <v>0</v>
      </c>
    </row>
    <row r="33" spans="1:4" x14ac:dyDescent="0.2">
      <c r="A33" s="286">
        <f t="shared" si="0"/>
        <v>0</v>
      </c>
      <c r="B33" s="289" t="s">
        <v>520</v>
      </c>
      <c r="C33" s="285" t="s">
        <v>740</v>
      </c>
      <c r="D33" s="291">
        <f>'Grades-Nuances'!$B$32</f>
        <v>0</v>
      </c>
    </row>
    <row r="34" spans="1:4" x14ac:dyDescent="0.2">
      <c r="A34" s="286">
        <f t="shared" si="0"/>
        <v>0</v>
      </c>
      <c r="B34" s="289" t="s">
        <v>522</v>
      </c>
      <c r="C34" s="285" t="s">
        <v>741</v>
      </c>
      <c r="D34" s="291">
        <f>'Grades-Nuances'!$C$32</f>
        <v>0</v>
      </c>
    </row>
    <row r="35" spans="1:4" x14ac:dyDescent="0.2">
      <c r="A35" s="286">
        <f t="shared" si="0"/>
        <v>0</v>
      </c>
      <c r="B35" s="289" t="s">
        <v>512</v>
      </c>
      <c r="C35" s="285" t="s">
        <v>742</v>
      </c>
      <c r="D35" s="291">
        <f>'Grades-Nuances'!$D$32</f>
        <v>0</v>
      </c>
    </row>
    <row r="36" spans="1:4" x14ac:dyDescent="0.2">
      <c r="A36" s="286">
        <f t="shared" si="0"/>
        <v>0</v>
      </c>
      <c r="B36" s="289" t="s">
        <v>510</v>
      </c>
      <c r="C36" s="285" t="s">
        <v>743</v>
      </c>
      <c r="D36" s="291">
        <f>'Grades-Nuances'!$E$32</f>
        <v>0</v>
      </c>
    </row>
    <row r="37" spans="1:4" x14ac:dyDescent="0.2">
      <c r="A37" s="286">
        <f t="shared" si="0"/>
        <v>0</v>
      </c>
      <c r="B37" s="289" t="s">
        <v>506</v>
      </c>
      <c r="C37" s="285" t="s">
        <v>744</v>
      </c>
      <c r="D37" s="290">
        <f>'Grades-Nuances'!$F$32</f>
        <v>0</v>
      </c>
    </row>
    <row r="38" spans="1:4" x14ac:dyDescent="0.2">
      <c r="A38" s="286">
        <f t="shared" si="0"/>
        <v>0</v>
      </c>
      <c r="B38" s="289" t="s">
        <v>508</v>
      </c>
      <c r="C38" s="285" t="s">
        <v>745</v>
      </c>
      <c r="D38" s="290">
        <f>'Grades-Nuances'!$G$32</f>
        <v>0</v>
      </c>
    </row>
    <row r="39" spans="1:4" x14ac:dyDescent="0.2">
      <c r="A39" s="286">
        <f t="shared" si="0"/>
        <v>0</v>
      </c>
      <c r="B39" s="289" t="s">
        <v>698</v>
      </c>
      <c r="C39" s="285" t="s">
        <v>746</v>
      </c>
      <c r="D39" s="290">
        <f>'Grades-Nuances'!$H$32</f>
        <v>0</v>
      </c>
    </row>
    <row r="40" spans="1:4" x14ac:dyDescent="0.2">
      <c r="A40" s="286">
        <f t="shared" si="0"/>
        <v>0</v>
      </c>
      <c r="B40" s="289" t="s">
        <v>700</v>
      </c>
      <c r="C40" s="285" t="s">
        <v>747</v>
      </c>
      <c r="D40" s="290">
        <f>'Grades-Nuances'!$I$32</f>
        <v>0</v>
      </c>
    </row>
    <row r="41" spans="1:4" x14ac:dyDescent="0.2">
      <c r="A41" s="286">
        <f t="shared" si="0"/>
        <v>0</v>
      </c>
      <c r="B41" s="289" t="s">
        <v>514</v>
      </c>
      <c r="C41" s="285" t="s">
        <v>748</v>
      </c>
      <c r="D41" s="290">
        <f>'Grades-Nuances'!$J$32</f>
        <v>0</v>
      </c>
    </row>
    <row r="42" spans="1:4" x14ac:dyDescent="0.2">
      <c r="A42" s="286">
        <f t="shared" si="0"/>
        <v>0</v>
      </c>
      <c r="B42" s="289" t="s">
        <v>518</v>
      </c>
      <c r="C42" s="285" t="s">
        <v>749</v>
      </c>
      <c r="D42" s="290">
        <f>'Grades-Nuances'!$L$32</f>
        <v>0</v>
      </c>
    </row>
    <row r="43" spans="1:4" x14ac:dyDescent="0.2">
      <c r="A43" s="286">
        <f t="shared" si="0"/>
        <v>0</v>
      </c>
      <c r="B43" s="289" t="s">
        <v>520</v>
      </c>
      <c r="C43" s="285" t="s">
        <v>750</v>
      </c>
      <c r="D43" s="291">
        <f>'Grades-Nuances'!$B$36</f>
        <v>0</v>
      </c>
    </row>
    <row r="44" spans="1:4" x14ac:dyDescent="0.2">
      <c r="A44" s="286">
        <f t="shared" si="0"/>
        <v>0</v>
      </c>
      <c r="B44" s="289" t="s">
        <v>522</v>
      </c>
      <c r="C44" s="285" t="s">
        <v>751</v>
      </c>
      <c r="D44" s="291">
        <f>'Grades-Nuances'!$C$36</f>
        <v>0</v>
      </c>
    </row>
    <row r="45" spans="1:4" x14ac:dyDescent="0.2">
      <c r="A45" s="286">
        <f t="shared" si="0"/>
        <v>0</v>
      </c>
      <c r="B45" s="289" t="s">
        <v>512</v>
      </c>
      <c r="C45" s="285" t="s">
        <v>752</v>
      </c>
      <c r="D45" s="291">
        <f>'Grades-Nuances'!$D$36</f>
        <v>0</v>
      </c>
    </row>
    <row r="46" spans="1:4" x14ac:dyDescent="0.2">
      <c r="A46" s="286">
        <f t="shared" si="0"/>
        <v>0</v>
      </c>
      <c r="B46" s="289" t="s">
        <v>510</v>
      </c>
      <c r="C46" s="285" t="s">
        <v>753</v>
      </c>
      <c r="D46" s="291">
        <f>'Grades-Nuances'!$E$36</f>
        <v>0</v>
      </c>
    </row>
    <row r="47" spans="1:4" x14ac:dyDescent="0.2">
      <c r="A47" s="286">
        <f t="shared" si="0"/>
        <v>0</v>
      </c>
      <c r="B47" s="289" t="s">
        <v>506</v>
      </c>
      <c r="C47" s="285" t="s">
        <v>754</v>
      </c>
      <c r="D47" s="290">
        <f>'Grades-Nuances'!$F$36</f>
        <v>0</v>
      </c>
    </row>
    <row r="48" spans="1:4" x14ac:dyDescent="0.2">
      <c r="A48" s="286">
        <f t="shared" si="0"/>
        <v>0</v>
      </c>
      <c r="B48" s="289" t="s">
        <v>508</v>
      </c>
      <c r="C48" s="285" t="s">
        <v>755</v>
      </c>
      <c r="D48" s="290">
        <f>'Grades-Nuances'!$G$36</f>
        <v>0</v>
      </c>
    </row>
    <row r="49" spans="1:4" x14ac:dyDescent="0.2">
      <c r="A49" s="286">
        <f t="shared" si="0"/>
        <v>0</v>
      </c>
      <c r="B49" s="289" t="s">
        <v>698</v>
      </c>
      <c r="C49" s="285" t="s">
        <v>756</v>
      </c>
      <c r="D49" s="290">
        <f>'Grades-Nuances'!$H$36</f>
        <v>0</v>
      </c>
    </row>
    <row r="50" spans="1:4" x14ac:dyDescent="0.2">
      <c r="A50" s="286">
        <f t="shared" si="0"/>
        <v>0</v>
      </c>
      <c r="B50" s="289" t="s">
        <v>700</v>
      </c>
      <c r="C50" s="285" t="s">
        <v>757</v>
      </c>
      <c r="D50" s="290">
        <f>'Grades-Nuances'!$I$36</f>
        <v>0</v>
      </c>
    </row>
    <row r="51" spans="1:4" x14ac:dyDescent="0.2">
      <c r="A51" s="286">
        <f t="shared" si="0"/>
        <v>0</v>
      </c>
      <c r="B51" s="289" t="s">
        <v>514</v>
      </c>
      <c r="C51" s="285" t="s">
        <v>758</v>
      </c>
      <c r="D51" s="290">
        <f>'Grades-Nuances'!$J$36</f>
        <v>0</v>
      </c>
    </row>
    <row r="52" spans="1:4" x14ac:dyDescent="0.2">
      <c r="A52" s="286">
        <f t="shared" si="0"/>
        <v>0</v>
      </c>
      <c r="B52" s="289" t="s">
        <v>518</v>
      </c>
      <c r="C52" s="285" t="s">
        <v>759</v>
      </c>
      <c r="D52" s="290">
        <f>'Grades-Nuances'!$L$36</f>
        <v>0</v>
      </c>
    </row>
    <row r="53" spans="1:4" x14ac:dyDescent="0.2">
      <c r="A53" s="286">
        <f t="shared" si="0"/>
        <v>0</v>
      </c>
      <c r="B53" s="289" t="s">
        <v>520</v>
      </c>
      <c r="C53" s="285" t="s">
        <v>760</v>
      </c>
      <c r="D53" s="291">
        <f>'Grades-Nuances'!$B$40</f>
        <v>0</v>
      </c>
    </row>
    <row r="54" spans="1:4" x14ac:dyDescent="0.2">
      <c r="A54" s="286">
        <f t="shared" si="0"/>
        <v>0</v>
      </c>
      <c r="B54" s="289" t="s">
        <v>522</v>
      </c>
      <c r="C54" s="285" t="s">
        <v>761</v>
      </c>
      <c r="D54" s="291">
        <f>'Grades-Nuances'!$C$40</f>
        <v>0</v>
      </c>
    </row>
    <row r="55" spans="1:4" x14ac:dyDescent="0.2">
      <c r="A55" s="286">
        <f t="shared" si="0"/>
        <v>0</v>
      </c>
      <c r="B55" s="289" t="s">
        <v>512</v>
      </c>
      <c r="C55" s="285" t="s">
        <v>762</v>
      </c>
      <c r="D55" s="291">
        <f>'Grades-Nuances'!$D$40</f>
        <v>0</v>
      </c>
    </row>
    <row r="56" spans="1:4" x14ac:dyDescent="0.2">
      <c r="A56" s="286">
        <f t="shared" si="0"/>
        <v>0</v>
      </c>
      <c r="B56" s="289" t="s">
        <v>510</v>
      </c>
      <c r="C56" s="285" t="s">
        <v>763</v>
      </c>
      <c r="D56" s="291">
        <f>'Grades-Nuances'!$E$40</f>
        <v>0</v>
      </c>
    </row>
    <row r="57" spans="1:4" x14ac:dyDescent="0.2">
      <c r="A57" s="286">
        <f t="shared" si="0"/>
        <v>0</v>
      </c>
      <c r="B57" s="289" t="s">
        <v>506</v>
      </c>
      <c r="C57" s="285" t="s">
        <v>764</v>
      </c>
      <c r="D57" s="290">
        <f>'Grades-Nuances'!$F$40</f>
        <v>0</v>
      </c>
    </row>
    <row r="58" spans="1:4" x14ac:dyDescent="0.2">
      <c r="A58" s="286">
        <f t="shared" si="0"/>
        <v>0</v>
      </c>
      <c r="B58" s="289" t="s">
        <v>508</v>
      </c>
      <c r="C58" s="285" t="s">
        <v>765</v>
      </c>
      <c r="D58" s="290">
        <f>'Grades-Nuances'!$G$40</f>
        <v>0</v>
      </c>
    </row>
    <row r="59" spans="1:4" x14ac:dyDescent="0.2">
      <c r="A59" s="286">
        <f t="shared" si="0"/>
        <v>0</v>
      </c>
      <c r="B59" s="289" t="s">
        <v>698</v>
      </c>
      <c r="C59" s="285" t="s">
        <v>766</v>
      </c>
      <c r="D59" s="290">
        <f>'Grades-Nuances'!$H$40</f>
        <v>0</v>
      </c>
    </row>
    <row r="60" spans="1:4" x14ac:dyDescent="0.2">
      <c r="A60" s="286">
        <f t="shared" si="0"/>
        <v>0</v>
      </c>
      <c r="B60" s="289" t="s">
        <v>700</v>
      </c>
      <c r="C60" s="285" t="s">
        <v>767</v>
      </c>
      <c r="D60" s="290">
        <f>'Grades-Nuances'!$I$40</f>
        <v>0</v>
      </c>
    </row>
    <row r="61" spans="1:4" x14ac:dyDescent="0.2">
      <c r="A61" s="286">
        <f t="shared" si="0"/>
        <v>0</v>
      </c>
      <c r="B61" s="289" t="s">
        <v>514</v>
      </c>
      <c r="C61" s="285" t="s">
        <v>768</v>
      </c>
      <c r="D61" s="290">
        <f>'Grades-Nuances'!$J$40</f>
        <v>0</v>
      </c>
    </row>
    <row r="62" spans="1:4" x14ac:dyDescent="0.2">
      <c r="A62" s="286">
        <f t="shared" si="0"/>
        <v>0</v>
      </c>
      <c r="B62" s="289" t="s">
        <v>518</v>
      </c>
      <c r="C62" s="285" t="s">
        <v>769</v>
      </c>
      <c r="D62" s="290">
        <f>'Grades-Nuances'!$L$40</f>
        <v>0</v>
      </c>
    </row>
    <row r="63" spans="1:4" x14ac:dyDescent="0.2">
      <c r="A63" s="286">
        <f t="shared" si="0"/>
        <v>0</v>
      </c>
      <c r="B63" s="289" t="s">
        <v>520</v>
      </c>
      <c r="C63" s="285" t="s">
        <v>770</v>
      </c>
      <c r="D63" s="291">
        <f>'Grades-Nuances'!$B$44</f>
        <v>0</v>
      </c>
    </row>
    <row r="64" spans="1:4" x14ac:dyDescent="0.2">
      <c r="A64" s="286">
        <f t="shared" si="0"/>
        <v>0</v>
      </c>
      <c r="B64" s="289" t="s">
        <v>522</v>
      </c>
      <c r="C64" s="285" t="s">
        <v>771</v>
      </c>
      <c r="D64" s="291">
        <f>'Grades-Nuances'!$C$44</f>
        <v>0</v>
      </c>
    </row>
    <row r="65" spans="1:4" x14ac:dyDescent="0.2">
      <c r="A65" s="286">
        <f t="shared" si="0"/>
        <v>0</v>
      </c>
      <c r="B65" s="289" t="s">
        <v>512</v>
      </c>
      <c r="C65" s="285" t="s">
        <v>772</v>
      </c>
      <c r="D65" s="291">
        <f>'Grades-Nuances'!$D$44</f>
        <v>0</v>
      </c>
    </row>
    <row r="66" spans="1:4" x14ac:dyDescent="0.2">
      <c r="A66" s="286">
        <f t="shared" si="0"/>
        <v>0</v>
      </c>
      <c r="B66" s="289" t="s">
        <v>510</v>
      </c>
      <c r="C66" s="285" t="s">
        <v>773</v>
      </c>
      <c r="D66" s="291">
        <f>'Grades-Nuances'!$E$44</f>
        <v>0</v>
      </c>
    </row>
    <row r="67" spans="1:4" x14ac:dyDescent="0.2">
      <c r="A67" s="286">
        <f t="shared" si="0"/>
        <v>0</v>
      </c>
      <c r="B67" s="289" t="s">
        <v>506</v>
      </c>
      <c r="C67" s="285" t="s">
        <v>774</v>
      </c>
      <c r="D67" s="290">
        <f>'Grades-Nuances'!$F$44</f>
        <v>0</v>
      </c>
    </row>
    <row r="68" spans="1:4" x14ac:dyDescent="0.2">
      <c r="A68" s="286">
        <f t="shared" si="0"/>
        <v>0</v>
      </c>
      <c r="B68" s="289" t="s">
        <v>508</v>
      </c>
      <c r="C68" s="285" t="s">
        <v>775</v>
      </c>
      <c r="D68" s="290">
        <f>'Grades-Nuances'!$G$44</f>
        <v>0</v>
      </c>
    </row>
    <row r="69" spans="1:4" x14ac:dyDescent="0.2">
      <c r="A69" s="286">
        <f t="shared" ref="A69:A112" si="1">A68</f>
        <v>0</v>
      </c>
      <c r="B69" s="289" t="s">
        <v>698</v>
      </c>
      <c r="C69" s="285" t="s">
        <v>776</v>
      </c>
      <c r="D69" s="290">
        <f>'Grades-Nuances'!$H$44</f>
        <v>0</v>
      </c>
    </row>
    <row r="70" spans="1:4" x14ac:dyDescent="0.2">
      <c r="A70" s="286">
        <f t="shared" si="1"/>
        <v>0</v>
      </c>
      <c r="B70" s="289" t="s">
        <v>700</v>
      </c>
      <c r="C70" s="285" t="s">
        <v>777</v>
      </c>
      <c r="D70" s="290">
        <f>'Grades-Nuances'!$I$44</f>
        <v>0</v>
      </c>
    </row>
    <row r="71" spans="1:4" x14ac:dyDescent="0.2">
      <c r="A71" s="286">
        <f t="shared" si="1"/>
        <v>0</v>
      </c>
      <c r="B71" s="289" t="s">
        <v>514</v>
      </c>
      <c r="C71" s="285" t="s">
        <v>778</v>
      </c>
      <c r="D71" s="290">
        <f>'Grades-Nuances'!$J$44</f>
        <v>0</v>
      </c>
    </row>
    <row r="72" spans="1:4" x14ac:dyDescent="0.2">
      <c r="A72" s="286">
        <f t="shared" si="1"/>
        <v>0</v>
      </c>
      <c r="B72" s="289" t="s">
        <v>518</v>
      </c>
      <c r="C72" s="285" t="s">
        <v>779</v>
      </c>
      <c r="D72" s="290">
        <f>'Grades-Nuances'!$L$48</f>
        <v>0</v>
      </c>
    </row>
    <row r="73" spans="1:4" x14ac:dyDescent="0.2">
      <c r="A73" s="286">
        <f t="shared" si="1"/>
        <v>0</v>
      </c>
      <c r="B73" s="289" t="s">
        <v>520</v>
      </c>
      <c r="C73" s="285" t="s">
        <v>780</v>
      </c>
      <c r="D73" s="291">
        <f>'Grades-Nuances'!$B$48</f>
        <v>0</v>
      </c>
    </row>
    <row r="74" spans="1:4" x14ac:dyDescent="0.2">
      <c r="A74" s="286">
        <f t="shared" si="1"/>
        <v>0</v>
      </c>
      <c r="B74" s="289" t="s">
        <v>522</v>
      </c>
      <c r="C74" s="285" t="s">
        <v>781</v>
      </c>
      <c r="D74" s="291">
        <f>'Grades-Nuances'!$C$48</f>
        <v>0</v>
      </c>
    </row>
    <row r="75" spans="1:4" x14ac:dyDescent="0.2">
      <c r="A75" s="286">
        <f t="shared" si="1"/>
        <v>0</v>
      </c>
      <c r="B75" s="289" t="s">
        <v>512</v>
      </c>
      <c r="C75" s="285" t="s">
        <v>782</v>
      </c>
      <c r="D75" s="291">
        <f>'Grades-Nuances'!$D$48</f>
        <v>0</v>
      </c>
    </row>
    <row r="76" spans="1:4" x14ac:dyDescent="0.2">
      <c r="A76" s="286">
        <f t="shared" si="1"/>
        <v>0</v>
      </c>
      <c r="B76" s="289" t="s">
        <v>510</v>
      </c>
      <c r="C76" s="285" t="s">
        <v>783</v>
      </c>
      <c r="D76" s="291">
        <f>'Grades-Nuances'!$E$48</f>
        <v>0</v>
      </c>
    </row>
    <row r="77" spans="1:4" x14ac:dyDescent="0.2">
      <c r="A77" s="286">
        <f t="shared" si="1"/>
        <v>0</v>
      </c>
      <c r="B77" s="289" t="s">
        <v>506</v>
      </c>
      <c r="C77" s="285" t="s">
        <v>784</v>
      </c>
      <c r="D77" s="290">
        <f>'Grades-Nuances'!$F$48</f>
        <v>0</v>
      </c>
    </row>
    <row r="78" spans="1:4" x14ac:dyDescent="0.2">
      <c r="A78" s="286">
        <f t="shared" si="1"/>
        <v>0</v>
      </c>
      <c r="B78" s="289" t="s">
        <v>508</v>
      </c>
      <c r="C78" s="285" t="s">
        <v>785</v>
      </c>
      <c r="D78" s="290">
        <f>'Grades-Nuances'!$G$48</f>
        <v>0</v>
      </c>
    </row>
    <row r="79" spans="1:4" x14ac:dyDescent="0.2">
      <c r="A79" s="286">
        <f t="shared" si="1"/>
        <v>0</v>
      </c>
      <c r="B79" s="289" t="s">
        <v>698</v>
      </c>
      <c r="C79" s="285" t="s">
        <v>786</v>
      </c>
      <c r="D79" s="290">
        <f>'Grades-Nuances'!$H$48</f>
        <v>0</v>
      </c>
    </row>
    <row r="80" spans="1:4" x14ac:dyDescent="0.2">
      <c r="A80" s="286">
        <f t="shared" si="1"/>
        <v>0</v>
      </c>
      <c r="B80" s="289" t="s">
        <v>700</v>
      </c>
      <c r="C80" s="285" t="s">
        <v>787</v>
      </c>
      <c r="D80" s="290">
        <f>'Grades-Nuances'!$I$48</f>
        <v>0</v>
      </c>
    </row>
    <row r="81" spans="1:4" x14ac:dyDescent="0.2">
      <c r="A81" s="286">
        <f t="shared" si="1"/>
        <v>0</v>
      </c>
      <c r="B81" s="289" t="s">
        <v>514</v>
      </c>
      <c r="C81" s="285" t="s">
        <v>788</v>
      </c>
      <c r="D81" s="290">
        <f>'Grades-Nuances'!$J$48</f>
        <v>0</v>
      </c>
    </row>
    <row r="82" spans="1:4" x14ac:dyDescent="0.2">
      <c r="A82" s="286">
        <f t="shared" si="1"/>
        <v>0</v>
      </c>
      <c r="B82" s="289" t="s">
        <v>518</v>
      </c>
      <c r="C82" s="285" t="s">
        <v>789</v>
      </c>
      <c r="D82" s="290">
        <f>'Grades-Nuances'!$L$48</f>
        <v>0</v>
      </c>
    </row>
    <row r="83" spans="1:4" x14ac:dyDescent="0.2">
      <c r="A83" s="286">
        <f t="shared" si="1"/>
        <v>0</v>
      </c>
      <c r="B83" s="289" t="s">
        <v>520</v>
      </c>
      <c r="C83" s="285" t="s">
        <v>790</v>
      </c>
      <c r="D83" s="291">
        <f>'Grades-Nuances'!$B$52</f>
        <v>0</v>
      </c>
    </row>
    <row r="84" spans="1:4" x14ac:dyDescent="0.2">
      <c r="A84" s="286">
        <f t="shared" si="1"/>
        <v>0</v>
      </c>
      <c r="B84" s="289" t="s">
        <v>522</v>
      </c>
      <c r="C84" s="285" t="s">
        <v>791</v>
      </c>
      <c r="D84" s="291">
        <f>'Grades-Nuances'!$C$52</f>
        <v>0</v>
      </c>
    </row>
    <row r="85" spans="1:4" x14ac:dyDescent="0.2">
      <c r="A85" s="286">
        <f t="shared" si="1"/>
        <v>0</v>
      </c>
      <c r="B85" s="289" t="s">
        <v>512</v>
      </c>
      <c r="C85" s="285" t="s">
        <v>792</v>
      </c>
      <c r="D85" s="291">
        <f>'Grades-Nuances'!$D$52</f>
        <v>0</v>
      </c>
    </row>
    <row r="86" spans="1:4" x14ac:dyDescent="0.2">
      <c r="A86" s="286">
        <f t="shared" si="1"/>
        <v>0</v>
      </c>
      <c r="B86" s="289" t="s">
        <v>510</v>
      </c>
      <c r="C86" s="285" t="s">
        <v>793</v>
      </c>
      <c r="D86" s="291">
        <f>'Grades-Nuances'!$E$52</f>
        <v>0</v>
      </c>
    </row>
    <row r="87" spans="1:4" x14ac:dyDescent="0.2">
      <c r="A87" s="286">
        <f t="shared" si="1"/>
        <v>0</v>
      </c>
      <c r="B87" s="289" t="s">
        <v>506</v>
      </c>
      <c r="C87" s="285" t="s">
        <v>794</v>
      </c>
      <c r="D87" s="290">
        <f>'Grades-Nuances'!$F$52</f>
        <v>0</v>
      </c>
    </row>
    <row r="88" spans="1:4" x14ac:dyDescent="0.2">
      <c r="A88" s="286">
        <f t="shared" si="1"/>
        <v>0</v>
      </c>
      <c r="B88" s="289" t="s">
        <v>508</v>
      </c>
      <c r="C88" s="285" t="s">
        <v>795</v>
      </c>
      <c r="D88" s="290">
        <f>'Grades-Nuances'!$G$52</f>
        <v>0</v>
      </c>
    </row>
    <row r="89" spans="1:4" x14ac:dyDescent="0.2">
      <c r="A89" s="286">
        <f t="shared" si="1"/>
        <v>0</v>
      </c>
      <c r="B89" s="289" t="s">
        <v>698</v>
      </c>
      <c r="C89" s="285" t="s">
        <v>796</v>
      </c>
      <c r="D89" s="290">
        <f>'Grades-Nuances'!$H$52</f>
        <v>0</v>
      </c>
    </row>
    <row r="90" spans="1:4" x14ac:dyDescent="0.2">
      <c r="A90" s="286">
        <f t="shared" si="1"/>
        <v>0</v>
      </c>
      <c r="B90" s="289" t="s">
        <v>700</v>
      </c>
      <c r="C90" s="285" t="s">
        <v>797</v>
      </c>
      <c r="D90" s="290">
        <f>'Grades-Nuances'!$I$52</f>
        <v>0</v>
      </c>
    </row>
    <row r="91" spans="1:4" x14ac:dyDescent="0.2">
      <c r="A91" s="286">
        <f t="shared" si="1"/>
        <v>0</v>
      </c>
      <c r="B91" s="289" t="s">
        <v>514</v>
      </c>
      <c r="C91" s="285" t="s">
        <v>798</v>
      </c>
      <c r="D91" s="290">
        <f>'Grades-Nuances'!$J$52</f>
        <v>0</v>
      </c>
    </row>
    <row r="92" spans="1:4" x14ac:dyDescent="0.2">
      <c r="A92" s="286">
        <f t="shared" si="1"/>
        <v>0</v>
      </c>
      <c r="B92" s="289" t="s">
        <v>518</v>
      </c>
      <c r="C92" s="285" t="s">
        <v>799</v>
      </c>
      <c r="D92" s="290">
        <f>'Grades-Nuances'!$L$52</f>
        <v>0</v>
      </c>
    </row>
    <row r="93" spans="1:4" x14ac:dyDescent="0.2">
      <c r="A93" s="286">
        <f t="shared" si="1"/>
        <v>0</v>
      </c>
      <c r="B93" s="289" t="s">
        <v>520</v>
      </c>
      <c r="C93" s="285" t="s">
        <v>800</v>
      </c>
      <c r="D93" s="291">
        <f>'Grades-Nuances'!$B$56</f>
        <v>0</v>
      </c>
    </row>
    <row r="94" spans="1:4" x14ac:dyDescent="0.2">
      <c r="A94" s="286">
        <f t="shared" si="1"/>
        <v>0</v>
      </c>
      <c r="B94" s="289" t="s">
        <v>522</v>
      </c>
      <c r="C94" s="285" t="s">
        <v>801</v>
      </c>
      <c r="D94" s="291">
        <f>'Grades-Nuances'!$C$56</f>
        <v>0</v>
      </c>
    </row>
    <row r="95" spans="1:4" x14ac:dyDescent="0.2">
      <c r="A95" s="286">
        <f t="shared" si="1"/>
        <v>0</v>
      </c>
      <c r="B95" s="289" t="s">
        <v>512</v>
      </c>
      <c r="C95" s="285" t="s">
        <v>802</v>
      </c>
      <c r="D95" s="291">
        <f>'Grades-Nuances'!$D$56</f>
        <v>0</v>
      </c>
    </row>
    <row r="96" spans="1:4" x14ac:dyDescent="0.2">
      <c r="A96" s="286">
        <f t="shared" si="1"/>
        <v>0</v>
      </c>
      <c r="B96" s="289" t="s">
        <v>510</v>
      </c>
      <c r="C96" s="285" t="s">
        <v>803</v>
      </c>
      <c r="D96" s="291">
        <f>'Grades-Nuances'!$E$56</f>
        <v>0</v>
      </c>
    </row>
    <row r="97" spans="1:4" x14ac:dyDescent="0.2">
      <c r="A97" s="286">
        <f t="shared" si="1"/>
        <v>0</v>
      </c>
      <c r="B97" s="289" t="s">
        <v>506</v>
      </c>
      <c r="C97" s="285" t="s">
        <v>804</v>
      </c>
      <c r="D97" s="290">
        <f>'Grades-Nuances'!$F$56</f>
        <v>0</v>
      </c>
    </row>
    <row r="98" spans="1:4" x14ac:dyDescent="0.2">
      <c r="A98" s="286">
        <f t="shared" si="1"/>
        <v>0</v>
      </c>
      <c r="B98" s="289" t="s">
        <v>508</v>
      </c>
      <c r="C98" s="285" t="s">
        <v>805</v>
      </c>
      <c r="D98" s="290">
        <f>'Grades-Nuances'!$G$56</f>
        <v>0</v>
      </c>
    </row>
    <row r="99" spans="1:4" x14ac:dyDescent="0.2">
      <c r="A99" s="286">
        <f t="shared" si="1"/>
        <v>0</v>
      </c>
      <c r="B99" s="289" t="s">
        <v>698</v>
      </c>
      <c r="C99" s="285" t="s">
        <v>806</v>
      </c>
      <c r="D99" s="290">
        <f>'Grades-Nuances'!$H$56</f>
        <v>0</v>
      </c>
    </row>
    <row r="100" spans="1:4" x14ac:dyDescent="0.2">
      <c r="A100" s="286">
        <f t="shared" si="1"/>
        <v>0</v>
      </c>
      <c r="B100" s="289" t="s">
        <v>700</v>
      </c>
      <c r="C100" s="285" t="s">
        <v>807</v>
      </c>
      <c r="D100" s="290">
        <f>'Grades-Nuances'!$I$56</f>
        <v>0</v>
      </c>
    </row>
    <row r="101" spans="1:4" x14ac:dyDescent="0.2">
      <c r="A101" s="286">
        <f t="shared" si="1"/>
        <v>0</v>
      </c>
      <c r="B101" s="289" t="s">
        <v>514</v>
      </c>
      <c r="C101" s="285" t="s">
        <v>808</v>
      </c>
      <c r="D101" s="290">
        <f>'Grades-Nuances'!$J$56</f>
        <v>0</v>
      </c>
    </row>
    <row r="102" spans="1:4" x14ac:dyDescent="0.2">
      <c r="A102" s="286">
        <f t="shared" si="1"/>
        <v>0</v>
      </c>
      <c r="B102" s="289" t="s">
        <v>518</v>
      </c>
      <c r="C102" s="285" t="s">
        <v>809</v>
      </c>
      <c r="D102" s="290">
        <f>'Grades-Nuances'!$L$56</f>
        <v>0</v>
      </c>
    </row>
    <row r="103" spans="1:4" x14ac:dyDescent="0.2">
      <c r="A103" s="286">
        <f t="shared" si="1"/>
        <v>0</v>
      </c>
      <c r="B103" s="289" t="s">
        <v>520</v>
      </c>
      <c r="C103" s="285" t="s">
        <v>810</v>
      </c>
      <c r="D103" s="291">
        <f>'Grades-Nuances'!$B$60</f>
        <v>0</v>
      </c>
    </row>
    <row r="104" spans="1:4" x14ac:dyDescent="0.2">
      <c r="A104" s="286">
        <f t="shared" si="1"/>
        <v>0</v>
      </c>
      <c r="B104" s="289" t="s">
        <v>522</v>
      </c>
      <c r="C104" s="285" t="s">
        <v>811</v>
      </c>
      <c r="D104" s="291">
        <f>'Grades-Nuances'!$C$60</f>
        <v>0</v>
      </c>
    </row>
    <row r="105" spans="1:4" x14ac:dyDescent="0.2">
      <c r="A105" s="286">
        <f t="shared" si="1"/>
        <v>0</v>
      </c>
      <c r="B105" s="289" t="s">
        <v>512</v>
      </c>
      <c r="C105" s="285" t="s">
        <v>812</v>
      </c>
      <c r="D105" s="291">
        <f>'Grades-Nuances'!$D$60</f>
        <v>0</v>
      </c>
    </row>
    <row r="106" spans="1:4" x14ac:dyDescent="0.2">
      <c r="A106" s="286">
        <f t="shared" si="1"/>
        <v>0</v>
      </c>
      <c r="B106" s="289" t="s">
        <v>510</v>
      </c>
      <c r="C106" s="285" t="s">
        <v>813</v>
      </c>
      <c r="D106" s="291">
        <f>'Grades-Nuances'!$E$60</f>
        <v>0</v>
      </c>
    </row>
    <row r="107" spans="1:4" x14ac:dyDescent="0.2">
      <c r="A107" s="286">
        <f t="shared" si="1"/>
        <v>0</v>
      </c>
      <c r="B107" s="289" t="s">
        <v>506</v>
      </c>
      <c r="C107" s="285" t="s">
        <v>814</v>
      </c>
      <c r="D107" s="290">
        <f>'Grades-Nuances'!$F$60</f>
        <v>0</v>
      </c>
    </row>
    <row r="108" spans="1:4" x14ac:dyDescent="0.2">
      <c r="A108" s="286">
        <f t="shared" si="1"/>
        <v>0</v>
      </c>
      <c r="B108" s="289" t="s">
        <v>508</v>
      </c>
      <c r="C108" s="285" t="s">
        <v>815</v>
      </c>
      <c r="D108" s="290">
        <f>'Grades-Nuances'!$G$60</f>
        <v>0</v>
      </c>
    </row>
    <row r="109" spans="1:4" x14ac:dyDescent="0.2">
      <c r="A109" s="286">
        <f t="shared" si="1"/>
        <v>0</v>
      </c>
      <c r="B109" s="289" t="s">
        <v>698</v>
      </c>
      <c r="C109" s="285" t="s">
        <v>816</v>
      </c>
      <c r="D109" s="290">
        <f>'Grades-Nuances'!$H$60</f>
        <v>0</v>
      </c>
    </row>
    <row r="110" spans="1:4" x14ac:dyDescent="0.2">
      <c r="A110" s="286">
        <f t="shared" si="1"/>
        <v>0</v>
      </c>
      <c r="B110" s="289" t="s">
        <v>700</v>
      </c>
      <c r="C110" s="285" t="s">
        <v>817</v>
      </c>
      <c r="D110" s="290">
        <f>'Grades-Nuances'!$I$60</f>
        <v>0</v>
      </c>
    </row>
    <row r="111" spans="1:4" x14ac:dyDescent="0.2">
      <c r="A111" s="286">
        <f t="shared" si="1"/>
        <v>0</v>
      </c>
      <c r="B111" s="289" t="s">
        <v>514</v>
      </c>
      <c r="C111" s="285" t="s">
        <v>818</v>
      </c>
      <c r="D111" s="290">
        <f>'Grades-Nuances'!$J$60</f>
        <v>0</v>
      </c>
    </row>
    <row r="112" spans="1:4" x14ac:dyDescent="0.2">
      <c r="A112" s="286">
        <f t="shared" si="1"/>
        <v>0</v>
      </c>
      <c r="B112" s="289" t="s">
        <v>518</v>
      </c>
      <c r="C112" s="285" t="s">
        <v>819</v>
      </c>
      <c r="D112" s="290">
        <f>'Grades-Nuances'!$L$60</f>
        <v>0</v>
      </c>
    </row>
  </sheetData>
  <sheetProtection algorithmName="SHA-512" hashValue="k0Osp2i6YrzFewstK+eay0sJAgMrJ608YBQQV57QwB1MNiNPbyG26TnJjyoBKov3guFA9VKnj13wQkX4BRvYmg==" saltValue="mVMQML/fHSQAHxa+6GmH/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54"/>
  <sheetViews>
    <sheetView showGridLines="0" tabSelected="1" zoomScaleNormal="100" workbookViewId="0">
      <selection activeCell="G21" sqref="G21:G22"/>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23" width="9.140625" style="8" customWidth="1"/>
    <col min="24"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63" t="s">
        <v>342</v>
      </c>
      <c r="C4" s="364"/>
      <c r="D4" s="364"/>
      <c r="E4" s="364"/>
      <c r="F4" s="364"/>
      <c r="G4" s="364"/>
      <c r="H4" s="364"/>
      <c r="I4" s="364"/>
      <c r="J4" s="364"/>
      <c r="K4" s="364"/>
      <c r="L4" s="365"/>
      <c r="M4" s="13"/>
      <c r="N4" s="13"/>
      <c r="O4" s="14"/>
      <c r="P4" s="14"/>
    </row>
    <row r="5" spans="1:16" s="2" customFormat="1" x14ac:dyDescent="0.25">
      <c r="A5" s="1"/>
      <c r="B5" s="366" t="str">
        <f>Variables!B2</f>
        <v>NQ-2026-004</v>
      </c>
      <c r="C5" s="367"/>
      <c r="D5" s="367"/>
      <c r="E5" s="367"/>
      <c r="F5" s="367"/>
      <c r="G5" s="367"/>
      <c r="H5" s="367"/>
      <c r="I5" s="367"/>
      <c r="J5" s="367"/>
      <c r="K5" s="367"/>
      <c r="L5" s="368"/>
      <c r="M5" s="13"/>
      <c r="N5" s="13"/>
      <c r="O5" s="14"/>
      <c r="P5" s="14"/>
    </row>
    <row r="6" spans="1:16" s="4" customFormat="1" x14ac:dyDescent="0.25">
      <c r="A6" s="1"/>
      <c r="B6" s="369" t="str">
        <f>UPPER(Variables!B3&amp;" | "&amp;Variables!C3)</f>
        <v>DECORATIVE AND OTHER NON-STRUCTURAL PLYWOOD | CONTREPLAQUÉS DÉCORATIFS ET AUTRES CONTREPLAQUÉS NON STRUCTURAUX</v>
      </c>
      <c r="C6" s="370"/>
      <c r="D6" s="370"/>
      <c r="E6" s="370"/>
      <c r="F6" s="370"/>
      <c r="G6" s="370"/>
      <c r="H6" s="370"/>
      <c r="I6" s="370"/>
      <c r="J6" s="370"/>
      <c r="K6" s="370"/>
      <c r="L6" s="371"/>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14" t="s">
        <v>343</v>
      </c>
      <c r="C8" s="315"/>
      <c r="D8" s="315"/>
      <c r="E8" s="315"/>
      <c r="F8" s="315"/>
      <c r="G8" s="315"/>
      <c r="H8" s="315"/>
      <c r="I8" s="315"/>
      <c r="J8" s="315"/>
      <c r="K8" s="315"/>
      <c r="L8" s="316"/>
      <c r="M8" s="13"/>
      <c r="N8" s="13"/>
      <c r="O8" s="14"/>
      <c r="P8" s="14"/>
    </row>
    <row r="9" spans="1:16" x14ac:dyDescent="0.25">
      <c r="B9" s="17"/>
      <c r="C9" s="23"/>
      <c r="D9" s="23"/>
      <c r="E9" s="24"/>
      <c r="F9" s="24"/>
      <c r="G9" s="24"/>
      <c r="H9" s="24"/>
      <c r="I9" s="24"/>
      <c r="J9" s="24"/>
      <c r="K9" s="24"/>
      <c r="L9" s="18"/>
      <c r="M9" s="8"/>
      <c r="O9" s="295" t="s">
        <v>404</v>
      </c>
      <c r="P9" s="295"/>
    </row>
    <row r="10" spans="1:16" s="26" customFormat="1" x14ac:dyDescent="0.25">
      <c r="A10" s="56"/>
      <c r="B10" s="306"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307"/>
      <c r="D10" s="307"/>
      <c r="E10" s="307"/>
      <c r="F10" s="307"/>
      <c r="G10" s="44"/>
      <c r="H10" s="30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308"/>
      <c r="J10" s="308"/>
      <c r="K10" s="308"/>
      <c r="L10" s="309"/>
      <c r="O10" s="295"/>
      <c r="P10" s="295"/>
    </row>
    <row r="11" spans="1:16" s="26" customFormat="1" x14ac:dyDescent="0.25">
      <c r="A11" s="56"/>
      <c r="B11" s="306"/>
      <c r="C11" s="307"/>
      <c r="D11" s="307"/>
      <c r="E11" s="307"/>
      <c r="F11" s="307"/>
      <c r="G11" s="44"/>
      <c r="H11" s="308"/>
      <c r="I11" s="308"/>
      <c r="J11" s="308"/>
      <c r="K11" s="308"/>
      <c r="L11" s="309"/>
      <c r="O11" s="295"/>
      <c r="P11" s="295"/>
    </row>
    <row r="12" spans="1:16" s="26" customFormat="1" x14ac:dyDescent="0.25">
      <c r="A12" s="56"/>
      <c r="B12" s="306"/>
      <c r="C12" s="307"/>
      <c r="D12" s="307"/>
      <c r="E12" s="307"/>
      <c r="F12" s="307"/>
      <c r="G12" s="44"/>
      <c r="H12" s="308"/>
      <c r="I12" s="308"/>
      <c r="J12" s="308"/>
      <c r="K12" s="308"/>
      <c r="L12" s="309"/>
      <c r="O12" s="295"/>
      <c r="P12" s="295"/>
    </row>
    <row r="13" spans="1:16" s="26" customFormat="1" x14ac:dyDescent="0.25">
      <c r="A13" s="56"/>
      <c r="B13" s="306"/>
      <c r="C13" s="307"/>
      <c r="D13" s="307"/>
      <c r="E13" s="307"/>
      <c r="F13" s="307"/>
      <c r="G13" s="44"/>
      <c r="H13" s="308"/>
      <c r="I13" s="308"/>
      <c r="J13" s="308"/>
      <c r="K13" s="308"/>
      <c r="L13" s="309"/>
      <c r="O13" s="295"/>
      <c r="P13" s="295"/>
    </row>
    <row r="14" spans="1:16" s="26" customFormat="1" x14ac:dyDescent="0.25">
      <c r="A14" s="56"/>
      <c r="B14" s="306"/>
      <c r="C14" s="307"/>
      <c r="D14" s="307"/>
      <c r="E14" s="307"/>
      <c r="F14" s="307"/>
      <c r="G14" s="44"/>
      <c r="H14" s="308"/>
      <c r="I14" s="308"/>
      <c r="J14" s="308"/>
      <c r="K14" s="308"/>
      <c r="L14" s="309"/>
      <c r="O14" s="295"/>
      <c r="P14" s="295"/>
    </row>
    <row r="15" spans="1:16" s="26" customFormat="1" x14ac:dyDescent="0.25">
      <c r="A15" s="56"/>
      <c r="B15" s="306"/>
      <c r="C15" s="307"/>
      <c r="D15" s="307"/>
      <c r="E15" s="307"/>
      <c r="F15" s="307"/>
      <c r="G15" s="44"/>
      <c r="H15" s="308"/>
      <c r="I15" s="308"/>
      <c r="J15" s="308"/>
      <c r="K15" s="308"/>
      <c r="L15" s="309"/>
      <c r="O15" s="295"/>
      <c r="P15" s="295"/>
    </row>
    <row r="16" spans="1:16" s="26" customFormat="1" x14ac:dyDescent="0.25">
      <c r="A16" s="56"/>
      <c r="B16" s="306"/>
      <c r="C16" s="307"/>
      <c r="D16" s="307"/>
      <c r="E16" s="307"/>
      <c r="F16" s="307"/>
      <c r="G16" s="44"/>
      <c r="H16" s="308"/>
      <c r="I16" s="308"/>
      <c r="J16" s="308"/>
      <c r="K16" s="308"/>
      <c r="L16" s="309"/>
      <c r="O16" s="295"/>
      <c r="P16" s="295"/>
    </row>
    <row r="17" spans="1:16" s="26" customFormat="1" x14ac:dyDescent="0.25">
      <c r="A17" s="56"/>
      <c r="B17" s="67"/>
      <c r="C17" s="68"/>
      <c r="D17" s="68"/>
      <c r="E17" s="68"/>
      <c r="F17" s="68"/>
      <c r="G17" s="68"/>
      <c r="H17" s="68"/>
      <c r="I17" s="68"/>
      <c r="J17" s="68"/>
      <c r="K17" s="68"/>
      <c r="L17" s="69"/>
      <c r="O17" s="295"/>
      <c r="P17" s="295"/>
    </row>
    <row r="18" spans="1:16" s="4" customFormat="1" x14ac:dyDescent="0.25">
      <c r="A18" s="1"/>
      <c r="B18" s="15"/>
      <c r="C18" s="15"/>
      <c r="D18" s="15"/>
      <c r="E18" s="3"/>
      <c r="F18" s="3"/>
      <c r="G18" s="3"/>
      <c r="H18" s="3"/>
      <c r="I18" s="3"/>
      <c r="J18" s="3"/>
      <c r="K18" s="3"/>
      <c r="L18" s="3"/>
      <c r="O18" s="16"/>
      <c r="P18" s="16"/>
    </row>
    <row r="19" spans="1:16" s="2" customFormat="1" x14ac:dyDescent="0.25">
      <c r="A19" s="1"/>
      <c r="B19" s="342" t="s">
        <v>344</v>
      </c>
      <c r="C19" s="343"/>
      <c r="D19" s="343"/>
      <c r="E19" s="343"/>
      <c r="F19" s="343"/>
      <c r="G19" s="343"/>
      <c r="H19" s="343"/>
      <c r="I19" s="343"/>
      <c r="J19" s="343"/>
      <c r="K19" s="343"/>
      <c r="L19" s="344"/>
      <c r="M19" s="13"/>
      <c r="N19" s="13"/>
      <c r="O19" s="14"/>
      <c r="P19" s="14"/>
    </row>
    <row r="20" spans="1:16" x14ac:dyDescent="0.25">
      <c r="B20" s="17"/>
      <c r="C20" s="23"/>
      <c r="D20" s="23"/>
      <c r="E20" s="24"/>
      <c r="F20" s="24"/>
      <c r="G20" s="24"/>
      <c r="H20" s="24"/>
      <c r="I20" s="24"/>
      <c r="J20" s="24"/>
      <c r="K20" s="24"/>
      <c r="L20" s="18"/>
      <c r="M20" s="8"/>
    </row>
    <row r="21" spans="1:16" x14ac:dyDescent="0.25">
      <c r="B21" s="310" t="s">
        <v>162</v>
      </c>
      <c r="C21" s="311"/>
      <c r="D21" s="311"/>
      <c r="E21" s="311"/>
      <c r="F21" s="311"/>
      <c r="G21" s="372" t="s">
        <v>151</v>
      </c>
      <c r="H21" s="312" t="s">
        <v>274</v>
      </c>
      <c r="I21" s="312"/>
      <c r="J21" s="312"/>
      <c r="K21" s="312"/>
      <c r="L21" s="313"/>
      <c r="M21" s="8"/>
      <c r="O21" s="19"/>
    </row>
    <row r="22" spans="1:16" x14ac:dyDescent="0.25">
      <c r="B22" s="310"/>
      <c r="C22" s="311"/>
      <c r="D22" s="311"/>
      <c r="E22" s="311"/>
      <c r="F22" s="311"/>
      <c r="G22" s="373"/>
      <c r="H22" s="312"/>
      <c r="I22" s="312"/>
      <c r="J22" s="312"/>
      <c r="K22" s="312"/>
      <c r="L22" s="313"/>
      <c r="M22" s="8"/>
      <c r="O22" s="19"/>
    </row>
    <row r="23" spans="1:16" s="26" customFormat="1" x14ac:dyDescent="0.25">
      <c r="A23" s="56"/>
      <c r="B23" s="67"/>
      <c r="C23" s="68"/>
      <c r="D23" s="68"/>
      <c r="E23" s="68"/>
      <c r="F23" s="68"/>
      <c r="G23" s="68"/>
      <c r="H23" s="68"/>
      <c r="I23" s="68"/>
      <c r="J23" s="68"/>
      <c r="K23" s="68"/>
      <c r="L23" s="69"/>
    </row>
    <row r="24" spans="1:16" s="4" customFormat="1" x14ac:dyDescent="0.25">
      <c r="A24" s="1"/>
      <c r="B24" s="15"/>
      <c r="C24" s="15"/>
      <c r="D24" s="15"/>
      <c r="E24" s="3"/>
      <c r="F24" s="3"/>
      <c r="G24" s="3"/>
      <c r="H24" s="3"/>
      <c r="I24" s="3"/>
      <c r="J24" s="3"/>
      <c r="K24" s="3"/>
      <c r="L24" s="3"/>
      <c r="O24" s="16"/>
      <c r="P24" s="16"/>
    </row>
    <row r="25" spans="1:16" s="2" customFormat="1" x14ac:dyDescent="0.25">
      <c r="A25" s="1"/>
      <c r="B25" s="314" t="str">
        <f>IF(Intro!$G$21="English",O25,P25)</f>
        <v>DEFINITION OF "THE GOODS"</v>
      </c>
      <c r="C25" s="315"/>
      <c r="D25" s="315" t="str">
        <f>UPPER(IF(Intro!$G$21="English",P25,Q25))</f>
        <v>LA DÉFINITION "DES MARCHANDISES"</v>
      </c>
      <c r="E25" s="315" t="str">
        <f>UPPER(IF(Intro!$G$21="English",Q25,R25))</f>
        <v/>
      </c>
      <c r="F25" s="315" t="str">
        <f>UPPER(IF(Intro!$G$21="English",R25,S25))</f>
        <v/>
      </c>
      <c r="G25" s="315" t="str">
        <f>UPPER(IF(Intro!$G$21="English",S25,T25))</f>
        <v/>
      </c>
      <c r="H25" s="315" t="str">
        <f>UPPER(IF(Intro!$G$21="English",T25,U25))</f>
        <v/>
      </c>
      <c r="I25" s="315" t="str">
        <f>UPPER(IF(Intro!$G$21="English",U25,V25))</f>
        <v/>
      </c>
      <c r="J25" s="315" t="str">
        <f>UPPER(IF(Intro!$G$21="English",V25,W25))</f>
        <v/>
      </c>
      <c r="K25" s="315" t="str">
        <f>UPPER(IF(Intro!$G$21="English",W25,X25))</f>
        <v/>
      </c>
      <c r="L25" s="316" t="str">
        <f>UPPER(IF(Intro!$G$21="English",X25,Y25))</f>
        <v/>
      </c>
      <c r="M25" s="4"/>
      <c r="N25" s="13"/>
      <c r="O25" s="20" t="s">
        <v>345</v>
      </c>
      <c r="P25" s="20" t="s">
        <v>346</v>
      </c>
    </row>
    <row r="26" spans="1:16" x14ac:dyDescent="0.25">
      <c r="B26" s="17"/>
      <c r="C26" s="23"/>
      <c r="D26" s="23"/>
      <c r="E26" s="24"/>
      <c r="F26" s="24"/>
      <c r="G26" s="24"/>
      <c r="H26" s="24"/>
      <c r="I26" s="24"/>
      <c r="J26" s="24"/>
      <c r="K26" s="24"/>
      <c r="L26" s="18"/>
      <c r="M26" s="8"/>
    </row>
    <row r="27" spans="1:16" s="26" customFormat="1" x14ac:dyDescent="0.25">
      <c r="A27" s="56"/>
      <c r="B27" s="306" t="str">
        <f>IF(Intro!$G$21="English",O27,P27)</f>
        <v>References to "the goods" in this questionnaire refer to:</v>
      </c>
      <c r="C27" s="307"/>
      <c r="D27" s="307"/>
      <c r="E27" s="307"/>
      <c r="F27" s="307"/>
      <c r="G27" s="307"/>
      <c r="H27" s="307"/>
      <c r="I27" s="307"/>
      <c r="J27" s="307"/>
      <c r="K27" s="307"/>
      <c r="L27" s="317"/>
      <c r="O27" s="8" t="s">
        <v>198</v>
      </c>
      <c r="P27" s="8" t="s">
        <v>199</v>
      </c>
    </row>
    <row r="28" spans="1:16" x14ac:dyDescent="0.25">
      <c r="B28" s="17"/>
      <c r="C28" s="23"/>
      <c r="D28" s="23"/>
      <c r="E28" s="24"/>
      <c r="F28" s="24"/>
      <c r="G28" s="24"/>
      <c r="H28" s="24"/>
      <c r="I28" s="24"/>
      <c r="J28" s="24"/>
      <c r="K28" s="24"/>
      <c r="L28" s="18"/>
      <c r="M28" s="8"/>
    </row>
    <row r="29" spans="1:16" s="26" customFormat="1" x14ac:dyDescent="0.25">
      <c r="A29" s="56"/>
      <c r="B29" s="66"/>
      <c r="C29" s="351" t="str">
        <f>IF(Intro!$G$21="English",O29,P29)</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D29" s="352"/>
      <c r="E29" s="352"/>
      <c r="F29" s="352"/>
      <c r="G29" s="352"/>
      <c r="H29" s="352"/>
      <c r="I29" s="352"/>
      <c r="J29" s="352"/>
      <c r="K29" s="353"/>
      <c r="L29" s="45"/>
      <c r="O29" s="8" t="str">
        <f>Variables!B16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P29" s="8" t="str">
        <f>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row>
    <row r="30" spans="1:16" s="26" customFormat="1" x14ac:dyDescent="0.25">
      <c r="A30" s="56"/>
      <c r="B30" s="66"/>
      <c r="C30" s="354"/>
      <c r="D30" s="355"/>
      <c r="E30" s="355"/>
      <c r="F30" s="355"/>
      <c r="G30" s="355"/>
      <c r="H30" s="355"/>
      <c r="I30" s="355"/>
      <c r="J30" s="355"/>
      <c r="K30" s="356"/>
      <c r="L30" s="45"/>
      <c r="O30" s="8"/>
      <c r="P30" s="8"/>
    </row>
    <row r="31" spans="1:16" s="26" customFormat="1" x14ac:dyDescent="0.25">
      <c r="A31" s="56"/>
      <c r="B31" s="66"/>
      <c r="C31" s="354"/>
      <c r="D31" s="355"/>
      <c r="E31" s="355"/>
      <c r="F31" s="355"/>
      <c r="G31" s="355"/>
      <c r="H31" s="355"/>
      <c r="I31" s="355"/>
      <c r="J31" s="355"/>
      <c r="K31" s="356"/>
      <c r="L31" s="45"/>
      <c r="O31" s="8"/>
      <c r="P31" s="8"/>
    </row>
    <row r="32" spans="1:16" s="26" customFormat="1" x14ac:dyDescent="0.25">
      <c r="A32" s="56"/>
      <c r="B32" s="66"/>
      <c r="C32" s="354"/>
      <c r="D32" s="355"/>
      <c r="E32" s="355"/>
      <c r="F32" s="355"/>
      <c r="G32" s="355"/>
      <c r="H32" s="355"/>
      <c r="I32" s="355"/>
      <c r="J32" s="355"/>
      <c r="K32" s="356"/>
      <c r="L32" s="45"/>
      <c r="O32" s="8"/>
      <c r="P32" s="8"/>
    </row>
    <row r="33" spans="1:16" s="26" customFormat="1" x14ac:dyDescent="0.25">
      <c r="A33" s="56"/>
      <c r="B33" s="66"/>
      <c r="C33" s="354"/>
      <c r="D33" s="355"/>
      <c r="E33" s="355"/>
      <c r="F33" s="355"/>
      <c r="G33" s="355"/>
      <c r="H33" s="355"/>
      <c r="I33" s="355"/>
      <c r="J33" s="355"/>
      <c r="K33" s="356"/>
      <c r="L33" s="45"/>
      <c r="O33" s="8"/>
      <c r="P33" s="8"/>
    </row>
    <row r="34" spans="1:16" s="26" customFormat="1" x14ac:dyDescent="0.25">
      <c r="A34" s="56"/>
      <c r="B34" s="66"/>
      <c r="C34" s="354"/>
      <c r="D34" s="355"/>
      <c r="E34" s="355"/>
      <c r="F34" s="355"/>
      <c r="G34" s="355"/>
      <c r="H34" s="355"/>
      <c r="I34" s="355"/>
      <c r="J34" s="355"/>
      <c r="K34" s="356"/>
      <c r="L34" s="45"/>
      <c r="O34" s="8"/>
      <c r="P34" s="8"/>
    </row>
    <row r="35" spans="1:16" s="26" customFormat="1" x14ac:dyDescent="0.25">
      <c r="A35" s="56"/>
      <c r="B35" s="66"/>
      <c r="C35" s="354"/>
      <c r="D35" s="355"/>
      <c r="E35" s="355"/>
      <c r="F35" s="355"/>
      <c r="G35" s="355"/>
      <c r="H35" s="355"/>
      <c r="I35" s="355"/>
      <c r="J35" s="355"/>
      <c r="K35" s="356"/>
      <c r="L35" s="45"/>
      <c r="O35" s="8"/>
      <c r="P35" s="8"/>
    </row>
    <row r="36" spans="1:16" s="26" customFormat="1" x14ac:dyDescent="0.25">
      <c r="A36" s="56"/>
      <c r="B36" s="66"/>
      <c r="C36" s="354"/>
      <c r="D36" s="355"/>
      <c r="E36" s="355"/>
      <c r="F36" s="355"/>
      <c r="G36" s="355"/>
      <c r="H36" s="355"/>
      <c r="I36" s="355"/>
      <c r="J36" s="355"/>
      <c r="K36" s="356"/>
      <c r="L36" s="45"/>
      <c r="O36" s="8"/>
      <c r="P36" s="8"/>
    </row>
    <row r="37" spans="1:16" s="26" customFormat="1" x14ac:dyDescent="0.25">
      <c r="A37" s="56"/>
      <c r="B37" s="66"/>
      <c r="C37" s="354"/>
      <c r="D37" s="355"/>
      <c r="E37" s="355"/>
      <c r="F37" s="355"/>
      <c r="G37" s="355"/>
      <c r="H37" s="355"/>
      <c r="I37" s="355"/>
      <c r="J37" s="355"/>
      <c r="K37" s="356"/>
      <c r="L37" s="45"/>
      <c r="O37" s="8"/>
      <c r="P37" s="8"/>
    </row>
    <row r="38" spans="1:16" s="26" customFormat="1" x14ac:dyDescent="0.25">
      <c r="A38" s="56"/>
      <c r="B38" s="66"/>
      <c r="C38" s="354"/>
      <c r="D38" s="355"/>
      <c r="E38" s="355"/>
      <c r="F38" s="355"/>
      <c r="G38" s="355"/>
      <c r="H38" s="355"/>
      <c r="I38" s="355"/>
      <c r="J38" s="355"/>
      <c r="K38" s="356"/>
      <c r="L38" s="45"/>
      <c r="O38" s="8"/>
      <c r="P38" s="8"/>
    </row>
    <row r="39" spans="1:16" s="26" customFormat="1" x14ac:dyDescent="0.25">
      <c r="A39" s="56"/>
      <c r="B39" s="66"/>
      <c r="C39" s="354"/>
      <c r="D39" s="355"/>
      <c r="E39" s="355"/>
      <c r="F39" s="355"/>
      <c r="G39" s="355"/>
      <c r="H39" s="355"/>
      <c r="I39" s="355"/>
      <c r="J39" s="355"/>
      <c r="K39" s="356"/>
      <c r="L39" s="45"/>
      <c r="O39" s="8"/>
      <c r="P39" s="8"/>
    </row>
    <row r="40" spans="1:16" s="26" customFormat="1" x14ac:dyDescent="0.25">
      <c r="A40" s="56"/>
      <c r="B40" s="66"/>
      <c r="C40" s="354"/>
      <c r="D40" s="355"/>
      <c r="E40" s="355"/>
      <c r="F40" s="355"/>
      <c r="G40" s="355"/>
      <c r="H40" s="355"/>
      <c r="I40" s="355"/>
      <c r="J40" s="355"/>
      <c r="K40" s="356"/>
      <c r="L40" s="45"/>
      <c r="O40" s="8"/>
      <c r="P40" s="8"/>
    </row>
    <row r="41" spans="1:16" s="26" customFormat="1" x14ac:dyDescent="0.25">
      <c r="A41" s="56"/>
      <c r="B41" s="66"/>
      <c r="C41" s="354"/>
      <c r="D41" s="355"/>
      <c r="E41" s="355"/>
      <c r="F41" s="355"/>
      <c r="G41" s="355"/>
      <c r="H41" s="355"/>
      <c r="I41" s="355"/>
      <c r="J41" s="355"/>
      <c r="K41" s="356"/>
      <c r="L41" s="45"/>
      <c r="O41" s="8"/>
      <c r="P41" s="8"/>
    </row>
    <row r="42" spans="1:16" s="26" customFormat="1" x14ac:dyDescent="0.25">
      <c r="A42" s="56"/>
      <c r="B42" s="66"/>
      <c r="C42" s="354"/>
      <c r="D42" s="355"/>
      <c r="E42" s="355"/>
      <c r="F42" s="355"/>
      <c r="G42" s="355"/>
      <c r="H42" s="355"/>
      <c r="I42" s="355"/>
      <c r="J42" s="355"/>
      <c r="K42" s="356"/>
      <c r="L42" s="45"/>
      <c r="O42" s="8"/>
      <c r="P42" s="8"/>
    </row>
    <row r="43" spans="1:16" s="26" customFormat="1" x14ac:dyDescent="0.25">
      <c r="A43" s="56"/>
      <c r="B43" s="66"/>
      <c r="C43" s="354"/>
      <c r="D43" s="355"/>
      <c r="E43" s="355"/>
      <c r="F43" s="355"/>
      <c r="G43" s="355"/>
      <c r="H43" s="355"/>
      <c r="I43" s="355"/>
      <c r="J43" s="355"/>
      <c r="K43" s="356"/>
      <c r="L43" s="45"/>
      <c r="O43" s="8"/>
      <c r="P43" s="8"/>
    </row>
    <row r="44" spans="1:16" s="26" customFormat="1" x14ac:dyDescent="0.25">
      <c r="A44" s="56"/>
      <c r="B44" s="66"/>
      <c r="C44" s="354"/>
      <c r="D44" s="355"/>
      <c r="E44" s="355"/>
      <c r="F44" s="355"/>
      <c r="G44" s="355"/>
      <c r="H44" s="355"/>
      <c r="I44" s="355"/>
      <c r="J44" s="355"/>
      <c r="K44" s="356"/>
      <c r="L44" s="45"/>
      <c r="O44" s="8"/>
      <c r="P44" s="8"/>
    </row>
    <row r="45" spans="1:16" s="26" customFormat="1" x14ac:dyDescent="0.25">
      <c r="A45" s="56"/>
      <c r="B45" s="66"/>
      <c r="C45" s="354"/>
      <c r="D45" s="355"/>
      <c r="E45" s="355"/>
      <c r="F45" s="355"/>
      <c r="G45" s="355"/>
      <c r="H45" s="355"/>
      <c r="I45" s="355"/>
      <c r="J45" s="355"/>
      <c r="K45" s="356"/>
      <c r="L45" s="45"/>
      <c r="O45" s="8"/>
      <c r="P45" s="8"/>
    </row>
    <row r="46" spans="1:16" s="26" customFormat="1" x14ac:dyDescent="0.25">
      <c r="A46" s="56"/>
      <c r="B46" s="66"/>
      <c r="C46" s="354"/>
      <c r="D46" s="355"/>
      <c r="E46" s="355"/>
      <c r="F46" s="355"/>
      <c r="G46" s="355"/>
      <c r="H46" s="355"/>
      <c r="I46" s="355"/>
      <c r="J46" s="355"/>
      <c r="K46" s="356"/>
      <c r="L46" s="45"/>
      <c r="O46" s="8"/>
      <c r="P46" s="8"/>
    </row>
    <row r="47" spans="1:16" s="26" customFormat="1" x14ac:dyDescent="0.25">
      <c r="A47" s="56"/>
      <c r="B47" s="66"/>
      <c r="C47" s="354"/>
      <c r="D47" s="355"/>
      <c r="E47" s="355"/>
      <c r="F47" s="355"/>
      <c r="G47" s="355"/>
      <c r="H47" s="355"/>
      <c r="I47" s="355"/>
      <c r="J47" s="355"/>
      <c r="K47" s="356"/>
      <c r="L47" s="45"/>
      <c r="O47" s="8"/>
      <c r="P47" s="8"/>
    </row>
    <row r="48" spans="1:16" s="26" customFormat="1" x14ac:dyDescent="0.25">
      <c r="A48" s="56"/>
      <c r="B48" s="66"/>
      <c r="C48" s="354"/>
      <c r="D48" s="355"/>
      <c r="E48" s="355"/>
      <c r="F48" s="355"/>
      <c r="G48" s="355"/>
      <c r="H48" s="355"/>
      <c r="I48" s="355"/>
      <c r="J48" s="355"/>
      <c r="K48" s="356"/>
      <c r="L48" s="45"/>
      <c r="O48" s="8"/>
      <c r="P48" s="8"/>
    </row>
    <row r="49" spans="1:17" s="26" customFormat="1" x14ac:dyDescent="0.25">
      <c r="A49" s="56"/>
      <c r="B49" s="66"/>
      <c r="C49" s="354"/>
      <c r="D49" s="355"/>
      <c r="E49" s="355"/>
      <c r="F49" s="355"/>
      <c r="G49" s="355"/>
      <c r="H49" s="355"/>
      <c r="I49" s="355"/>
      <c r="J49" s="355"/>
      <c r="K49" s="356"/>
      <c r="L49" s="45"/>
      <c r="O49" s="8"/>
      <c r="P49" s="8"/>
    </row>
    <row r="50" spans="1:17" s="26" customFormat="1" x14ac:dyDescent="0.25">
      <c r="A50" s="56"/>
      <c r="B50" s="66"/>
      <c r="C50" s="354"/>
      <c r="D50" s="355"/>
      <c r="E50" s="355"/>
      <c r="F50" s="355"/>
      <c r="G50" s="355"/>
      <c r="H50" s="355"/>
      <c r="I50" s="355"/>
      <c r="J50" s="355"/>
      <c r="K50" s="356"/>
      <c r="L50" s="45"/>
      <c r="O50" s="8"/>
      <c r="P50" s="8"/>
    </row>
    <row r="51" spans="1:17" s="26" customFormat="1" x14ac:dyDescent="0.25">
      <c r="A51" s="56"/>
      <c r="B51" s="66"/>
      <c r="C51" s="354"/>
      <c r="D51" s="355"/>
      <c r="E51" s="355"/>
      <c r="F51" s="355"/>
      <c r="G51" s="355"/>
      <c r="H51" s="355"/>
      <c r="I51" s="355"/>
      <c r="J51" s="355"/>
      <c r="K51" s="356"/>
      <c r="L51" s="45"/>
      <c r="O51" s="8"/>
      <c r="P51" s="8"/>
    </row>
    <row r="52" spans="1:17" s="26" customFormat="1" x14ac:dyDescent="0.25">
      <c r="A52" s="56"/>
      <c r="B52" s="66"/>
      <c r="C52" s="354"/>
      <c r="D52" s="355"/>
      <c r="E52" s="355"/>
      <c r="F52" s="355"/>
      <c r="G52" s="355"/>
      <c r="H52" s="355"/>
      <c r="I52" s="355"/>
      <c r="J52" s="355"/>
      <c r="K52" s="356"/>
      <c r="L52" s="45"/>
      <c r="O52" s="8"/>
      <c r="P52" s="8"/>
    </row>
    <row r="53" spans="1:17" s="26" customFormat="1" x14ac:dyDescent="0.25">
      <c r="A53" s="56"/>
      <c r="B53" s="66"/>
      <c r="C53" s="354"/>
      <c r="D53" s="355"/>
      <c r="E53" s="355"/>
      <c r="F53" s="355"/>
      <c r="G53" s="355"/>
      <c r="H53" s="355"/>
      <c r="I53" s="355"/>
      <c r="J53" s="355"/>
      <c r="K53" s="356"/>
      <c r="L53" s="45"/>
      <c r="O53" s="8"/>
      <c r="P53" s="8"/>
    </row>
    <row r="54" spans="1:17" s="26" customFormat="1" x14ac:dyDescent="0.25">
      <c r="A54" s="56"/>
      <c r="B54" s="66"/>
      <c r="C54" s="354"/>
      <c r="D54" s="355"/>
      <c r="E54" s="355"/>
      <c r="F54" s="355"/>
      <c r="G54" s="355"/>
      <c r="H54" s="355"/>
      <c r="I54" s="355"/>
      <c r="J54" s="355"/>
      <c r="K54" s="356"/>
      <c r="L54" s="45"/>
      <c r="O54" s="8"/>
      <c r="P54" s="8"/>
    </row>
    <row r="55" spans="1:17" s="26" customFormat="1" x14ac:dyDescent="0.25">
      <c r="A55" s="56"/>
      <c r="B55" s="66"/>
      <c r="C55" s="354"/>
      <c r="D55" s="355"/>
      <c r="E55" s="355"/>
      <c r="F55" s="355"/>
      <c r="G55" s="355"/>
      <c r="H55" s="355"/>
      <c r="I55" s="355"/>
      <c r="J55" s="355"/>
      <c r="K55" s="356"/>
      <c r="L55" s="45"/>
      <c r="O55" s="8"/>
      <c r="P55" s="8"/>
    </row>
    <row r="56" spans="1:17" s="26" customFormat="1" x14ac:dyDescent="0.25">
      <c r="A56" s="56"/>
      <c r="B56" s="66"/>
      <c r="C56" s="357"/>
      <c r="D56" s="358"/>
      <c r="E56" s="358"/>
      <c r="F56" s="358"/>
      <c r="G56" s="358"/>
      <c r="H56" s="358"/>
      <c r="I56" s="358"/>
      <c r="J56" s="358"/>
      <c r="K56" s="359"/>
      <c r="L56" s="45"/>
      <c r="O56" s="8"/>
      <c r="P56" s="8"/>
    </row>
    <row r="57" spans="1:17" x14ac:dyDescent="0.25">
      <c r="B57" s="17"/>
      <c r="C57" s="23"/>
      <c r="D57" s="23"/>
      <c r="E57" s="24"/>
      <c r="F57" s="24"/>
      <c r="G57" s="24"/>
      <c r="H57" s="24"/>
      <c r="I57" s="24"/>
      <c r="J57" s="24"/>
      <c r="K57" s="24"/>
      <c r="L57" s="18"/>
      <c r="M57" s="8"/>
    </row>
    <row r="58" spans="1:17" s="26" customFormat="1" x14ac:dyDescent="0.25">
      <c r="A58" s="56"/>
      <c r="B58" s="306" t="str">
        <f>IF(Intro!$G$21="English",O58,P58)</f>
        <v>For additional details, view the Info tab.</v>
      </c>
      <c r="C58" s="307"/>
      <c r="D58" s="307"/>
      <c r="E58" s="307"/>
      <c r="F58" s="307"/>
      <c r="G58" s="307"/>
      <c r="H58" s="307"/>
      <c r="I58" s="307"/>
      <c r="J58" s="307"/>
      <c r="K58" s="307"/>
      <c r="L58" s="317"/>
      <c r="O58" s="8" t="s">
        <v>194</v>
      </c>
      <c r="P58" s="8" t="s">
        <v>195</v>
      </c>
    </row>
    <row r="59" spans="1:17" s="26" customFormat="1" x14ac:dyDescent="0.25">
      <c r="A59" s="56"/>
      <c r="B59" s="67"/>
      <c r="C59" s="68"/>
      <c r="D59" s="68"/>
      <c r="E59" s="68"/>
      <c r="F59" s="68"/>
      <c r="G59" s="68"/>
      <c r="H59" s="68"/>
      <c r="I59" s="68"/>
      <c r="J59" s="68"/>
      <c r="K59" s="68"/>
      <c r="L59" s="69"/>
    </row>
    <row r="60" spans="1:17" s="4" customFormat="1" x14ac:dyDescent="0.25">
      <c r="A60" s="1"/>
      <c r="B60" s="15"/>
      <c r="C60" s="15"/>
      <c r="D60" s="15"/>
      <c r="E60" s="3"/>
      <c r="F60" s="3"/>
      <c r="G60" s="3"/>
      <c r="H60" s="3"/>
      <c r="I60" s="3"/>
      <c r="J60" s="3"/>
      <c r="K60" s="3"/>
      <c r="L60" s="3"/>
      <c r="O60" s="16"/>
      <c r="P60" s="16"/>
    </row>
    <row r="61" spans="1:17" s="2" customFormat="1" x14ac:dyDescent="0.25">
      <c r="A61" s="1"/>
      <c r="B61" s="342" t="str">
        <f>IF(Intro!$G$21="English",O61,P61)</f>
        <v>DO YOU NEED TO COMPLETE THIS QUESTIONNAIRE?</v>
      </c>
      <c r="C61" s="343"/>
      <c r="D61" s="343"/>
      <c r="E61" s="343"/>
      <c r="F61" s="343"/>
      <c r="G61" s="343"/>
      <c r="H61" s="343"/>
      <c r="I61" s="343"/>
      <c r="J61" s="343"/>
      <c r="K61" s="343"/>
      <c r="L61" s="344"/>
      <c r="M61" s="22"/>
      <c r="N61" s="22"/>
      <c r="O61" s="7" t="s">
        <v>347</v>
      </c>
      <c r="P61" s="7" t="s">
        <v>400</v>
      </c>
      <c r="Q61" s="40"/>
    </row>
    <row r="62" spans="1:17" x14ac:dyDescent="0.25">
      <c r="B62" s="38"/>
      <c r="C62" s="29"/>
      <c r="D62" s="41"/>
      <c r="E62" s="41"/>
      <c r="F62" s="41"/>
      <c r="G62" s="41"/>
      <c r="H62" s="41"/>
      <c r="I62" s="41"/>
      <c r="J62" s="41"/>
      <c r="K62" s="41"/>
      <c r="L62" s="39"/>
      <c r="M62" s="8"/>
    </row>
    <row r="63" spans="1:17" s="26" customFormat="1" x14ac:dyDescent="0.25">
      <c r="A63" s="6"/>
      <c r="B63" s="327" t="str">
        <f>IF(Intro!$G$21="English",O63,P63)</f>
        <v>Has your firm purchased the goods at any time since January 1, 2023?</v>
      </c>
      <c r="C63" s="328"/>
      <c r="D63" s="328"/>
      <c r="E63" s="328"/>
      <c r="F63" s="328"/>
      <c r="G63" s="328"/>
      <c r="H63" s="328"/>
      <c r="I63" s="328"/>
      <c r="J63" s="328"/>
      <c r="K63" s="328"/>
      <c r="L63" s="329"/>
      <c r="M63" s="8"/>
      <c r="N63" s="8"/>
      <c r="O63" s="19" t="str">
        <f>"Has your firm purchased the goods at any time since January 1, "&amp;Variables!B6&amp;"?"</f>
        <v>Has your firm purchased the goods at any time since January 1, 2023?</v>
      </c>
      <c r="P63" s="8" t="str">
        <f>"Votre entreprise a-t-elle acheté les marchandises à tout moment depuis le 1er janvier "&amp;Variables!C6&amp;"?"</f>
        <v>Votre entreprise a-t-elle acheté les marchandises à tout moment depuis le 1er janvier 2023?</v>
      </c>
      <c r="Q63" s="8"/>
    </row>
    <row r="64" spans="1:17" s="26" customFormat="1" x14ac:dyDescent="0.25">
      <c r="A64" s="6"/>
      <c r="B64" s="53"/>
      <c r="C64" s="54"/>
      <c r="D64" s="8"/>
      <c r="E64" s="8"/>
      <c r="F64" s="8"/>
      <c r="G64" s="82"/>
      <c r="H64" s="82"/>
      <c r="I64" s="82"/>
      <c r="J64" s="82"/>
      <c r="K64" s="82"/>
      <c r="L64" s="79"/>
      <c r="M64" s="8"/>
      <c r="N64" s="8"/>
      <c r="O64" s="8" t="s">
        <v>264</v>
      </c>
      <c r="P64" s="8" t="s">
        <v>265</v>
      </c>
      <c r="Q64" s="8"/>
    </row>
    <row r="65" spans="1:16" x14ac:dyDescent="0.25">
      <c r="B65" s="302" t="str">
        <f>IF(Intro!$G$21="English",O64,P64)</f>
        <v>Select Yes or No</v>
      </c>
      <c r="C65" s="303"/>
      <c r="D65" s="304"/>
      <c r="E65" s="345" t="str">
        <f>IF(D65="Yes",O65,IF(D65="Oui",P65,IF(D65="No",O66,IF(D65="Non",P66,""))))</f>
        <v/>
      </c>
      <c r="F65" s="346"/>
      <c r="G65" s="346"/>
      <c r="H65" s="346"/>
      <c r="I65" s="346"/>
      <c r="J65" s="346"/>
      <c r="K65" s="347"/>
      <c r="L65" s="79"/>
      <c r="M65" s="8"/>
      <c r="O65" s="8" t="str">
        <f>"Complete all tabs in this questionnaire and submit it by "&amp;Variables!B11&amp;"."</f>
        <v>Complete all tabs in this questionnaire and submit it by September 15, 2026.</v>
      </c>
      <c r="P65" s="8" t="str">
        <f>"Remplissez tous les onglets de ce questionnaire et soumettez-le avant le "&amp;Variables!C11&amp;"."</f>
        <v>Remplissez tous les onglets de ce questionnaire et soumettez-le avant le 15 septembre 2026.</v>
      </c>
    </row>
    <row r="66" spans="1:16" x14ac:dyDescent="0.25">
      <c r="B66" s="302"/>
      <c r="C66" s="303"/>
      <c r="D66" s="305"/>
      <c r="E66" s="348"/>
      <c r="F66" s="349"/>
      <c r="G66" s="349"/>
      <c r="H66" s="349"/>
      <c r="I66" s="349"/>
      <c r="J66" s="349"/>
      <c r="K66" s="350"/>
      <c r="L66" s="79"/>
      <c r="M66" s="8"/>
      <c r="O66" s="8" t="str">
        <f>"Complete this tab only and submit it by "&amp;Variables!B11&amp;"."</f>
        <v>Complete this tab only and submit it by September 15, 2026.</v>
      </c>
      <c r="P66" s="8" t="str">
        <f>"Remplissez cet onglet uniquement et soumettez-le avant le "&amp;Variables!C11&amp;"."</f>
        <v>Remplissez cet onglet uniquement et soumettez-le avant le 15 septembre 2026.</v>
      </c>
    </row>
    <row r="67" spans="1:16" x14ac:dyDescent="0.25">
      <c r="B67" s="17"/>
      <c r="C67" s="23"/>
      <c r="D67" s="24"/>
      <c r="E67" s="24"/>
      <c r="F67" s="24"/>
      <c r="G67" s="24"/>
      <c r="H67" s="24"/>
      <c r="I67" s="24"/>
      <c r="J67" s="24"/>
      <c r="K67" s="24"/>
      <c r="L67" s="18"/>
      <c r="M67" s="8"/>
    </row>
    <row r="68" spans="1:16" x14ac:dyDescent="0.25">
      <c r="B68" s="327" t="str">
        <f>IF(Intro!$G$21="English",O68,P68)</f>
        <v>Has your firm imported the goods as the importer of record from any country since January 1, 2023?</v>
      </c>
      <c r="C68" s="328"/>
      <c r="D68" s="328"/>
      <c r="E68" s="328"/>
      <c r="F68" s="328"/>
      <c r="G68" s="328"/>
      <c r="H68" s="328"/>
      <c r="I68" s="328"/>
      <c r="J68" s="328"/>
      <c r="K68" s="328"/>
      <c r="L68" s="329"/>
      <c r="M68" s="8"/>
      <c r="O68" s="19" t="str">
        <f>"Has your firm imported the goods as the importer of record from any country since January 1, "&amp;Variables!B6&amp;"?"</f>
        <v>Has your firm imported the goods as the importer of record from any country since January 1, 2023?</v>
      </c>
      <c r="P68" s="8"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9" spans="1:16" x14ac:dyDescent="0.25">
      <c r="B69" s="53"/>
      <c r="C69" s="54"/>
      <c r="D69" s="8"/>
      <c r="E69" s="8"/>
      <c r="F69" s="8"/>
      <c r="G69" s="82"/>
      <c r="H69" s="82"/>
      <c r="I69" s="82"/>
      <c r="J69" s="82"/>
      <c r="K69" s="82"/>
      <c r="L69" s="79"/>
      <c r="M69" s="8"/>
    </row>
    <row r="70" spans="1:16" x14ac:dyDescent="0.25">
      <c r="B70" s="302" t="str">
        <f>B65</f>
        <v>Select Yes or No</v>
      </c>
      <c r="C70" s="303"/>
      <c r="D70" s="304"/>
      <c r="E70" s="345" t="str">
        <f>IF(D70="Yes",O70,IF(D70="Oui",P70,""))</f>
        <v/>
      </c>
      <c r="F70" s="346"/>
      <c r="G70" s="346"/>
      <c r="H70" s="346"/>
      <c r="I70" s="346"/>
      <c r="J70" s="346"/>
      <c r="K70" s="347"/>
      <c r="L70" s="79"/>
      <c r="M70" s="8"/>
      <c r="O70" s="8" t="str">
        <f>"Complete an Importers' Questionnaire, which can be found on the Tribunal website, and submit it by "&amp;Variables!B11&amp;"."</f>
        <v>Complete an Importers' Questionnaire, which can be found on the Tribunal website, and submit it by September 15, 2026.</v>
      </c>
      <c r="P70" s="8" t="str">
        <f>"Remplissez un questionnaire à l’intention des importateurs, disponible sur le site web du Tribunal, et soumettez-le avant le "&amp;Variables!C11&amp;"."</f>
        <v>Remplissez un questionnaire à l’intention des importateurs, disponible sur le site web du Tribunal, et soumettez-le avant le 15 septembre 2026.</v>
      </c>
    </row>
    <row r="71" spans="1:16" x14ac:dyDescent="0.25">
      <c r="B71" s="302"/>
      <c r="C71" s="303"/>
      <c r="D71" s="305"/>
      <c r="E71" s="348"/>
      <c r="F71" s="349"/>
      <c r="G71" s="349"/>
      <c r="H71" s="349"/>
      <c r="I71" s="349"/>
      <c r="J71" s="349"/>
      <c r="K71" s="350"/>
      <c r="L71" s="79"/>
      <c r="M71" s="8"/>
    </row>
    <row r="72" spans="1:16" x14ac:dyDescent="0.25">
      <c r="B72" s="17"/>
      <c r="C72" s="23"/>
      <c r="D72" s="24"/>
      <c r="E72" s="24"/>
      <c r="F72" s="24"/>
      <c r="G72" s="24"/>
      <c r="H72" s="24"/>
      <c r="I72" s="24"/>
      <c r="J72" s="24"/>
      <c r="K72" s="24"/>
      <c r="L72" s="18"/>
      <c r="M72" s="8"/>
    </row>
    <row r="73" spans="1:16" s="26" customFormat="1" x14ac:dyDescent="0.25">
      <c r="A73" s="56"/>
      <c r="B73" s="67"/>
      <c r="C73" s="68"/>
      <c r="D73" s="68"/>
      <c r="E73" s="68"/>
      <c r="F73" s="68"/>
      <c r="G73" s="68"/>
      <c r="H73" s="68"/>
      <c r="I73" s="68"/>
      <c r="J73" s="68"/>
      <c r="K73" s="68"/>
      <c r="L73" s="69"/>
    </row>
    <row r="74" spans="1:16" s="4" customFormat="1" x14ac:dyDescent="0.25">
      <c r="A74" s="1"/>
      <c r="B74" s="15"/>
      <c r="C74" s="15"/>
      <c r="D74" s="15"/>
      <c r="E74" s="3"/>
      <c r="F74" s="3"/>
      <c r="G74" s="3"/>
      <c r="H74" s="3"/>
      <c r="I74" s="3"/>
      <c r="J74" s="3"/>
      <c r="K74" s="3"/>
      <c r="L74" s="3"/>
      <c r="O74" s="16"/>
      <c r="P74" s="16"/>
    </row>
    <row r="75" spans="1:16" s="2" customFormat="1" x14ac:dyDescent="0.25">
      <c r="A75" s="1"/>
      <c r="B75" s="314" t="str">
        <f>IF(Intro!$G$21="English",O75,P75)</f>
        <v>QUESTIONNAIRE DUE DATE</v>
      </c>
      <c r="C75" s="315"/>
      <c r="D75" s="315" t="str">
        <f>UPPER(IF(Intro!$G$21="English",P75,Q75))</f>
        <v>DATE D'ÉCHÉANCE DU QUESTIONNAIRE</v>
      </c>
      <c r="E75" s="315" t="str">
        <f>UPPER(IF(Intro!$G$21="English",Q75,R75))</f>
        <v/>
      </c>
      <c r="F75" s="315" t="str">
        <f>UPPER(IF(Intro!$G$21="English",R75,S75))</f>
        <v/>
      </c>
      <c r="G75" s="315" t="str">
        <f>UPPER(IF(Intro!$G$21="English",S75,T75))</f>
        <v/>
      </c>
      <c r="H75" s="315" t="str">
        <f>UPPER(IF(Intro!$G$21="English",T75,U75))</f>
        <v/>
      </c>
      <c r="I75" s="315" t="str">
        <f>UPPER(IF(Intro!$G$21="English",U75,V75))</f>
        <v/>
      </c>
      <c r="J75" s="315" t="str">
        <f>UPPER(IF(Intro!$G$21="English",V75,W75))</f>
        <v/>
      </c>
      <c r="K75" s="315" t="str">
        <f>UPPER(IF(Intro!$G$21="English",W75,X75))</f>
        <v/>
      </c>
      <c r="L75" s="316" t="str">
        <f>UPPER(IF(Intro!$G$21="English",X75,Y75))</f>
        <v/>
      </c>
      <c r="M75" s="4"/>
      <c r="N75" s="13"/>
      <c r="O75" s="14" t="s">
        <v>120</v>
      </c>
      <c r="P75" s="14" t="s">
        <v>121</v>
      </c>
    </row>
    <row r="76" spans="1:16" x14ac:dyDescent="0.25">
      <c r="B76" s="17"/>
      <c r="C76" s="23"/>
      <c r="D76" s="23"/>
      <c r="E76" s="24"/>
      <c r="F76" s="24"/>
      <c r="G76" s="24"/>
      <c r="H76" s="24"/>
      <c r="I76" s="24"/>
      <c r="J76" s="24"/>
      <c r="K76" s="24"/>
      <c r="L76" s="18"/>
      <c r="M76" s="8"/>
    </row>
    <row r="77" spans="1:16" s="26" customFormat="1" x14ac:dyDescent="0.25">
      <c r="A77" s="56"/>
      <c r="B77" s="66"/>
      <c r="C77" s="51"/>
      <c r="D77" s="374" t="str">
        <f>IF(Intro!$G$21="English",O77,P77)</f>
        <v>September 15, 2026</v>
      </c>
      <c r="E77" s="375"/>
      <c r="F77" s="375"/>
      <c r="G77" s="375"/>
      <c r="H77" s="375"/>
      <c r="I77" s="375"/>
      <c r="J77" s="376"/>
      <c r="L77" s="58"/>
      <c r="O77" s="37" t="str">
        <f>Variables!B11</f>
        <v>September 15, 2026</v>
      </c>
      <c r="P77" s="37" t="str">
        <f>Variables!C11</f>
        <v>15 septembre 2026</v>
      </c>
    </row>
    <row r="78" spans="1:16" s="26" customFormat="1" x14ac:dyDescent="0.25">
      <c r="A78" s="56"/>
      <c r="B78" s="66"/>
      <c r="C78" s="51"/>
      <c r="D78" s="377"/>
      <c r="E78" s="378"/>
      <c r="F78" s="378"/>
      <c r="G78" s="378"/>
      <c r="H78" s="378"/>
      <c r="I78" s="378"/>
      <c r="J78" s="379"/>
      <c r="L78" s="58"/>
      <c r="O78" s="37"/>
      <c r="P78" s="37"/>
    </row>
    <row r="79" spans="1:16" s="26" customFormat="1" x14ac:dyDescent="0.25">
      <c r="A79" s="56"/>
      <c r="B79" s="67"/>
      <c r="C79" s="68"/>
      <c r="D79" s="68"/>
      <c r="E79" s="68"/>
      <c r="F79" s="68"/>
      <c r="G79" s="68"/>
      <c r="H79" s="68"/>
      <c r="I79" s="68"/>
      <c r="J79" s="68"/>
      <c r="K79" s="68"/>
      <c r="L79" s="69"/>
    </row>
    <row r="80" spans="1:16" s="4" customFormat="1" x14ac:dyDescent="0.25">
      <c r="A80" s="1"/>
      <c r="B80" s="15"/>
      <c r="C80" s="15"/>
      <c r="D80" s="15"/>
      <c r="E80" s="3"/>
      <c r="F80" s="3"/>
      <c r="G80" s="3"/>
      <c r="H80" s="3"/>
      <c r="I80" s="3"/>
      <c r="J80" s="3"/>
      <c r="K80" s="3"/>
      <c r="L80" s="3"/>
      <c r="O80" s="16"/>
      <c r="P80" s="16"/>
    </row>
    <row r="81" spans="1:16" s="2" customFormat="1" x14ac:dyDescent="0.25">
      <c r="A81" s="1"/>
      <c r="B81" s="314" t="str">
        <f>IF(Intro!$G$21="English",O81,P81)</f>
        <v>FAILURE TO COMPLETE QUESTIONNAIRE</v>
      </c>
      <c r="C81" s="315"/>
      <c r="D81" s="315" t="str">
        <f>UPPER(IF(Intro!$G$21="English",P81,Q81))</f>
        <v>QUESTIONNAIRE NON REMPLI</v>
      </c>
      <c r="E81" s="315" t="str">
        <f>UPPER(IF(Intro!$G$21="English",Q81,R81))</f>
        <v/>
      </c>
      <c r="F81" s="315" t="str">
        <f>UPPER(IF(Intro!$G$21="English",R81,S81))</f>
        <v/>
      </c>
      <c r="G81" s="315" t="str">
        <f>UPPER(IF(Intro!$G$21="English",S81,T81))</f>
        <v/>
      </c>
      <c r="H81" s="315" t="str">
        <f>UPPER(IF(Intro!$G$21="English",T81,U81))</f>
        <v/>
      </c>
      <c r="I81" s="315" t="str">
        <f>UPPER(IF(Intro!$G$21="English",U81,V81))</f>
        <v/>
      </c>
      <c r="J81" s="315" t="str">
        <f>UPPER(IF(Intro!$G$21="English",V81,W81))</f>
        <v/>
      </c>
      <c r="K81" s="315" t="str">
        <f>UPPER(IF(Intro!$G$21="English",W81,X81))</f>
        <v/>
      </c>
      <c r="L81" s="316" t="str">
        <f>UPPER(IF(Intro!$G$21="English",X81,Y81))</f>
        <v/>
      </c>
      <c r="M81" s="4"/>
      <c r="N81" s="13"/>
      <c r="O81" s="20" t="s">
        <v>348</v>
      </c>
      <c r="P81" s="20" t="s">
        <v>349</v>
      </c>
    </row>
    <row r="82" spans="1:16" x14ac:dyDescent="0.25">
      <c r="B82" s="17"/>
      <c r="C82" s="23"/>
      <c r="D82" s="23"/>
      <c r="E82" s="24"/>
      <c r="F82" s="24"/>
      <c r="G82" s="24"/>
      <c r="H82" s="24"/>
      <c r="I82" s="24"/>
      <c r="J82" s="24"/>
      <c r="K82" s="24"/>
      <c r="L82" s="18"/>
      <c r="M82" s="8"/>
    </row>
    <row r="83" spans="1:16" s="26" customFormat="1" x14ac:dyDescent="0.25">
      <c r="A83" s="56"/>
      <c r="B83" s="306" t="str">
        <f>IF(Intro!$G$21="English",O83,P83)</f>
        <v>Failure to complete the questionnaire by the due date may result in the Tribunal issuing a production order, pursuant to section 17 of the Canadian International Trade Tribunal Act, to compel the production of a questionnaire response.</v>
      </c>
      <c r="C83" s="307"/>
      <c r="D83" s="307"/>
      <c r="E83" s="307"/>
      <c r="F83" s="307"/>
      <c r="G83" s="307"/>
      <c r="H83" s="307"/>
      <c r="I83" s="307"/>
      <c r="J83" s="307"/>
      <c r="K83" s="307"/>
      <c r="L83" s="317"/>
      <c r="O83" s="8" t="s">
        <v>163</v>
      </c>
      <c r="P83" s="8" t="s">
        <v>273</v>
      </c>
    </row>
    <row r="84" spans="1:16" s="26" customFormat="1" x14ac:dyDescent="0.25">
      <c r="A84" s="56"/>
      <c r="B84" s="306"/>
      <c r="C84" s="307"/>
      <c r="D84" s="307"/>
      <c r="E84" s="307"/>
      <c r="F84" s="307"/>
      <c r="G84" s="307"/>
      <c r="H84" s="307"/>
      <c r="I84" s="307"/>
      <c r="J84" s="307"/>
      <c r="K84" s="307"/>
      <c r="L84" s="317"/>
      <c r="O84" s="8"/>
      <c r="P84" s="8"/>
    </row>
    <row r="85" spans="1:16" s="26" customFormat="1" x14ac:dyDescent="0.25">
      <c r="A85" s="56"/>
      <c r="B85" s="67"/>
      <c r="C85" s="68"/>
      <c r="D85" s="68"/>
      <c r="E85" s="68"/>
      <c r="F85" s="68"/>
      <c r="G85" s="68"/>
      <c r="H85" s="68"/>
      <c r="I85" s="68"/>
      <c r="J85" s="68"/>
      <c r="K85" s="68"/>
      <c r="L85" s="69"/>
    </row>
    <row r="86" spans="1:16" s="4" customFormat="1" x14ac:dyDescent="0.25">
      <c r="A86" s="1"/>
      <c r="B86" s="15"/>
      <c r="C86" s="15"/>
      <c r="D86" s="15"/>
      <c r="E86" s="3"/>
      <c r="F86" s="3"/>
      <c r="G86" s="3"/>
      <c r="H86" s="3"/>
      <c r="I86" s="3"/>
      <c r="J86" s="3"/>
      <c r="K86" s="3"/>
      <c r="L86" s="3"/>
      <c r="O86" s="16"/>
      <c r="P86" s="16"/>
    </row>
    <row r="87" spans="1:16" x14ac:dyDescent="0.25">
      <c r="B87" s="342" t="str">
        <f>IF(Intro!$G$21="English",O87,P87)</f>
        <v>FIRM INFORMATION</v>
      </c>
      <c r="C87" s="343"/>
      <c r="D87" s="343"/>
      <c r="E87" s="343"/>
      <c r="F87" s="343"/>
      <c r="G87" s="343"/>
      <c r="H87" s="343"/>
      <c r="I87" s="343"/>
      <c r="J87" s="343"/>
      <c r="K87" s="343"/>
      <c r="L87" s="344"/>
      <c r="M87" s="26"/>
      <c r="O87" s="8" t="s">
        <v>123</v>
      </c>
      <c r="P87" s="8" t="s">
        <v>124</v>
      </c>
    </row>
    <row r="88" spans="1:16" x14ac:dyDescent="0.25">
      <c r="B88" s="17"/>
      <c r="C88" s="23"/>
      <c r="D88" s="23"/>
      <c r="E88" s="24"/>
      <c r="F88" s="24"/>
      <c r="G88" s="24"/>
      <c r="H88" s="24"/>
      <c r="I88" s="24"/>
      <c r="J88" s="24"/>
      <c r="K88" s="24"/>
      <c r="L88" s="18"/>
      <c r="M88" s="8"/>
    </row>
    <row r="89" spans="1:16" x14ac:dyDescent="0.25">
      <c r="B89" s="380" t="str">
        <f>IF(Intro!$G$21="English",O89,P89)</f>
        <v>Firm Name (In English and French, if applicable)</v>
      </c>
      <c r="C89" s="381"/>
      <c r="D89" s="382"/>
      <c r="E89" s="360"/>
      <c r="F89" s="361"/>
      <c r="G89" s="361"/>
      <c r="H89" s="361"/>
      <c r="I89" s="361"/>
      <c r="J89" s="361"/>
      <c r="K89" s="361"/>
      <c r="L89" s="362"/>
      <c r="M89" s="8"/>
      <c r="O89" s="19" t="s">
        <v>272</v>
      </c>
      <c r="P89" s="8" t="s">
        <v>125</v>
      </c>
    </row>
    <row r="90" spans="1:16" x14ac:dyDescent="0.25">
      <c r="B90" s="380"/>
      <c r="C90" s="381"/>
      <c r="D90" s="382"/>
      <c r="E90" s="360"/>
      <c r="F90" s="361"/>
      <c r="G90" s="361"/>
      <c r="H90" s="361"/>
      <c r="I90" s="361"/>
      <c r="J90" s="361"/>
      <c r="K90" s="361"/>
      <c r="L90" s="362"/>
      <c r="M90" s="8"/>
      <c r="O90" s="19"/>
    </row>
    <row r="91" spans="1:16" x14ac:dyDescent="0.25">
      <c r="B91" s="380" t="str">
        <f>IF(Intro!$G$21="English",O91,P91)</f>
        <v>Firm Address</v>
      </c>
      <c r="C91" s="381"/>
      <c r="D91" s="382"/>
      <c r="E91" s="360"/>
      <c r="F91" s="361"/>
      <c r="G91" s="361"/>
      <c r="H91" s="361"/>
      <c r="I91" s="361"/>
      <c r="J91" s="361"/>
      <c r="K91" s="361"/>
      <c r="L91" s="362"/>
      <c r="M91" s="8"/>
      <c r="O91" s="19" t="s">
        <v>15</v>
      </c>
      <c r="P91" s="8" t="s">
        <v>6</v>
      </c>
    </row>
    <row r="92" spans="1:16" x14ac:dyDescent="0.25">
      <c r="B92" s="380"/>
      <c r="C92" s="381"/>
      <c r="D92" s="382"/>
      <c r="E92" s="360"/>
      <c r="F92" s="361"/>
      <c r="G92" s="361"/>
      <c r="H92" s="361"/>
      <c r="I92" s="361"/>
      <c r="J92" s="361"/>
      <c r="K92" s="361"/>
      <c r="L92" s="362"/>
      <c r="M92" s="8"/>
      <c r="O92" s="19"/>
    </row>
    <row r="93" spans="1:16" x14ac:dyDescent="0.25">
      <c r="B93" s="380" t="str">
        <f>IF(Intro!$G$21="English",O93,P93)</f>
        <v>Website Address</v>
      </c>
      <c r="C93" s="381"/>
      <c r="D93" s="382"/>
      <c r="E93" s="360"/>
      <c r="F93" s="361"/>
      <c r="G93" s="361"/>
      <c r="H93" s="361"/>
      <c r="I93" s="361"/>
      <c r="J93" s="361"/>
      <c r="K93" s="361"/>
      <c r="L93" s="362"/>
      <c r="M93" s="8"/>
      <c r="O93" s="19" t="s">
        <v>90</v>
      </c>
      <c r="P93" s="8" t="s">
        <v>7</v>
      </c>
    </row>
    <row r="94" spans="1:16" x14ac:dyDescent="0.25">
      <c r="B94" s="380"/>
      <c r="C94" s="381"/>
      <c r="D94" s="382"/>
      <c r="E94" s="360"/>
      <c r="F94" s="361"/>
      <c r="G94" s="361"/>
      <c r="H94" s="361"/>
      <c r="I94" s="361"/>
      <c r="J94" s="361"/>
      <c r="K94" s="361"/>
      <c r="L94" s="362"/>
      <c r="M94" s="8"/>
      <c r="O94" s="19"/>
    </row>
    <row r="95" spans="1:16" x14ac:dyDescent="0.25">
      <c r="B95" s="17"/>
      <c r="C95" s="23"/>
      <c r="D95" s="23"/>
      <c r="E95" s="24"/>
      <c r="F95" s="24"/>
      <c r="G95" s="24"/>
      <c r="H95" s="24"/>
      <c r="I95" s="24"/>
      <c r="J95" s="24"/>
      <c r="K95" s="24"/>
      <c r="L95" s="18"/>
      <c r="M95" s="8"/>
    </row>
    <row r="96" spans="1:16" s="26" customFormat="1" x14ac:dyDescent="0.25">
      <c r="A96" s="6"/>
      <c r="B96" s="306" t="str">
        <f>IF(Intro!$G$21="English",O96,P96)</f>
        <v xml:space="preserve">If your firm has more than one location, facility or outlet, submit a consolidated response to the questionnaire.
</v>
      </c>
      <c r="C96" s="307"/>
      <c r="D96" s="307"/>
      <c r="E96" s="307"/>
      <c r="F96" s="307"/>
      <c r="G96" s="307"/>
      <c r="H96" s="307"/>
      <c r="I96" s="307"/>
      <c r="J96" s="307"/>
      <c r="K96" s="307"/>
      <c r="L96" s="317"/>
      <c r="O96" s="26" t="s">
        <v>260</v>
      </c>
      <c r="P96" s="26" t="s">
        <v>261</v>
      </c>
    </row>
    <row r="97" spans="1:16" x14ac:dyDescent="0.25">
      <c r="B97" s="330" t="str">
        <f>IF(Intro!$G$21="English",O97,P97)</f>
        <v>Provide the names and addresses of other locations, facilities, and outlets in Canada on behalf of which your company is responding.</v>
      </c>
      <c r="C97" s="331"/>
      <c r="D97" s="331"/>
      <c r="E97" s="336"/>
      <c r="F97" s="336"/>
      <c r="G97" s="336"/>
      <c r="H97" s="336"/>
      <c r="I97" s="336"/>
      <c r="J97" s="336"/>
      <c r="K97" s="336"/>
      <c r="L97" s="337"/>
      <c r="M97" s="26"/>
      <c r="O97" s="19" t="s">
        <v>91</v>
      </c>
      <c r="P97" s="8" t="s">
        <v>126</v>
      </c>
    </row>
    <row r="98" spans="1:16" x14ac:dyDescent="0.25">
      <c r="B98" s="332"/>
      <c r="C98" s="333"/>
      <c r="D98" s="333"/>
      <c r="E98" s="338"/>
      <c r="F98" s="338"/>
      <c r="G98" s="338"/>
      <c r="H98" s="338"/>
      <c r="I98" s="338"/>
      <c r="J98" s="338"/>
      <c r="K98" s="338"/>
      <c r="L98" s="339"/>
      <c r="M98" s="26"/>
      <c r="O98" s="19"/>
    </row>
    <row r="99" spans="1:16" x14ac:dyDescent="0.25">
      <c r="B99" s="332"/>
      <c r="C99" s="333"/>
      <c r="D99" s="333"/>
      <c r="E99" s="338"/>
      <c r="F99" s="338"/>
      <c r="G99" s="338"/>
      <c r="H99" s="338"/>
      <c r="I99" s="338"/>
      <c r="J99" s="338"/>
      <c r="K99" s="338"/>
      <c r="L99" s="339"/>
      <c r="M99" s="26"/>
      <c r="O99" s="19"/>
    </row>
    <row r="100" spans="1:16" x14ac:dyDescent="0.25">
      <c r="B100" s="332"/>
      <c r="C100" s="333"/>
      <c r="D100" s="333"/>
      <c r="E100" s="338"/>
      <c r="F100" s="338"/>
      <c r="G100" s="338"/>
      <c r="H100" s="338"/>
      <c r="I100" s="338"/>
      <c r="J100" s="338"/>
      <c r="K100" s="338"/>
      <c r="L100" s="339"/>
      <c r="M100" s="26"/>
      <c r="O100" s="19"/>
    </row>
    <row r="101" spans="1:16" x14ac:dyDescent="0.25">
      <c r="B101" s="332"/>
      <c r="C101" s="333"/>
      <c r="D101" s="333"/>
      <c r="E101" s="338"/>
      <c r="F101" s="338"/>
      <c r="G101" s="338"/>
      <c r="H101" s="338"/>
      <c r="I101" s="338"/>
      <c r="J101" s="338"/>
      <c r="K101" s="338"/>
      <c r="L101" s="339"/>
      <c r="M101" s="26"/>
      <c r="O101" s="19"/>
    </row>
    <row r="102" spans="1:16" x14ac:dyDescent="0.25">
      <c r="B102" s="332"/>
      <c r="C102" s="333"/>
      <c r="D102" s="333"/>
      <c r="E102" s="338"/>
      <c r="F102" s="338"/>
      <c r="G102" s="338"/>
      <c r="H102" s="338"/>
      <c r="I102" s="338"/>
      <c r="J102" s="338"/>
      <c r="K102" s="338"/>
      <c r="L102" s="339"/>
      <c r="M102" s="26"/>
      <c r="O102" s="19"/>
    </row>
    <row r="103" spans="1:16" x14ac:dyDescent="0.25">
      <c r="B103" s="332"/>
      <c r="C103" s="333"/>
      <c r="D103" s="333"/>
      <c r="E103" s="338"/>
      <c r="F103" s="338"/>
      <c r="G103" s="338"/>
      <c r="H103" s="338"/>
      <c r="I103" s="338"/>
      <c r="J103" s="338"/>
      <c r="K103" s="338"/>
      <c r="L103" s="339"/>
      <c r="M103" s="26"/>
      <c r="O103" s="19"/>
    </row>
    <row r="104" spans="1:16" x14ac:dyDescent="0.25">
      <c r="B104" s="332"/>
      <c r="C104" s="333"/>
      <c r="D104" s="333"/>
      <c r="E104" s="338"/>
      <c r="F104" s="338"/>
      <c r="G104" s="338"/>
      <c r="H104" s="338"/>
      <c r="I104" s="338"/>
      <c r="J104" s="338"/>
      <c r="K104" s="338"/>
      <c r="L104" s="339"/>
      <c r="M104" s="26"/>
      <c r="O104" s="19"/>
    </row>
    <row r="105" spans="1:16" x14ac:dyDescent="0.25">
      <c r="B105" s="332"/>
      <c r="C105" s="333"/>
      <c r="D105" s="333"/>
      <c r="E105" s="338"/>
      <c r="F105" s="338"/>
      <c r="G105" s="338"/>
      <c r="H105" s="338"/>
      <c r="I105" s="338"/>
      <c r="J105" s="338"/>
      <c r="K105" s="338"/>
      <c r="L105" s="339"/>
      <c r="M105" s="26"/>
      <c r="O105" s="19"/>
    </row>
    <row r="106" spans="1:16" x14ac:dyDescent="0.25">
      <c r="B106" s="334"/>
      <c r="C106" s="335"/>
      <c r="D106" s="335"/>
      <c r="E106" s="340"/>
      <c r="F106" s="340"/>
      <c r="G106" s="340"/>
      <c r="H106" s="340"/>
      <c r="I106" s="340"/>
      <c r="J106" s="340"/>
      <c r="K106" s="340"/>
      <c r="L106" s="341"/>
      <c r="M106" s="26"/>
      <c r="O106" s="19"/>
    </row>
    <row r="107" spans="1:16" s="26" customFormat="1" x14ac:dyDescent="0.25">
      <c r="A107" s="56"/>
      <c r="B107" s="67"/>
      <c r="C107" s="68"/>
      <c r="D107" s="68"/>
      <c r="E107" s="68"/>
      <c r="F107" s="68"/>
      <c r="G107" s="68"/>
      <c r="H107" s="68"/>
      <c r="I107" s="68"/>
      <c r="J107" s="68"/>
      <c r="K107" s="68"/>
      <c r="L107" s="69"/>
    </row>
    <row r="108" spans="1:16" x14ac:dyDescent="0.25">
      <c r="B108" s="25"/>
      <c r="C108" s="25"/>
      <c r="D108" s="25"/>
      <c r="E108" s="25"/>
      <c r="F108" s="25"/>
      <c r="G108" s="25"/>
      <c r="H108" s="25"/>
      <c r="I108" s="25"/>
      <c r="J108" s="25"/>
      <c r="K108" s="25"/>
      <c r="L108" s="25"/>
    </row>
    <row r="109" spans="1:16" x14ac:dyDescent="0.25">
      <c r="B109" s="363" t="str">
        <f>IF(Intro!$G$21="English",O109,P109)</f>
        <v>CONTACT INFORMATION OF THE PERSON WHO COMPLETED THIS QUESTIONNAIRE</v>
      </c>
      <c r="C109" s="364"/>
      <c r="D109" s="364"/>
      <c r="E109" s="364"/>
      <c r="F109" s="364"/>
      <c r="G109" s="364"/>
      <c r="H109" s="364"/>
      <c r="I109" s="364"/>
      <c r="J109" s="364"/>
      <c r="K109" s="364"/>
      <c r="L109" s="365"/>
      <c r="M109" s="8"/>
      <c r="O109" s="8" t="s">
        <v>460</v>
      </c>
      <c r="P109" s="8" t="s">
        <v>461</v>
      </c>
    </row>
    <row r="110" spans="1:16" x14ac:dyDescent="0.25">
      <c r="B110" s="17"/>
      <c r="C110" s="23"/>
      <c r="D110" s="24"/>
      <c r="E110" s="24"/>
      <c r="F110" s="24"/>
      <c r="G110" s="24"/>
      <c r="H110" s="24"/>
      <c r="I110" s="24"/>
      <c r="J110" s="24"/>
      <c r="K110" s="24"/>
      <c r="L110" s="18"/>
      <c r="M110" s="8"/>
    </row>
    <row r="111" spans="1:16" x14ac:dyDescent="0.25">
      <c r="B111" s="383" t="str">
        <f>IF(Intro!$G$21="English",O111,P111)</f>
        <v>Name</v>
      </c>
      <c r="C111" s="384"/>
      <c r="D111" s="385"/>
      <c r="E111" s="389"/>
      <c r="F111" s="390"/>
      <c r="G111" s="390"/>
      <c r="H111" s="390"/>
      <c r="I111" s="390"/>
      <c r="J111" s="390"/>
      <c r="K111" s="390"/>
      <c r="L111" s="391"/>
      <c r="M111" s="8"/>
      <c r="O111" s="19" t="s">
        <v>462</v>
      </c>
      <c r="P111" s="8" t="s">
        <v>463</v>
      </c>
    </row>
    <row r="112" spans="1:16" x14ac:dyDescent="0.25">
      <c r="B112" s="386"/>
      <c r="C112" s="387"/>
      <c r="D112" s="388"/>
      <c r="E112" s="392"/>
      <c r="F112" s="393"/>
      <c r="G112" s="393"/>
      <c r="H112" s="393"/>
      <c r="I112" s="393"/>
      <c r="J112" s="393"/>
      <c r="K112" s="393"/>
      <c r="L112" s="394"/>
      <c r="M112" s="8"/>
      <c r="O112" s="19"/>
    </row>
    <row r="113" spans="1:16" x14ac:dyDescent="0.25">
      <c r="B113" s="383" t="str">
        <f>IF(Intro!$G$21="English",O113,P113)</f>
        <v>Title</v>
      </c>
      <c r="C113" s="384"/>
      <c r="D113" s="385"/>
      <c r="E113" s="389"/>
      <c r="F113" s="390"/>
      <c r="G113" s="390"/>
      <c r="H113" s="390"/>
      <c r="I113" s="390"/>
      <c r="J113" s="390"/>
      <c r="K113" s="390"/>
      <c r="L113" s="391"/>
      <c r="M113" s="8"/>
      <c r="O113" s="19" t="s">
        <v>464</v>
      </c>
      <c r="P113" s="8" t="s">
        <v>465</v>
      </c>
    </row>
    <row r="114" spans="1:16" x14ac:dyDescent="0.25">
      <c r="B114" s="386"/>
      <c r="C114" s="387"/>
      <c r="D114" s="388"/>
      <c r="E114" s="392"/>
      <c r="F114" s="393"/>
      <c r="G114" s="393"/>
      <c r="H114" s="393"/>
      <c r="I114" s="393"/>
      <c r="J114" s="393"/>
      <c r="K114" s="393"/>
      <c r="L114" s="394"/>
      <c r="M114" s="8"/>
      <c r="O114" s="19"/>
    </row>
    <row r="115" spans="1:16" x14ac:dyDescent="0.25">
      <c r="B115" s="383" t="str">
        <f>IF(Intro!$G$21="English",O115,P115)</f>
        <v>E-mail Address</v>
      </c>
      <c r="C115" s="384"/>
      <c r="D115" s="385"/>
      <c r="E115" s="389"/>
      <c r="F115" s="390"/>
      <c r="G115" s="390"/>
      <c r="H115" s="390"/>
      <c r="I115" s="390"/>
      <c r="J115" s="390"/>
      <c r="K115" s="390"/>
      <c r="L115" s="391"/>
      <c r="M115" s="8"/>
      <c r="O115" s="19" t="s">
        <v>5</v>
      </c>
      <c r="P115" s="8" t="s">
        <v>466</v>
      </c>
    </row>
    <row r="116" spans="1:16" x14ac:dyDescent="0.25">
      <c r="B116" s="386"/>
      <c r="C116" s="387"/>
      <c r="D116" s="388"/>
      <c r="E116" s="392"/>
      <c r="F116" s="393"/>
      <c r="G116" s="393"/>
      <c r="H116" s="393"/>
      <c r="I116" s="393"/>
      <c r="J116" s="393"/>
      <c r="K116" s="393"/>
      <c r="L116" s="394"/>
      <c r="M116" s="8"/>
      <c r="O116" s="19"/>
    </row>
    <row r="117" spans="1:16" x14ac:dyDescent="0.25">
      <c r="B117" s="383" t="str">
        <f>IF(Intro!$G$21="English",O117,P117)</f>
        <v>Telephone</v>
      </c>
      <c r="C117" s="384"/>
      <c r="D117" s="385"/>
      <c r="E117" s="389"/>
      <c r="F117" s="390"/>
      <c r="G117" s="390"/>
      <c r="H117" s="390"/>
      <c r="I117" s="390"/>
      <c r="J117" s="390"/>
      <c r="K117" s="390"/>
      <c r="L117" s="391"/>
      <c r="M117" s="8"/>
      <c r="O117" s="19" t="s">
        <v>1</v>
      </c>
      <c r="P117" s="8" t="s">
        <v>4</v>
      </c>
    </row>
    <row r="118" spans="1:16" x14ac:dyDescent="0.25">
      <c r="B118" s="386"/>
      <c r="C118" s="387"/>
      <c r="D118" s="388"/>
      <c r="E118" s="392"/>
      <c r="F118" s="393"/>
      <c r="G118" s="393"/>
      <c r="H118" s="393"/>
      <c r="I118" s="393"/>
      <c r="J118" s="393"/>
      <c r="K118" s="393"/>
      <c r="L118" s="394"/>
      <c r="M118" s="8"/>
      <c r="O118" s="19"/>
    </row>
    <row r="119" spans="1:16" x14ac:dyDescent="0.25">
      <c r="B119" s="59"/>
      <c r="C119" s="60"/>
      <c r="D119" s="60"/>
      <c r="E119" s="60"/>
      <c r="F119" s="60"/>
      <c r="G119" s="60"/>
      <c r="H119" s="60"/>
      <c r="I119" s="60"/>
      <c r="J119" s="60"/>
      <c r="K119" s="60"/>
      <c r="L119" s="61"/>
      <c r="M119" s="8"/>
    </row>
    <row r="120" spans="1:16" x14ac:dyDescent="0.25">
      <c r="B120" s="342" t="str">
        <f>IF(Intro!$G$21="English",O120,P120)</f>
        <v>CERTIFICATION</v>
      </c>
      <c r="C120" s="343"/>
      <c r="D120" s="343"/>
      <c r="E120" s="343"/>
      <c r="F120" s="343"/>
      <c r="G120" s="343"/>
      <c r="H120" s="343"/>
      <c r="I120" s="343"/>
      <c r="J120" s="343"/>
      <c r="K120" s="343"/>
      <c r="L120" s="344"/>
      <c r="M120" s="26"/>
      <c r="O120" s="8" t="s">
        <v>2</v>
      </c>
      <c r="P120" s="8" t="s">
        <v>3</v>
      </c>
    </row>
    <row r="121" spans="1:16" x14ac:dyDescent="0.25">
      <c r="B121" s="17"/>
      <c r="C121" s="23"/>
      <c r="D121" s="23"/>
      <c r="E121" s="24"/>
      <c r="F121" s="24"/>
      <c r="G121" s="24"/>
      <c r="H121" s="24"/>
      <c r="I121" s="24"/>
      <c r="J121" s="24"/>
      <c r="K121" s="24"/>
      <c r="L121" s="18"/>
      <c r="M121" s="8"/>
    </row>
    <row r="122" spans="1:16" s="26" customFormat="1" x14ac:dyDescent="0.25">
      <c r="A122" s="56"/>
      <c r="B122" s="306" t="str">
        <f>IF(Intro!$G$21="English",O122,P122)</f>
        <v xml:space="preserve">The undersigned certifies that the information supplied herein is complete and correct to the best of their knowledge and belief.
</v>
      </c>
      <c r="C122" s="307"/>
      <c r="D122" s="307"/>
      <c r="E122" s="307"/>
      <c r="F122" s="307"/>
      <c r="G122" s="307"/>
      <c r="H122" s="307"/>
      <c r="I122" s="307"/>
      <c r="J122" s="307"/>
      <c r="K122" s="307"/>
      <c r="L122" s="317"/>
      <c r="O122" s="26" t="s">
        <v>307</v>
      </c>
      <c r="P122" s="26" t="s">
        <v>308</v>
      </c>
    </row>
    <row r="123" spans="1:16" s="26" customFormat="1" x14ac:dyDescent="0.25">
      <c r="A123" s="56"/>
      <c r="B123" s="66"/>
      <c r="C123" s="51"/>
      <c r="D123" s="51"/>
      <c r="E123" s="51"/>
      <c r="F123" s="51"/>
      <c r="G123" s="51"/>
      <c r="H123" s="51"/>
      <c r="I123" s="51"/>
      <c r="J123" s="51"/>
      <c r="K123" s="51"/>
      <c r="L123" s="57"/>
    </row>
    <row r="124" spans="1:16" x14ac:dyDescent="0.25">
      <c r="B124" s="296" t="str">
        <f>IF(Intro!$G$21="English",O124,P124)</f>
        <v>Name of Authorized Official</v>
      </c>
      <c r="C124" s="297"/>
      <c r="D124" s="297"/>
      <c r="E124" s="300"/>
      <c r="F124" s="300"/>
      <c r="G124" s="300"/>
      <c r="H124" s="300"/>
      <c r="I124" s="300"/>
      <c r="J124" s="300"/>
      <c r="K124" s="300"/>
      <c r="L124" s="301"/>
      <c r="M124" s="8"/>
      <c r="O124" s="19" t="s">
        <v>92</v>
      </c>
      <c r="P124" s="8" t="s">
        <v>94</v>
      </c>
    </row>
    <row r="125" spans="1:16" x14ac:dyDescent="0.25">
      <c r="B125" s="296"/>
      <c r="C125" s="297"/>
      <c r="D125" s="297"/>
      <c r="E125" s="300"/>
      <c r="F125" s="300"/>
      <c r="G125" s="300"/>
      <c r="H125" s="300"/>
      <c r="I125" s="300"/>
      <c r="J125" s="300"/>
      <c r="K125" s="300"/>
      <c r="L125" s="301"/>
      <c r="M125" s="8"/>
      <c r="O125" s="19"/>
    </row>
    <row r="126" spans="1:16" x14ac:dyDescent="0.25">
      <c r="B126" s="296" t="str">
        <f>IF(Intro!$G$21="English",O126,P126)</f>
        <v>Title of Authorized Official</v>
      </c>
      <c r="C126" s="297"/>
      <c r="D126" s="297"/>
      <c r="E126" s="300"/>
      <c r="F126" s="300"/>
      <c r="G126" s="300"/>
      <c r="H126" s="300"/>
      <c r="I126" s="300"/>
      <c r="J126" s="300"/>
      <c r="K126" s="300"/>
      <c r="L126" s="301"/>
      <c r="M126" s="8"/>
      <c r="O126" s="19" t="s">
        <v>93</v>
      </c>
      <c r="P126" s="8" t="s">
        <v>95</v>
      </c>
    </row>
    <row r="127" spans="1:16" x14ac:dyDescent="0.25">
      <c r="B127" s="298"/>
      <c r="C127" s="299"/>
      <c r="D127" s="299"/>
      <c r="E127" s="300"/>
      <c r="F127" s="300"/>
      <c r="G127" s="300"/>
      <c r="H127" s="300"/>
      <c r="I127" s="300"/>
      <c r="J127" s="300"/>
      <c r="K127" s="300"/>
      <c r="L127" s="301"/>
      <c r="M127" s="8"/>
      <c r="O127" s="19"/>
    </row>
    <row r="128" spans="1:16" x14ac:dyDescent="0.25">
      <c r="B128" s="296" t="str">
        <f>IF(Intro!$G$21="English",O128,P128)</f>
        <v>E-mail Address</v>
      </c>
      <c r="C128" s="297"/>
      <c r="D128" s="297"/>
      <c r="E128" s="300"/>
      <c r="F128" s="300"/>
      <c r="G128" s="300"/>
      <c r="H128" s="300"/>
      <c r="I128" s="300"/>
      <c r="J128" s="300"/>
      <c r="K128" s="300"/>
      <c r="L128" s="301"/>
      <c r="M128" s="8"/>
      <c r="O128" s="19" t="s">
        <v>5</v>
      </c>
      <c r="P128" s="8" t="s">
        <v>97</v>
      </c>
    </row>
    <row r="129" spans="1:16" x14ac:dyDescent="0.25">
      <c r="B129" s="298"/>
      <c r="C129" s="299"/>
      <c r="D129" s="299"/>
      <c r="E129" s="300"/>
      <c r="F129" s="300"/>
      <c r="G129" s="300"/>
      <c r="H129" s="300"/>
      <c r="I129" s="300"/>
      <c r="J129" s="300"/>
      <c r="K129" s="300"/>
      <c r="L129" s="301"/>
      <c r="M129" s="8"/>
      <c r="O129" s="19"/>
    </row>
    <row r="130" spans="1:16" x14ac:dyDescent="0.25">
      <c r="B130" s="296" t="str">
        <f>IF(Intro!$G$21="English",O130,P130)</f>
        <v>Telephone</v>
      </c>
      <c r="C130" s="297"/>
      <c r="D130" s="297"/>
      <c r="E130" s="300"/>
      <c r="F130" s="300"/>
      <c r="G130" s="300"/>
      <c r="H130" s="300"/>
      <c r="I130" s="300"/>
      <c r="J130" s="300"/>
      <c r="K130" s="300"/>
      <c r="L130" s="301"/>
      <c r="M130" s="8"/>
      <c r="O130" s="19" t="s">
        <v>1</v>
      </c>
      <c r="P130" s="8" t="s">
        <v>4</v>
      </c>
    </row>
    <row r="131" spans="1:16" x14ac:dyDescent="0.25">
      <c r="B131" s="298"/>
      <c r="C131" s="299"/>
      <c r="D131" s="299"/>
      <c r="E131" s="300"/>
      <c r="F131" s="300"/>
      <c r="G131" s="300"/>
      <c r="H131" s="300"/>
      <c r="I131" s="300"/>
      <c r="J131" s="300"/>
      <c r="K131" s="300"/>
      <c r="L131" s="301"/>
      <c r="M131" s="8"/>
      <c r="O131" s="19"/>
    </row>
    <row r="132" spans="1:16" x14ac:dyDescent="0.25">
      <c r="B132" s="296" t="s">
        <v>0</v>
      </c>
      <c r="C132" s="297"/>
      <c r="D132" s="297"/>
      <c r="E132" s="323"/>
      <c r="F132" s="300"/>
      <c r="G132" s="300"/>
      <c r="H132" s="300"/>
      <c r="I132" s="300"/>
      <c r="J132" s="300"/>
      <c r="K132" s="300"/>
      <c r="L132" s="301"/>
      <c r="M132" s="26"/>
      <c r="O132" s="19"/>
    </row>
    <row r="133" spans="1:16" x14ac:dyDescent="0.25">
      <c r="B133" s="298"/>
      <c r="C133" s="299"/>
      <c r="D133" s="299"/>
      <c r="E133" s="300"/>
      <c r="F133" s="300"/>
      <c r="G133" s="300"/>
      <c r="H133" s="300"/>
      <c r="I133" s="300"/>
      <c r="J133" s="300"/>
      <c r="K133" s="300"/>
      <c r="L133" s="301"/>
      <c r="M133" s="26"/>
      <c r="O133" s="19"/>
    </row>
    <row r="134" spans="1:16" s="26" customFormat="1" x14ac:dyDescent="0.25">
      <c r="A134" s="56"/>
      <c r="B134" s="66"/>
      <c r="C134" s="51"/>
      <c r="D134" s="51"/>
      <c r="E134" s="51"/>
      <c r="F134" s="51"/>
      <c r="G134" s="51"/>
      <c r="H134" s="51"/>
      <c r="I134" s="51"/>
      <c r="J134" s="51"/>
      <c r="K134" s="51"/>
      <c r="L134" s="57"/>
    </row>
    <row r="135" spans="1:16" ht="21" x14ac:dyDescent="0.25">
      <c r="B135" s="318" t="str">
        <f>IF(Intro!$G$21="English",O135,P135)</f>
        <v>I understand that checking this box constitutes my legally binding signature.</v>
      </c>
      <c r="C135" s="319"/>
      <c r="D135" s="319"/>
      <c r="E135" s="319"/>
      <c r="F135" s="319"/>
      <c r="G135" s="319"/>
      <c r="H135" s="319"/>
      <c r="I135" s="319"/>
      <c r="J135" s="83"/>
      <c r="K135" s="28"/>
      <c r="L135" s="27"/>
      <c r="M135" s="8"/>
      <c r="O135" s="19" t="s">
        <v>98</v>
      </c>
      <c r="P135" s="8" t="s">
        <v>99</v>
      </c>
    </row>
    <row r="136" spans="1:16" s="26" customFormat="1" x14ac:dyDescent="0.25">
      <c r="A136" s="56"/>
      <c r="B136" s="67"/>
      <c r="C136" s="68"/>
      <c r="D136" s="68"/>
      <c r="E136" s="68"/>
      <c r="F136" s="68"/>
      <c r="G136" s="68"/>
      <c r="H136" s="68"/>
      <c r="I136" s="68"/>
      <c r="J136" s="68"/>
      <c r="K136" s="68"/>
      <c r="L136" s="69"/>
    </row>
    <row r="137" spans="1:16" s="4" customFormat="1" x14ac:dyDescent="0.25">
      <c r="A137" s="1"/>
      <c r="B137" s="15"/>
      <c r="C137" s="15"/>
      <c r="D137" s="15"/>
      <c r="E137" s="3"/>
      <c r="F137" s="3"/>
      <c r="G137" s="3"/>
      <c r="H137" s="3"/>
      <c r="I137" s="3"/>
      <c r="J137" s="3"/>
      <c r="K137" s="3"/>
      <c r="L137" s="3"/>
      <c r="O137" s="16"/>
      <c r="P137" s="16"/>
    </row>
    <row r="138" spans="1:16" s="2" customFormat="1" x14ac:dyDescent="0.25">
      <c r="A138" s="1"/>
      <c r="B138" s="314" t="str">
        <f>IF(Intro!$G$21="English",O138,P138)</f>
        <v>SUBMITTING THE QUESTIONNAIRE RESPONSE</v>
      </c>
      <c r="C138" s="315"/>
      <c r="D138" s="315" t="str">
        <f>UPPER(IF(Intro!$G$21="English",P138,Q138))</f>
        <v>TRANSMISSION DU QUESTIONNAIRE REMPLI</v>
      </c>
      <c r="E138" s="315" t="str">
        <f>UPPER(IF(Intro!$G$21="English",Q138,R138))</f>
        <v/>
      </c>
      <c r="F138" s="315" t="str">
        <f>UPPER(IF(Intro!$G$21="English",R138,S138))</f>
        <v/>
      </c>
      <c r="G138" s="315" t="str">
        <f>UPPER(IF(Intro!$G$21="English",S138,T138))</f>
        <v/>
      </c>
      <c r="H138" s="315" t="str">
        <f>UPPER(IF(Intro!$G$21="English",T138,U138))</f>
        <v/>
      </c>
      <c r="I138" s="315" t="str">
        <f>UPPER(IF(Intro!$G$21="English",U138,V138))</f>
        <v/>
      </c>
      <c r="J138" s="315" t="str">
        <f>UPPER(IF(Intro!$G$21="English",V138,W138))</f>
        <v/>
      </c>
      <c r="K138" s="315" t="str">
        <f>UPPER(IF(Intro!$G$21="English",W138,X138))</f>
        <v/>
      </c>
      <c r="L138" s="316" t="str">
        <f>UPPER(IF(Intro!$G$21="English",X138,Y138))</f>
        <v/>
      </c>
      <c r="M138" s="4"/>
      <c r="N138" s="13"/>
      <c r="O138" s="14" t="s">
        <v>122</v>
      </c>
      <c r="P138" s="14" t="s">
        <v>8</v>
      </c>
    </row>
    <row r="139" spans="1:16" x14ac:dyDescent="0.25">
      <c r="B139" s="17"/>
      <c r="C139" s="23"/>
      <c r="D139" s="23"/>
      <c r="E139" s="24"/>
      <c r="F139" s="24"/>
      <c r="G139" s="24"/>
      <c r="H139" s="24"/>
      <c r="I139" s="24"/>
      <c r="J139" s="24"/>
      <c r="K139" s="24"/>
      <c r="L139" s="18"/>
      <c r="M139" s="8"/>
    </row>
    <row r="140" spans="1:16" s="26" customFormat="1" x14ac:dyDescent="0.25">
      <c r="A140" s="56"/>
      <c r="B140" s="306" t="str">
        <f>IF(Intro!$G$21="English",O140,P140)</f>
        <v>The completed questionnaire can be submitted using one of the following methods:</v>
      </c>
      <c r="C140" s="307"/>
      <c r="D140" s="307"/>
      <c r="E140" s="307"/>
      <c r="F140" s="307"/>
      <c r="G140" s="307"/>
      <c r="H140" s="307"/>
      <c r="I140" s="307"/>
      <c r="J140" s="307"/>
      <c r="K140" s="307"/>
      <c r="L140" s="317"/>
      <c r="O140" s="8" t="s">
        <v>164</v>
      </c>
      <c r="P140" s="8" t="s">
        <v>96</v>
      </c>
    </row>
    <row r="141" spans="1:16" s="26" customFormat="1" x14ac:dyDescent="0.25">
      <c r="A141" s="56"/>
      <c r="B141" s="320"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41" s="321"/>
      <c r="D141" s="321"/>
      <c r="E141" s="321"/>
      <c r="F141" s="321"/>
      <c r="G141" s="321"/>
      <c r="H141" s="321"/>
      <c r="I141" s="321"/>
      <c r="J141" s="321"/>
      <c r="K141" s="321"/>
      <c r="L141" s="322"/>
      <c r="O141" s="8"/>
      <c r="P141" s="8"/>
    </row>
    <row r="142" spans="1:16" s="26" customFormat="1" x14ac:dyDescent="0.25">
      <c r="A142" s="56"/>
      <c r="B142" s="324" t="str">
        <f>IF(Intro!$G$21="English",O142,P142)</f>
        <v xml:space="preserve">When submitting the completed questionnaire using the secure E-filing service, designate the questionnaire as confidential. Note that the information in the public (blue) tabs in your questionnaire will be treated as public information.
</v>
      </c>
      <c r="C142" s="325"/>
      <c r="D142" s="325"/>
      <c r="E142" s="325"/>
      <c r="F142" s="325"/>
      <c r="G142" s="325"/>
      <c r="H142" s="325"/>
      <c r="I142" s="325"/>
      <c r="J142" s="325"/>
      <c r="K142" s="325"/>
      <c r="L142" s="326"/>
      <c r="O142" s="8" t="s">
        <v>262</v>
      </c>
      <c r="P142" s="8" t="s">
        <v>263</v>
      </c>
    </row>
    <row r="143" spans="1:16" s="26" customFormat="1" x14ac:dyDescent="0.25">
      <c r="A143" s="56"/>
      <c r="B143" s="324"/>
      <c r="C143" s="325"/>
      <c r="D143" s="325"/>
      <c r="E143" s="325"/>
      <c r="F143" s="325"/>
      <c r="G143" s="325"/>
      <c r="H143" s="325"/>
      <c r="I143" s="325"/>
      <c r="J143" s="325"/>
      <c r="K143" s="325"/>
      <c r="L143" s="326"/>
      <c r="O143" s="8"/>
      <c r="P143" s="8"/>
    </row>
    <row r="144" spans="1:16" s="26" customFormat="1" x14ac:dyDescent="0.25">
      <c r="A144" s="56"/>
      <c r="B144" s="327" t="str">
        <f>IF(Intro!$G$21="English",O144,P144)</f>
        <v>2. E-mail to citt-tcce@tribunal.gc.ca should you accept the associated risks and you are filing information that belongs to your firm only.</v>
      </c>
      <c r="C144" s="328"/>
      <c r="D144" s="328"/>
      <c r="E144" s="328"/>
      <c r="F144" s="328"/>
      <c r="G144" s="328"/>
      <c r="H144" s="328"/>
      <c r="I144" s="328"/>
      <c r="J144" s="328"/>
      <c r="K144" s="328"/>
      <c r="L144" s="329"/>
      <c r="O144" s="8" t="s">
        <v>351</v>
      </c>
      <c r="P144" s="8" t="s">
        <v>352</v>
      </c>
    </row>
    <row r="145" spans="1:16" s="26" customFormat="1" x14ac:dyDescent="0.25">
      <c r="A145" s="56"/>
      <c r="B145" s="67"/>
      <c r="C145" s="68"/>
      <c r="D145" s="68"/>
      <c r="E145" s="68"/>
      <c r="F145" s="68"/>
      <c r="G145" s="68"/>
      <c r="H145" s="68"/>
      <c r="I145" s="68"/>
      <c r="J145" s="68"/>
      <c r="K145" s="68"/>
      <c r="L145" s="69"/>
    </row>
    <row r="147" spans="1:16" s="2" customFormat="1" x14ac:dyDescent="0.25">
      <c r="A147" s="1"/>
      <c r="B147" s="314" t="s">
        <v>350</v>
      </c>
      <c r="C147" s="315"/>
      <c r="D147" s="315" t="str">
        <f>UPPER(IF(Intro!$G$21="English",P147,Q147))</f>
        <v/>
      </c>
      <c r="E147" s="315" t="str">
        <f>UPPER(IF(Intro!$G$21="English",Q147,R147))</f>
        <v/>
      </c>
      <c r="F147" s="315" t="str">
        <f>UPPER(IF(Intro!$G$21="English",R147,S147))</f>
        <v/>
      </c>
      <c r="G147" s="315" t="str">
        <f>UPPER(IF(Intro!$G$21="English",S147,T147))</f>
        <v/>
      </c>
      <c r="H147" s="315" t="str">
        <f>UPPER(IF(Intro!$G$21="English",T147,U147))</f>
        <v/>
      </c>
      <c r="I147" s="315" t="str">
        <f>UPPER(IF(Intro!$G$21="English",U147,V147))</f>
        <v/>
      </c>
      <c r="J147" s="315" t="str">
        <f>UPPER(IF(Intro!$G$21="English",V147,W147))</f>
        <v/>
      </c>
      <c r="K147" s="315" t="str">
        <f>UPPER(IF(Intro!$G$21="English",W147,X147))</f>
        <v/>
      </c>
      <c r="L147" s="316" t="str">
        <f>UPPER(IF(Intro!$G$21="English",X147,Y147))</f>
        <v/>
      </c>
      <c r="M147" s="4"/>
      <c r="N147" s="13"/>
      <c r="O147" s="14"/>
      <c r="P147" s="14"/>
    </row>
    <row r="148" spans="1:16" x14ac:dyDescent="0.25">
      <c r="B148" s="17"/>
      <c r="C148" s="23"/>
      <c r="D148" s="23"/>
      <c r="E148" s="24"/>
      <c r="F148" s="24"/>
      <c r="G148" s="24"/>
      <c r="H148" s="24"/>
      <c r="I148" s="24"/>
      <c r="J148" s="24"/>
      <c r="K148" s="24"/>
      <c r="L148" s="18"/>
      <c r="M148" s="8"/>
    </row>
    <row r="149" spans="1:16" s="26" customFormat="1" x14ac:dyDescent="0.25">
      <c r="A149" s="56"/>
      <c r="B149" s="306" t="str">
        <f>IF(Intro!$G$21="English",O149,P149)</f>
        <v xml:space="preserve">Questions relating to this questionnaire should be directed to:
</v>
      </c>
      <c r="C149" s="307"/>
      <c r="D149" s="307"/>
      <c r="E149" s="307"/>
      <c r="F149" s="307"/>
      <c r="G149" s="307"/>
      <c r="H149" s="307"/>
      <c r="I149" s="307"/>
      <c r="J149" s="307"/>
      <c r="K149" s="307"/>
      <c r="L149" s="317"/>
      <c r="O149" s="8" t="s">
        <v>270</v>
      </c>
      <c r="P149" s="8" t="s">
        <v>271</v>
      </c>
    </row>
    <row r="150" spans="1:16" s="26" customFormat="1" x14ac:dyDescent="0.25">
      <c r="A150" s="56"/>
      <c r="B150" s="43"/>
      <c r="C150" s="46"/>
      <c r="D150" s="46"/>
      <c r="E150" s="46"/>
      <c r="F150" s="46"/>
      <c r="G150" s="46"/>
      <c r="H150" s="46"/>
      <c r="I150" s="46"/>
      <c r="J150" s="46"/>
      <c r="K150" s="46"/>
      <c r="L150" s="47"/>
      <c r="O150" s="8"/>
      <c r="P150" s="8"/>
    </row>
    <row r="151" spans="1:16" x14ac:dyDescent="0.25">
      <c r="B151" s="292" t="str">
        <f>Variables!B13</f>
        <v>Thy Dao</v>
      </c>
      <c r="C151" s="293"/>
      <c r="D151" s="293"/>
      <c r="E151" s="293" t="str">
        <f>Variables!C13</f>
        <v>thy.dao@tribunal.gc.ca</v>
      </c>
      <c r="F151" s="293"/>
      <c r="G151" s="293"/>
      <c r="H151" s="293"/>
      <c r="I151" s="293"/>
      <c r="J151" s="293" t="str">
        <f>Variables!D13</f>
        <v>613-558-6438</v>
      </c>
      <c r="K151" s="293"/>
      <c r="L151" s="294"/>
      <c r="M151" s="8"/>
      <c r="O151" s="19"/>
    </row>
    <row r="152" spans="1:16" x14ac:dyDescent="0.25">
      <c r="B152" s="292" t="str">
        <f>Variables!B14</f>
        <v>Andrew Wigmore</v>
      </c>
      <c r="C152" s="293"/>
      <c r="D152" s="293"/>
      <c r="E152" s="293" t="str">
        <f>Variables!C14</f>
        <v>andrew.wigmore@tribunal.gc.ca</v>
      </c>
      <c r="F152" s="293"/>
      <c r="G152" s="293"/>
      <c r="H152" s="293"/>
      <c r="I152" s="293"/>
      <c r="J152" s="293" t="str">
        <f>Variables!D14</f>
        <v>613-558-9353</v>
      </c>
      <c r="K152" s="293"/>
      <c r="L152" s="294"/>
      <c r="M152" s="8"/>
      <c r="O152" s="19"/>
    </row>
    <row r="153" spans="1:16" s="26" customFormat="1" x14ac:dyDescent="0.25">
      <c r="A153" s="56"/>
      <c r="B153" s="292" t="str">
        <f>Variables!B15</f>
        <v>William Phan</v>
      </c>
      <c r="C153" s="293"/>
      <c r="D153" s="293"/>
      <c r="E153" s="293" t="str">
        <f>Variables!C15</f>
        <v>william.phan@tribunal.gc.ca</v>
      </c>
      <c r="F153" s="293"/>
      <c r="G153" s="293"/>
      <c r="H153" s="293"/>
      <c r="I153" s="293"/>
      <c r="J153" s="293" t="str">
        <f>Variables!D15</f>
        <v>343-543-7269</v>
      </c>
      <c r="K153" s="293"/>
      <c r="L153" s="294"/>
    </row>
    <row r="154" spans="1:16" x14ac:dyDescent="0.25">
      <c r="B154" s="274"/>
      <c r="C154" s="275"/>
      <c r="D154" s="275"/>
      <c r="E154" s="275"/>
      <c r="F154" s="275"/>
      <c r="G154" s="275"/>
      <c r="H154" s="275"/>
      <c r="I154" s="275"/>
      <c r="J154" s="275"/>
      <c r="K154" s="275"/>
      <c r="L154" s="276"/>
    </row>
  </sheetData>
  <sheetProtection algorithmName="SHA-512" hashValue="cBczcti1zkwxF/eniUL+SHIctU3i38urY8DM30dof2ILheex0m1yQqBnqsOFrN+vrBfUB/DMvi4jeyuU0yueQw==" saltValue="bczi8bWrhGaf+40uvVPL6Q==" spinCount="100000" sheet="1" objects="1" scenarios="1" selectLockedCells="1"/>
  <mergeCells count="76">
    <mergeCell ref="E113:L114"/>
    <mergeCell ref="B115:D116"/>
    <mergeCell ref="E115:L116"/>
    <mergeCell ref="B117:D118"/>
    <mergeCell ref="E117:L118"/>
    <mergeCell ref="B149:L149"/>
    <mergeCell ref="B122:L122"/>
    <mergeCell ref="B75:L75"/>
    <mergeCell ref="B81:L81"/>
    <mergeCell ref="B87:L87"/>
    <mergeCell ref="B120:L120"/>
    <mergeCell ref="D77:J78"/>
    <mergeCell ref="B83:L84"/>
    <mergeCell ref="B89:D90"/>
    <mergeCell ref="B91:D92"/>
    <mergeCell ref="B93:D94"/>
    <mergeCell ref="E89:L90"/>
    <mergeCell ref="B109:L109"/>
    <mergeCell ref="B111:D112"/>
    <mergeCell ref="E111:L112"/>
    <mergeCell ref="B113:D114"/>
    <mergeCell ref="E151:I151"/>
    <mergeCell ref="E152:I152"/>
    <mergeCell ref="J152:L152"/>
    <mergeCell ref="J151:L151"/>
    <mergeCell ref="B152:D152"/>
    <mergeCell ref="B151:D151"/>
    <mergeCell ref="B4:L4"/>
    <mergeCell ref="B5:L5"/>
    <mergeCell ref="B8:L8"/>
    <mergeCell ref="B25:L25"/>
    <mergeCell ref="B6:L6"/>
    <mergeCell ref="B19:L19"/>
    <mergeCell ref="G21:G22"/>
    <mergeCell ref="B97:D106"/>
    <mergeCell ref="E97:L106"/>
    <mergeCell ref="B27:L27"/>
    <mergeCell ref="B58:L58"/>
    <mergeCell ref="B63:L63"/>
    <mergeCell ref="B61:L61"/>
    <mergeCell ref="B96:L96"/>
    <mergeCell ref="B68:L68"/>
    <mergeCell ref="B70:C71"/>
    <mergeCell ref="D70:D71"/>
    <mergeCell ref="E70:K71"/>
    <mergeCell ref="C29:K56"/>
    <mergeCell ref="E65:K66"/>
    <mergeCell ref="E91:L92"/>
    <mergeCell ref="E93:L94"/>
    <mergeCell ref="B147:L147"/>
    <mergeCell ref="B140:L140"/>
    <mergeCell ref="B135:I135"/>
    <mergeCell ref="B141:L141"/>
    <mergeCell ref="B130:D131"/>
    <mergeCell ref="B132:D133"/>
    <mergeCell ref="E130:L131"/>
    <mergeCell ref="E132:L133"/>
    <mergeCell ref="B142:L143"/>
    <mergeCell ref="B144:L144"/>
    <mergeCell ref="B138:L138"/>
    <mergeCell ref="B153:D153"/>
    <mergeCell ref="E153:I153"/>
    <mergeCell ref="J153:L153"/>
    <mergeCell ref="O9:P17"/>
    <mergeCell ref="B124:D125"/>
    <mergeCell ref="B126:D127"/>
    <mergeCell ref="B128:D129"/>
    <mergeCell ref="E124:L125"/>
    <mergeCell ref="E126:L127"/>
    <mergeCell ref="E128:L129"/>
    <mergeCell ref="B65:C66"/>
    <mergeCell ref="D65:D66"/>
    <mergeCell ref="B10:F16"/>
    <mergeCell ref="H10:L16"/>
    <mergeCell ref="B21:F22"/>
    <mergeCell ref="H21:L22"/>
  </mergeCells>
  <dataValidations count="2">
    <dataValidation type="list" allowBlank="1" showInputMessage="1" showErrorMessage="1" sqref="J135"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4" min="1" max="11" man="1"/>
    <brk id="13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D65:D66 D70:D71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51"/>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96" t="str">
        <f>UPPER(IF(Intro!$G$21="English",O4,P4))</f>
        <v>PURCHASERS' QUESTIONNAIRE</v>
      </c>
      <c r="C4" s="397"/>
      <c r="D4" s="397"/>
      <c r="E4" s="397"/>
      <c r="F4" s="397"/>
      <c r="G4" s="397"/>
      <c r="H4" s="397"/>
      <c r="I4" s="397"/>
      <c r="J4" s="397"/>
      <c r="K4" s="397"/>
      <c r="L4" s="398"/>
      <c r="M4" s="13"/>
      <c r="N4" s="13"/>
      <c r="O4" s="14" t="s">
        <v>353</v>
      </c>
      <c r="P4" s="80" t="s">
        <v>354</v>
      </c>
    </row>
    <row r="5" spans="1:16" s="2" customFormat="1" x14ac:dyDescent="0.25">
      <c r="A5" s="1"/>
      <c r="B5" s="366" t="str">
        <f>Intro!B5</f>
        <v>NQ-2026-004</v>
      </c>
      <c r="C5" s="367"/>
      <c r="D5" s="367"/>
      <c r="E5" s="367"/>
      <c r="F5" s="367"/>
      <c r="G5" s="367"/>
      <c r="H5" s="367"/>
      <c r="I5" s="367"/>
      <c r="J5" s="367"/>
      <c r="K5" s="367"/>
      <c r="L5" s="368"/>
      <c r="M5" s="13"/>
      <c r="N5" s="13"/>
      <c r="O5" s="14"/>
      <c r="P5" s="14"/>
    </row>
    <row r="6" spans="1:16" s="4" customFormat="1" x14ac:dyDescent="0.25">
      <c r="A6" s="1"/>
      <c r="B6" s="402" t="str">
        <f>UPPER(IF(Intro!$G$21="English",Variables!B3,Variables!C3))</f>
        <v>DECORATIVE AND OTHER NON-STRUCTURAL PLYWOOD</v>
      </c>
      <c r="C6" s="403"/>
      <c r="D6" s="403"/>
      <c r="E6" s="403"/>
      <c r="F6" s="403"/>
      <c r="G6" s="403"/>
      <c r="H6" s="403"/>
      <c r="I6" s="403"/>
      <c r="J6" s="403"/>
      <c r="K6" s="403"/>
      <c r="L6" s="404"/>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14" t="str">
        <f>IF(Intro!$G$21="English",O8,P8)</f>
        <v>QUESTIONNAIRE OUTLINE</v>
      </c>
      <c r="C8" s="315"/>
      <c r="D8" s="315" t="str">
        <f>UPPER(IF(Intro!$G$21="English",P8,Q8))</f>
        <v>APERÇU DU QUESTIONNAIRE</v>
      </c>
      <c r="E8" s="315" t="str">
        <f>UPPER(IF(Intro!$G$21="English",Q8,R8))</f>
        <v/>
      </c>
      <c r="F8" s="315" t="str">
        <f>UPPER(IF(Intro!$G$21="English",R8,S8))</f>
        <v/>
      </c>
      <c r="G8" s="315" t="str">
        <f>UPPER(IF(Intro!$G$21="English",S8,T8))</f>
        <v/>
      </c>
      <c r="H8" s="315" t="str">
        <f>UPPER(IF(Intro!$G$21="English",T8,U8))</f>
        <v/>
      </c>
      <c r="I8" s="315" t="str">
        <f>UPPER(IF(Intro!$G$21="English",U8,V8))</f>
        <v/>
      </c>
      <c r="J8" s="315" t="str">
        <f>UPPER(IF(Intro!$G$21="English",V8,W8))</f>
        <v/>
      </c>
      <c r="K8" s="315" t="str">
        <f>UPPER(IF(Intro!$G$21="English",W8,X8))</f>
        <v/>
      </c>
      <c r="L8" s="316" t="str">
        <f>UPPER(IF(Intro!$G$21="English",X8,Y8))</f>
        <v/>
      </c>
      <c r="M8" s="4"/>
      <c r="N8" s="13"/>
      <c r="O8" s="80" t="s">
        <v>355</v>
      </c>
      <c r="P8" s="80" t="s">
        <v>356</v>
      </c>
    </row>
    <row r="9" spans="1:16" x14ac:dyDescent="0.25">
      <c r="B9" s="17"/>
      <c r="C9" s="23"/>
      <c r="D9" s="23"/>
      <c r="E9" s="24"/>
      <c r="F9" s="24"/>
      <c r="G9" s="24"/>
      <c r="H9" s="24"/>
      <c r="I9" s="24"/>
      <c r="J9" s="24"/>
      <c r="K9" s="24"/>
      <c r="L9" s="18"/>
      <c r="M9" s="8"/>
    </row>
    <row r="10" spans="1:16" s="26" customFormat="1" x14ac:dyDescent="0.25">
      <c r="A10" s="56"/>
      <c r="B10" s="306" t="str">
        <f>IF(Intro!$G$21="English",O10,P10)</f>
        <v xml:space="preserve">This questionnaire is divided into two parts:
</v>
      </c>
      <c r="C10" s="307"/>
      <c r="D10" s="307"/>
      <c r="E10" s="307"/>
      <c r="F10" s="307"/>
      <c r="G10" s="307"/>
      <c r="H10" s="307"/>
      <c r="I10" s="307"/>
      <c r="J10" s="307"/>
      <c r="K10" s="307"/>
      <c r="L10" s="317"/>
      <c r="O10" s="8" t="s">
        <v>165</v>
      </c>
      <c r="P10" s="8" t="s">
        <v>166</v>
      </c>
    </row>
    <row r="11" spans="1:16" s="26" customFormat="1" x14ac:dyDescent="0.25">
      <c r="A11" s="56"/>
      <c r="B11" s="43"/>
      <c r="C11" s="46"/>
      <c r="D11" s="46"/>
      <c r="E11" s="46"/>
      <c r="F11" s="46"/>
      <c r="G11" s="46"/>
      <c r="H11" s="46"/>
      <c r="I11" s="46"/>
      <c r="J11" s="46"/>
      <c r="K11" s="46"/>
      <c r="L11" s="47"/>
      <c r="O11" s="8"/>
      <c r="P11" s="8"/>
    </row>
    <row r="12" spans="1:16" s="26" customFormat="1" x14ac:dyDescent="0.25">
      <c r="A12" s="56"/>
      <c r="B12" s="306" t="str">
        <f>IF(Intro!$G$21="English",O12,P12)</f>
        <v xml:space="preserve">PART I (Blue Tabs) - Information requested in this part is public. Requests to treat any of this information as confidential must be fully justified in writing and accompanied by a redacted version for the public record.
</v>
      </c>
      <c r="C12" s="307"/>
      <c r="D12" s="307"/>
      <c r="E12" s="307"/>
      <c r="F12" s="307"/>
      <c r="G12" s="307"/>
      <c r="H12" s="307"/>
      <c r="I12" s="307"/>
      <c r="J12" s="307"/>
      <c r="K12" s="307"/>
      <c r="L12" s="317"/>
      <c r="O12" s="8" t="s">
        <v>167</v>
      </c>
      <c r="P12" s="8" t="s">
        <v>168</v>
      </c>
    </row>
    <row r="13" spans="1:16" s="26" customFormat="1" x14ac:dyDescent="0.25">
      <c r="A13" s="56"/>
      <c r="B13" s="306"/>
      <c r="C13" s="307"/>
      <c r="D13" s="307"/>
      <c r="E13" s="307"/>
      <c r="F13" s="307"/>
      <c r="G13" s="307"/>
      <c r="H13" s="307"/>
      <c r="I13" s="307"/>
      <c r="J13" s="307"/>
      <c r="K13" s="307"/>
      <c r="L13" s="317"/>
      <c r="O13" s="8"/>
      <c r="P13" s="8"/>
    </row>
    <row r="14" spans="1:16" s="26" customFormat="1" x14ac:dyDescent="0.25">
      <c r="A14" s="56"/>
      <c r="B14" s="43"/>
      <c r="C14" s="46"/>
      <c r="D14" s="46"/>
      <c r="E14" s="46"/>
      <c r="F14" s="46"/>
      <c r="G14" s="46"/>
      <c r="H14" s="46"/>
      <c r="I14" s="46"/>
      <c r="J14" s="46"/>
      <c r="K14" s="46"/>
      <c r="L14" s="47"/>
      <c r="O14" s="8"/>
      <c r="P14" s="8"/>
    </row>
    <row r="15" spans="1:16" s="26" customFormat="1" x14ac:dyDescent="0.25">
      <c r="A15" s="56"/>
      <c r="B15" s="306"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307"/>
      <c r="D15" s="307"/>
      <c r="E15" s="307"/>
      <c r="F15" s="307"/>
      <c r="G15" s="307"/>
      <c r="H15" s="307"/>
      <c r="I15" s="307"/>
      <c r="J15" s="307"/>
      <c r="K15" s="307"/>
      <c r="L15" s="317"/>
      <c r="O15" s="8" t="s">
        <v>169</v>
      </c>
      <c r="P15" s="8" t="s">
        <v>170</v>
      </c>
    </row>
    <row r="16" spans="1:16" s="26" customFormat="1" x14ac:dyDescent="0.25">
      <c r="A16" s="56"/>
      <c r="B16" s="306"/>
      <c r="C16" s="307"/>
      <c r="D16" s="307"/>
      <c r="E16" s="307"/>
      <c r="F16" s="307"/>
      <c r="G16" s="307"/>
      <c r="H16" s="307"/>
      <c r="I16" s="307"/>
      <c r="J16" s="307"/>
      <c r="K16" s="307"/>
      <c r="L16" s="317"/>
      <c r="O16" s="8"/>
      <c r="P16" s="8"/>
    </row>
    <row r="17" spans="1:16" s="26" customFormat="1" x14ac:dyDescent="0.25">
      <c r="A17" s="56"/>
      <c r="B17" s="67"/>
      <c r="C17" s="68"/>
      <c r="D17" s="68"/>
      <c r="E17" s="68"/>
      <c r="F17" s="68"/>
      <c r="G17" s="68"/>
      <c r="H17" s="68"/>
      <c r="I17" s="68"/>
      <c r="J17" s="68"/>
      <c r="K17" s="68"/>
      <c r="L17" s="69"/>
    </row>
    <row r="18" spans="1:16" s="4" customFormat="1" x14ac:dyDescent="0.25">
      <c r="A18" s="1"/>
      <c r="B18" s="15"/>
      <c r="C18" s="15"/>
      <c r="D18" s="15"/>
      <c r="E18" s="3"/>
      <c r="F18" s="3"/>
      <c r="G18" s="3"/>
      <c r="H18" s="3"/>
      <c r="I18" s="3"/>
      <c r="J18" s="3"/>
      <c r="K18" s="3"/>
      <c r="L18" s="3"/>
      <c r="O18" s="16"/>
      <c r="P18" s="16"/>
    </row>
    <row r="19" spans="1:16" s="2" customFormat="1" x14ac:dyDescent="0.25">
      <c r="A19" s="1"/>
      <c r="B19" s="314" t="str">
        <f>IF(Intro!$G$21="English",O19,P19)</f>
        <v>ADDITIONAL PRODUCT INFORMATION</v>
      </c>
      <c r="C19" s="315"/>
      <c r="D19" s="315" t="str">
        <f>UPPER(IF(Intro!$G$21="English",P19,Q19))</f>
        <v>RENSEIGNEMENTS ADDITIONNELS SUR LE PRODUIT</v>
      </c>
      <c r="E19" s="315" t="str">
        <f>UPPER(IF(Intro!$G$21="English",Q19,R19))</f>
        <v/>
      </c>
      <c r="F19" s="315" t="str">
        <f>UPPER(IF(Intro!$G$21="English",R19,S19))</f>
        <v/>
      </c>
      <c r="G19" s="315" t="str">
        <f>UPPER(IF(Intro!$G$21="English",S19,T19))</f>
        <v/>
      </c>
      <c r="H19" s="315" t="str">
        <f>UPPER(IF(Intro!$G$21="English",T19,U19))</f>
        <v/>
      </c>
      <c r="I19" s="315" t="str">
        <f>UPPER(IF(Intro!$G$21="English",U19,V19))</f>
        <v/>
      </c>
      <c r="J19" s="315" t="str">
        <f>UPPER(IF(Intro!$G$21="English",V19,W19))</f>
        <v/>
      </c>
      <c r="K19" s="315" t="str">
        <f>UPPER(IF(Intro!$G$21="English",W19,X19))</f>
        <v/>
      </c>
      <c r="L19" s="316" t="str">
        <f>UPPER(IF(Intro!$G$21="English",X19,Y19))</f>
        <v/>
      </c>
      <c r="M19" s="4"/>
      <c r="N19" s="13"/>
      <c r="O19" s="98" t="s">
        <v>382</v>
      </c>
      <c r="P19" s="98" t="s">
        <v>383</v>
      </c>
    </row>
    <row r="20" spans="1:16" x14ac:dyDescent="0.25">
      <c r="B20" s="17"/>
      <c r="C20" s="23"/>
      <c r="D20" s="23"/>
      <c r="E20" s="24"/>
      <c r="F20" s="24"/>
      <c r="G20" s="24"/>
      <c r="H20" s="24"/>
      <c r="I20" s="24"/>
      <c r="J20" s="24"/>
      <c r="K20" s="24"/>
      <c r="L20" s="18"/>
      <c r="M20" s="8"/>
    </row>
    <row r="21" spans="1:16" s="26" customFormat="1" x14ac:dyDescent="0.25">
      <c r="A21" s="56"/>
      <c r="B21" s="399" t="str">
        <f>IF(Intro!$G$21="English",HYPERLINK(Variables!B17),HYPERLINK(Variables!C17))</f>
        <v>https://www.cbsa-asfc.gc.ca/sima-lmsi/i-e/donp22026/donp22026-in-eng.html#3-2</v>
      </c>
      <c r="C21" s="400"/>
      <c r="D21" s="400"/>
      <c r="E21" s="400"/>
      <c r="F21" s="400"/>
      <c r="G21" s="400"/>
      <c r="H21" s="400"/>
      <c r="I21" s="400"/>
      <c r="J21" s="400"/>
      <c r="K21" s="400"/>
      <c r="L21" s="401"/>
      <c r="O21" s="8"/>
      <c r="P21" s="8"/>
    </row>
    <row r="22" spans="1:16" s="26" customFormat="1" ht="365.25" customHeight="1" x14ac:dyDescent="0.25">
      <c r="A22" s="56"/>
      <c r="B22" s="306" t="str">
        <f>IF(Intro!$G$21="English",O22,P22)</f>
        <v>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v>
      </c>
      <c r="C22" s="307"/>
      <c r="D22" s="307"/>
      <c r="E22" s="307"/>
      <c r="F22" s="307"/>
      <c r="G22" s="307"/>
      <c r="H22" s="307"/>
      <c r="I22" s="307"/>
      <c r="J22" s="307"/>
      <c r="K22" s="307"/>
      <c r="L22" s="317"/>
      <c r="O22" s="5" t="s">
        <v>524</v>
      </c>
      <c r="P22" s="5" t="s">
        <v>525</v>
      </c>
    </row>
    <row r="23" spans="1:16" s="26" customFormat="1" ht="358.5" customHeight="1" x14ac:dyDescent="0.25">
      <c r="A23" s="56"/>
      <c r="B23" s="306" t="str">
        <f>IF(Intro!$G$21="English",O23,P23)</f>
        <v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v>
      </c>
      <c r="C23" s="307"/>
      <c r="D23" s="307"/>
      <c r="E23" s="307"/>
      <c r="F23" s="307"/>
      <c r="G23" s="307"/>
      <c r="H23" s="307"/>
      <c r="I23" s="307"/>
      <c r="J23" s="307"/>
      <c r="K23" s="307"/>
      <c r="L23" s="317"/>
      <c r="O23" s="5" t="s">
        <v>526</v>
      </c>
      <c r="P23" s="5" t="s">
        <v>527</v>
      </c>
    </row>
    <row r="24" spans="1:16" s="26" customFormat="1" ht="238.5" customHeight="1" x14ac:dyDescent="0.25">
      <c r="A24" s="56"/>
      <c r="B24" s="306" t="str">
        <f>IF(Intro!$G$21="English",O24,P24)</f>
        <v>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v>
      </c>
      <c r="C24" s="307"/>
      <c r="D24" s="307"/>
      <c r="E24" s="307"/>
      <c r="F24" s="307"/>
      <c r="G24" s="307"/>
      <c r="H24" s="307"/>
      <c r="I24" s="307"/>
      <c r="J24" s="307"/>
      <c r="K24" s="307"/>
      <c r="L24" s="317"/>
      <c r="O24" s="5" t="s">
        <v>528</v>
      </c>
      <c r="P24" s="5" t="s">
        <v>529</v>
      </c>
    </row>
    <row r="25" spans="1:16" s="26" customFormat="1" x14ac:dyDescent="0.25">
      <c r="A25" s="56"/>
      <c r="B25" s="67"/>
      <c r="C25" s="68"/>
      <c r="D25" s="68"/>
      <c r="E25" s="68"/>
      <c r="F25" s="68"/>
      <c r="G25" s="68"/>
      <c r="H25" s="68"/>
      <c r="I25" s="68"/>
      <c r="J25" s="68"/>
      <c r="K25" s="68"/>
      <c r="L25" s="69"/>
      <c r="O25" s="8"/>
    </row>
    <row r="26" spans="1:16" s="4" customFormat="1" x14ac:dyDescent="0.25">
      <c r="A26" s="1"/>
      <c r="B26" s="15"/>
      <c r="C26" s="15"/>
      <c r="D26" s="15"/>
      <c r="E26" s="3"/>
      <c r="F26" s="3"/>
      <c r="G26" s="3"/>
      <c r="H26" s="3"/>
      <c r="I26" s="3"/>
      <c r="J26" s="3"/>
      <c r="K26" s="3"/>
      <c r="L26" s="3"/>
      <c r="O26" s="16"/>
      <c r="P26" s="16"/>
    </row>
    <row r="27" spans="1:16" s="2" customFormat="1" x14ac:dyDescent="0.25">
      <c r="A27" s="1"/>
      <c r="B27" s="314" t="str">
        <f>IF(Intro!$G$21="English",O27,P27)</f>
        <v>CUSTOMS TARIFF</v>
      </c>
      <c r="C27" s="315"/>
      <c r="D27" s="315" t="str">
        <f>UPPER(IF(Intro!$G$21="English",P27,Q27))</f>
        <v>TARIF DES DOUANES</v>
      </c>
      <c r="E27" s="315" t="str">
        <f>UPPER(IF(Intro!$G$21="English",Q27,R27))</f>
        <v/>
      </c>
      <c r="F27" s="315" t="str">
        <f>UPPER(IF(Intro!$G$21="English",R27,S27))</f>
        <v/>
      </c>
      <c r="G27" s="315" t="str">
        <f>UPPER(IF(Intro!$G$21="English",S27,T27))</f>
        <v/>
      </c>
      <c r="H27" s="315" t="str">
        <f>UPPER(IF(Intro!$G$21="English",T27,U27))</f>
        <v/>
      </c>
      <c r="I27" s="315" t="str">
        <f>UPPER(IF(Intro!$G$21="English",U27,V27))</f>
        <v/>
      </c>
      <c r="J27" s="315" t="str">
        <f>UPPER(IF(Intro!$G$21="English",V27,W27))</f>
        <v/>
      </c>
      <c r="K27" s="315" t="str">
        <f>UPPER(IF(Intro!$G$21="English",W27,X27))</f>
        <v/>
      </c>
      <c r="L27" s="316" t="str">
        <f>UPPER(IF(Intro!$G$21="English",X27,Y27))</f>
        <v/>
      </c>
      <c r="M27" s="4"/>
      <c r="N27" s="13"/>
      <c r="O27" s="14" t="s">
        <v>119</v>
      </c>
      <c r="P27" s="14" t="s">
        <v>118</v>
      </c>
    </row>
    <row r="28" spans="1:16" x14ac:dyDescent="0.25">
      <c r="B28" s="17"/>
      <c r="C28" s="23"/>
      <c r="D28" s="23"/>
      <c r="E28" s="24"/>
      <c r="F28" s="24"/>
      <c r="G28" s="24"/>
      <c r="H28" s="24"/>
      <c r="I28" s="24"/>
      <c r="J28" s="24"/>
      <c r="K28" s="24"/>
      <c r="L28" s="18"/>
      <c r="M28" s="8"/>
    </row>
    <row r="29" spans="1:16" s="26" customFormat="1" x14ac:dyDescent="0.25">
      <c r="A29" s="56"/>
      <c r="B29" s="327" t="str">
        <f>IF(Intro!$G$21="English",O29,P29)</f>
        <v>The goods are commonly classified in the Customs Tariff under the following Harmonized Commodity Description and Coding System (HS) numbers:</v>
      </c>
      <c r="C29" s="328"/>
      <c r="D29" s="328"/>
      <c r="E29" s="328"/>
      <c r="F29" s="328"/>
      <c r="G29" s="328"/>
      <c r="H29" s="328"/>
      <c r="I29" s="328"/>
      <c r="J29" s="328"/>
      <c r="K29" s="328"/>
      <c r="L29" s="329"/>
      <c r="O29" s="8" t="s">
        <v>455</v>
      </c>
      <c r="P29" s="8" t="s">
        <v>360</v>
      </c>
    </row>
    <row r="30" spans="1:16" s="7" customFormat="1" x14ac:dyDescent="0.25">
      <c r="A30" s="33"/>
      <c r="B30" s="422"/>
      <c r="C30" s="423"/>
      <c r="D30" s="423"/>
      <c r="E30" s="423"/>
      <c r="F30" s="423"/>
      <c r="G30" s="423"/>
      <c r="H30" s="423"/>
      <c r="I30" s="423"/>
      <c r="J30" s="423"/>
      <c r="K30" s="423"/>
      <c r="L30" s="424"/>
    </row>
    <row r="31" spans="1:16" s="36" customFormat="1" x14ac:dyDescent="0.25">
      <c r="A31" s="70"/>
      <c r="B31" s="425"/>
      <c r="C31" s="426"/>
      <c r="D31" s="427" t="str">
        <f>Variables!B20</f>
        <v>4412.10.00.00,  4412.39.00.21,
4412.31.00.00, 4412.39.00.22,
4412.33.00.10, 4412.39.00.23,
4412.33.00.20,  4412.39.00.90,
4412.33.00.30,  4412.91.00.00,
4412.33.00.90,  4412.92.00.00,
4412.34.00.00,  4412.99.00.00,
4412.39.00.10</v>
      </c>
      <c r="E31" s="428"/>
      <c r="F31" s="428"/>
      <c r="G31" s="428"/>
      <c r="H31" s="428"/>
      <c r="I31" s="428"/>
      <c r="J31" s="429"/>
      <c r="K31" s="34"/>
      <c r="L31" s="35"/>
      <c r="O31" s="7" t="str">
        <f>"Prior to "&amp;Variables!B19&amp;":"</f>
        <v>Prior to Date of change:</v>
      </c>
      <c r="P31" s="7" t="str">
        <f>"Avant le "&amp;Variables!C19&amp;" :"</f>
        <v>Avant le Date of change :</v>
      </c>
    </row>
    <row r="32" spans="1:16" s="36" customFormat="1" x14ac:dyDescent="0.25">
      <c r="A32" s="70"/>
      <c r="B32" s="425"/>
      <c r="C32" s="426"/>
      <c r="D32" s="430"/>
      <c r="E32" s="431"/>
      <c r="F32" s="431"/>
      <c r="G32" s="431"/>
      <c r="H32" s="431"/>
      <c r="I32" s="431"/>
      <c r="J32" s="432"/>
      <c r="K32" s="34"/>
      <c r="L32" s="35"/>
      <c r="O32" s="7"/>
      <c r="P32" s="7"/>
    </row>
    <row r="33" spans="1:16" s="36" customFormat="1" x14ac:dyDescent="0.25">
      <c r="A33" s="70"/>
      <c r="B33" s="425"/>
      <c r="C33" s="426"/>
      <c r="D33" s="430"/>
      <c r="E33" s="431"/>
      <c r="F33" s="431"/>
      <c r="G33" s="431"/>
      <c r="H33" s="431"/>
      <c r="I33" s="431"/>
      <c r="J33" s="432"/>
      <c r="K33" s="34"/>
      <c r="L33" s="35"/>
      <c r="O33" s="7"/>
      <c r="P33" s="7"/>
    </row>
    <row r="34" spans="1:16" s="36" customFormat="1" x14ac:dyDescent="0.25">
      <c r="A34" s="70"/>
      <c r="B34" s="425"/>
      <c r="C34" s="426"/>
      <c r="D34" s="430"/>
      <c r="E34" s="431"/>
      <c r="F34" s="431"/>
      <c r="G34" s="431"/>
      <c r="H34" s="431"/>
      <c r="I34" s="431"/>
      <c r="J34" s="432"/>
      <c r="K34" s="34"/>
      <c r="L34" s="35"/>
      <c r="O34" s="7"/>
      <c r="P34" s="7"/>
    </row>
    <row r="35" spans="1:16" s="36" customFormat="1" x14ac:dyDescent="0.25">
      <c r="A35" s="70"/>
      <c r="B35" s="425"/>
      <c r="C35" s="426"/>
      <c r="D35" s="430"/>
      <c r="E35" s="431"/>
      <c r="F35" s="431"/>
      <c r="G35" s="431"/>
      <c r="H35" s="431"/>
      <c r="I35" s="431"/>
      <c r="J35" s="432"/>
      <c r="K35" s="34"/>
      <c r="L35" s="35"/>
      <c r="O35" s="7"/>
      <c r="P35" s="7"/>
    </row>
    <row r="36" spans="1:16" s="36" customFormat="1" x14ac:dyDescent="0.25">
      <c r="A36" s="70"/>
      <c r="B36" s="425"/>
      <c r="C36" s="426"/>
      <c r="D36" s="430"/>
      <c r="E36" s="431"/>
      <c r="F36" s="431"/>
      <c r="G36" s="431"/>
      <c r="H36" s="431"/>
      <c r="I36" s="431"/>
      <c r="J36" s="432"/>
      <c r="K36" s="34"/>
      <c r="L36" s="35"/>
      <c r="O36" s="7"/>
      <c r="P36" s="7"/>
    </row>
    <row r="37" spans="1:16" s="36" customFormat="1" x14ac:dyDescent="0.25">
      <c r="A37" s="70"/>
      <c r="B37" s="425"/>
      <c r="C37" s="426"/>
      <c r="D37" s="430"/>
      <c r="E37" s="431"/>
      <c r="F37" s="431"/>
      <c r="G37" s="431"/>
      <c r="H37" s="431"/>
      <c r="I37" s="431"/>
      <c r="J37" s="432"/>
      <c r="K37" s="34"/>
      <c r="L37" s="35"/>
      <c r="O37" s="7"/>
      <c r="P37" s="7"/>
    </row>
    <row r="38" spans="1:16" s="36" customFormat="1" x14ac:dyDescent="0.25">
      <c r="A38" s="70"/>
      <c r="B38" s="425"/>
      <c r="C38" s="426"/>
      <c r="D38" s="430"/>
      <c r="E38" s="431"/>
      <c r="F38" s="431"/>
      <c r="G38" s="431"/>
      <c r="H38" s="431"/>
      <c r="I38" s="431"/>
      <c r="J38" s="432"/>
      <c r="K38" s="34"/>
      <c r="L38" s="35"/>
      <c r="O38" s="7"/>
      <c r="P38" s="7"/>
    </row>
    <row r="39" spans="1:16" s="36" customFormat="1" x14ac:dyDescent="0.25">
      <c r="A39" s="70"/>
      <c r="B39" s="425"/>
      <c r="C39" s="426"/>
      <c r="D39" s="430"/>
      <c r="E39" s="431"/>
      <c r="F39" s="431"/>
      <c r="G39" s="431"/>
      <c r="H39" s="431"/>
      <c r="I39" s="431"/>
      <c r="J39" s="432"/>
      <c r="K39" s="34"/>
      <c r="L39" s="35"/>
      <c r="O39" s="7"/>
      <c r="P39" s="7"/>
    </row>
    <row r="40" spans="1:16" s="36" customFormat="1" x14ac:dyDescent="0.25">
      <c r="A40" s="70"/>
      <c r="B40" s="425"/>
      <c r="C40" s="426"/>
      <c r="D40" s="433"/>
      <c r="E40" s="434"/>
      <c r="F40" s="434"/>
      <c r="G40" s="434"/>
      <c r="H40" s="434"/>
      <c r="I40" s="434"/>
      <c r="J40" s="435"/>
      <c r="K40" s="34"/>
      <c r="L40" s="35"/>
      <c r="O40" s="7"/>
      <c r="P40" s="7"/>
    </row>
    <row r="41" spans="1:16" s="26" customFormat="1" x14ac:dyDescent="0.25">
      <c r="A41" s="56"/>
      <c r="B41" s="67"/>
      <c r="C41" s="68"/>
      <c r="D41" s="68"/>
      <c r="E41" s="68"/>
      <c r="F41" s="68"/>
      <c r="G41" s="68"/>
      <c r="H41" s="68"/>
      <c r="I41" s="68"/>
      <c r="J41" s="68"/>
      <c r="K41" s="68"/>
      <c r="L41" s="69"/>
    </row>
    <row r="42" spans="1:16" s="4" customFormat="1" x14ac:dyDescent="0.25">
      <c r="A42" s="1"/>
      <c r="B42" s="15"/>
      <c r="C42" s="15"/>
      <c r="D42" s="15"/>
      <c r="E42" s="3"/>
      <c r="F42" s="3"/>
      <c r="G42" s="3"/>
      <c r="H42" s="3"/>
      <c r="I42" s="3"/>
      <c r="J42" s="3"/>
      <c r="K42" s="3"/>
      <c r="L42" s="3"/>
      <c r="O42" s="16"/>
      <c r="P42" s="16"/>
    </row>
    <row r="43" spans="1:16" s="2" customFormat="1" x14ac:dyDescent="0.25">
      <c r="A43" s="1"/>
      <c r="B43" s="314" t="str">
        <f>IF(Intro!$G$21="English",O43,P43)</f>
        <v>GLOSSARY</v>
      </c>
      <c r="C43" s="315"/>
      <c r="D43" s="315" t="s">
        <v>268</v>
      </c>
      <c r="E43" s="315" t="s">
        <v>269</v>
      </c>
      <c r="F43" s="315" t="s">
        <v>269</v>
      </c>
      <c r="G43" s="315" t="s">
        <v>269</v>
      </c>
      <c r="H43" s="315" t="s">
        <v>269</v>
      </c>
      <c r="I43" s="315" t="s">
        <v>269</v>
      </c>
      <c r="J43" s="315" t="s">
        <v>269</v>
      </c>
      <c r="K43" s="315" t="s">
        <v>269</v>
      </c>
      <c r="L43" s="316" t="s">
        <v>269</v>
      </c>
      <c r="M43" s="4"/>
      <c r="N43" s="13"/>
      <c r="O43" s="20" t="s">
        <v>357</v>
      </c>
      <c r="P43" s="20" t="s">
        <v>268</v>
      </c>
    </row>
    <row r="44" spans="1:16" s="26" customFormat="1" x14ac:dyDescent="0.25">
      <c r="A44" s="56"/>
      <c r="B44" s="412" t="str">
        <f>IF(Intro!$G$21="English",O44,P44)</f>
        <v>Net delivered purchase value (laid-in cost)</v>
      </c>
      <c r="C44" s="413"/>
      <c r="D44" s="416" t="str">
        <f>IF(Intro!$G$21="English",O45,P45)</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44" s="416"/>
      <c r="F44" s="416"/>
      <c r="G44" s="416"/>
      <c r="H44" s="416"/>
      <c r="I44" s="416"/>
      <c r="J44" s="416"/>
      <c r="K44" s="416"/>
      <c r="L44" s="417"/>
      <c r="O44" s="8" t="s">
        <v>301</v>
      </c>
      <c r="P44" s="8" t="s">
        <v>401</v>
      </c>
    </row>
    <row r="45" spans="1:16" x14ac:dyDescent="0.25">
      <c r="B45" s="405"/>
      <c r="C45" s="406"/>
      <c r="D45" s="418"/>
      <c r="E45" s="418"/>
      <c r="F45" s="418"/>
      <c r="G45" s="418"/>
      <c r="H45" s="418"/>
      <c r="I45" s="418"/>
      <c r="J45" s="418"/>
      <c r="K45" s="418"/>
      <c r="L45" s="419"/>
      <c r="O45" s="8" t="s">
        <v>358</v>
      </c>
      <c r="P45" s="7" t="s">
        <v>359</v>
      </c>
    </row>
    <row r="46" spans="1:16" x14ac:dyDescent="0.25">
      <c r="B46" s="405"/>
      <c r="C46" s="406"/>
      <c r="D46" s="418"/>
      <c r="E46" s="418"/>
      <c r="F46" s="418"/>
      <c r="G46" s="418"/>
      <c r="H46" s="418"/>
      <c r="I46" s="418"/>
      <c r="J46" s="418"/>
      <c r="K46" s="418"/>
      <c r="L46" s="419"/>
    </row>
    <row r="47" spans="1:16" x14ac:dyDescent="0.25">
      <c r="B47" s="414"/>
      <c r="C47" s="415"/>
      <c r="D47" s="420"/>
      <c r="E47" s="420"/>
      <c r="F47" s="420"/>
      <c r="G47" s="420"/>
      <c r="H47" s="420"/>
      <c r="I47" s="420"/>
      <c r="J47" s="420"/>
      <c r="K47" s="420"/>
      <c r="L47" s="421"/>
    </row>
    <row r="48" spans="1:16" s="26" customFormat="1" x14ac:dyDescent="0.25">
      <c r="A48" s="56"/>
      <c r="B48" s="405" t="str">
        <f>IF(Intro!$G$21="English",O48,P48)</f>
        <v>Related firms</v>
      </c>
      <c r="C48" s="406"/>
      <c r="D48" s="297" t="str">
        <f>IF(Intro!$G$21="English",O49,P49)</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48" s="297"/>
      <c r="F48" s="297"/>
      <c r="G48" s="297"/>
      <c r="H48" s="297"/>
      <c r="I48" s="297"/>
      <c r="J48" s="297"/>
      <c r="K48" s="297"/>
      <c r="L48" s="409"/>
      <c r="O48" s="8" t="s">
        <v>331</v>
      </c>
      <c r="P48" s="8" t="s">
        <v>332</v>
      </c>
    </row>
    <row r="49" spans="1:18" s="26" customFormat="1" x14ac:dyDescent="0.25">
      <c r="A49" s="56"/>
      <c r="B49" s="405"/>
      <c r="C49" s="406"/>
      <c r="D49" s="297"/>
      <c r="E49" s="297"/>
      <c r="F49" s="297"/>
      <c r="G49" s="297"/>
      <c r="H49" s="297"/>
      <c r="I49" s="297"/>
      <c r="J49" s="297"/>
      <c r="K49" s="297"/>
      <c r="L49" s="409"/>
      <c r="O49" s="8" t="s">
        <v>333</v>
      </c>
      <c r="P49" s="8" t="s">
        <v>334</v>
      </c>
      <c r="Q49" s="8"/>
      <c r="R49" s="8"/>
    </row>
    <row r="50" spans="1:18" s="26" customFormat="1" x14ac:dyDescent="0.25">
      <c r="A50" s="56"/>
      <c r="B50" s="405"/>
      <c r="C50" s="406"/>
      <c r="D50" s="297"/>
      <c r="E50" s="297"/>
      <c r="F50" s="297"/>
      <c r="G50" s="297"/>
      <c r="H50" s="297"/>
      <c r="I50" s="297"/>
      <c r="J50" s="297"/>
      <c r="K50" s="297"/>
      <c r="L50" s="409"/>
      <c r="O50" s="8"/>
      <c r="P50" s="8"/>
      <c r="Q50" s="8"/>
      <c r="R50" s="8"/>
    </row>
    <row r="51" spans="1:18" s="26" customFormat="1" x14ac:dyDescent="0.25">
      <c r="A51" s="56"/>
      <c r="B51" s="407"/>
      <c r="C51" s="408"/>
      <c r="D51" s="410"/>
      <c r="E51" s="410"/>
      <c r="F51" s="410"/>
      <c r="G51" s="410"/>
      <c r="H51" s="410"/>
      <c r="I51" s="410"/>
      <c r="J51" s="410"/>
      <c r="K51" s="410"/>
      <c r="L51" s="411"/>
      <c r="O51" s="8"/>
      <c r="P51" s="8"/>
      <c r="Q51" s="8"/>
      <c r="R51" s="8"/>
    </row>
  </sheetData>
  <sheetProtection algorithmName="SHA-512" hashValue="YdIOBd0WEdZsKa3QpvgjcwTVKydG2wUyhjiDUnAEDMoOyP4nsTx3v9x7U5eS7u94j59Qmm6wMIBxvZdkz+XTYQ==" saltValue="g0slVj8DgawzkSDmkWovzg==" spinCount="100000" sheet="1" objects="1" scenarios="1" selectLockedCells="1"/>
  <mergeCells count="22">
    <mergeCell ref="B29:L29"/>
    <mergeCell ref="B48:C51"/>
    <mergeCell ref="D48:L51"/>
    <mergeCell ref="B44:C47"/>
    <mergeCell ref="D44:L47"/>
    <mergeCell ref="B30:L30"/>
    <mergeCell ref="B31:C40"/>
    <mergeCell ref="D31:J40"/>
    <mergeCell ref="B43:L43"/>
    <mergeCell ref="B4:L4"/>
    <mergeCell ref="B8:L8"/>
    <mergeCell ref="B10:L10"/>
    <mergeCell ref="B19:L19"/>
    <mergeCell ref="B27:L27"/>
    <mergeCell ref="B21:L21"/>
    <mergeCell ref="B5:L5"/>
    <mergeCell ref="B6:L6"/>
    <mergeCell ref="B12:L13"/>
    <mergeCell ref="B15:L16"/>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27"/>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2"/>
      <c r="P3" s="2"/>
    </row>
    <row r="4" spans="1:16" s="2" customFormat="1" x14ac:dyDescent="0.25">
      <c r="A4" s="1"/>
      <c r="B4" s="396" t="str">
        <f>Info!B4</f>
        <v>PURCHASERS' QUESTIONNAIRE</v>
      </c>
      <c r="C4" s="397"/>
      <c r="D4" s="397"/>
      <c r="E4" s="397"/>
      <c r="F4" s="397"/>
      <c r="G4" s="397"/>
      <c r="H4" s="397"/>
      <c r="I4" s="397"/>
      <c r="J4" s="397"/>
      <c r="K4" s="397"/>
      <c r="L4" s="398"/>
      <c r="M4" s="13"/>
      <c r="N4" s="13"/>
      <c r="O4" s="20"/>
      <c r="P4" s="20"/>
    </row>
    <row r="5" spans="1:16" s="2" customFormat="1" x14ac:dyDescent="0.25">
      <c r="A5" s="1"/>
      <c r="B5" s="462" t="str">
        <f>Info!B5</f>
        <v>NQ-2026-004</v>
      </c>
      <c r="C5" s="463"/>
      <c r="D5" s="463"/>
      <c r="E5" s="463"/>
      <c r="F5" s="463"/>
      <c r="G5" s="463"/>
      <c r="H5" s="463"/>
      <c r="I5" s="463"/>
      <c r="J5" s="463"/>
      <c r="K5" s="463"/>
      <c r="L5" s="464"/>
      <c r="M5" s="13"/>
      <c r="N5" s="13"/>
      <c r="O5" s="20"/>
      <c r="P5" s="20"/>
    </row>
    <row r="6" spans="1:16" s="4" customFormat="1" x14ac:dyDescent="0.25">
      <c r="A6" s="1"/>
      <c r="B6" s="462" t="str">
        <f>Info!B6</f>
        <v>DECORATIVE AND OTHER NON-STRUCTURAL PLYWOOD</v>
      </c>
      <c r="C6" s="463"/>
      <c r="D6" s="463"/>
      <c r="E6" s="463"/>
      <c r="F6" s="463"/>
      <c r="G6" s="463"/>
      <c r="H6" s="463"/>
      <c r="I6" s="463"/>
      <c r="J6" s="463"/>
      <c r="K6" s="463"/>
      <c r="L6" s="464"/>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IF(Intro!$G$21="English",O8,P8)</f>
        <v>The following questions refer to the goods as defined in the product description on the Intro tab.</v>
      </c>
      <c r="C8" s="469"/>
      <c r="D8" s="469"/>
      <c r="E8" s="469"/>
      <c r="F8" s="469"/>
      <c r="G8" s="469"/>
      <c r="H8" s="469"/>
      <c r="I8" s="469"/>
      <c r="J8" s="469"/>
      <c r="K8" s="469"/>
      <c r="L8" s="470"/>
      <c r="M8" s="20"/>
      <c r="N8" s="20"/>
      <c r="O8" s="16" t="s">
        <v>361</v>
      </c>
      <c r="P8" s="16" t="s">
        <v>403</v>
      </c>
    </row>
    <row r="9" spans="1:16" s="4" customFormat="1" x14ac:dyDescent="0.25">
      <c r="A9" s="1"/>
      <c r="B9" s="468" t="str">
        <f>IF(Intro!$G$21="English",O9,P9)</f>
        <v xml:space="preserve">Product information and a glossary of terms can be found in the Info tab.
</v>
      </c>
      <c r="C9" s="469"/>
      <c r="D9" s="469"/>
      <c r="E9" s="469"/>
      <c r="F9" s="469"/>
      <c r="G9" s="469"/>
      <c r="H9" s="469"/>
      <c r="I9" s="469"/>
      <c r="J9" s="469"/>
      <c r="K9" s="469"/>
      <c r="L9" s="470"/>
      <c r="M9" s="20"/>
      <c r="N9" s="20"/>
      <c r="O9" s="16" t="s">
        <v>171</v>
      </c>
      <c r="P9" s="4" t="s">
        <v>172</v>
      </c>
    </row>
    <row r="10" spans="1:16" s="4" customFormat="1" x14ac:dyDescent="0.25">
      <c r="A10" s="1"/>
      <c r="B10" s="471" t="str">
        <f>IF(Intro!$G$21="English",O10,P10)</f>
        <v xml:space="preserve">Use the AddPub tab if more space is needed.
</v>
      </c>
      <c r="C10" s="472"/>
      <c r="D10" s="472"/>
      <c r="E10" s="472"/>
      <c r="F10" s="472"/>
      <c r="G10" s="472"/>
      <c r="H10" s="472"/>
      <c r="I10" s="472"/>
      <c r="J10" s="472"/>
      <c r="K10" s="472"/>
      <c r="L10" s="473"/>
      <c r="M10" s="20"/>
      <c r="N10" s="20"/>
      <c r="O10" s="16" t="s">
        <v>173</v>
      </c>
      <c r="P10" s="16" t="s">
        <v>174</v>
      </c>
    </row>
    <row r="11" spans="1:16" s="4" customFormat="1" x14ac:dyDescent="0.25">
      <c r="A11" s="1"/>
      <c r="B11" s="15"/>
      <c r="C11" s="15"/>
      <c r="D11" s="15"/>
      <c r="E11" s="3"/>
      <c r="F11" s="3"/>
      <c r="G11" s="3"/>
      <c r="H11" s="3"/>
      <c r="I11" s="3"/>
      <c r="J11" s="3"/>
      <c r="K11" s="3"/>
      <c r="L11" s="3"/>
      <c r="O11" s="16"/>
      <c r="P11" s="16"/>
    </row>
    <row r="12" spans="1:16" x14ac:dyDescent="0.25">
      <c r="B12" s="342" t="str">
        <f>UPPER(IF(Intro!$G$21="English",O12,P12))</f>
        <v>GENERAL FIRM INFORMATION</v>
      </c>
      <c r="C12" s="343"/>
      <c r="D12" s="343"/>
      <c r="E12" s="343"/>
      <c r="F12" s="343"/>
      <c r="G12" s="343"/>
      <c r="H12" s="343"/>
      <c r="I12" s="343"/>
      <c r="J12" s="343"/>
      <c r="K12" s="343"/>
      <c r="L12" s="344"/>
      <c r="M12" s="26"/>
      <c r="O12" s="8" t="s">
        <v>175</v>
      </c>
      <c r="P12" s="8" t="s">
        <v>176</v>
      </c>
    </row>
    <row r="13" spans="1:16" x14ac:dyDescent="0.25">
      <c r="B13" s="455" t="s">
        <v>9</v>
      </c>
      <c r="C13" s="456"/>
      <c r="D13" s="456"/>
      <c r="E13" s="456"/>
      <c r="F13" s="456"/>
      <c r="G13" s="456"/>
      <c r="H13" s="456"/>
      <c r="I13" s="456"/>
      <c r="J13" s="456"/>
      <c r="K13" s="456"/>
      <c r="L13" s="457"/>
      <c r="M13" s="8"/>
    </row>
    <row r="14" spans="1:16" s="26" customFormat="1" x14ac:dyDescent="0.25">
      <c r="A14" s="56"/>
      <c r="B14" s="66"/>
      <c r="C14" s="51"/>
      <c r="D14" s="51"/>
      <c r="E14" s="51"/>
      <c r="F14" s="51"/>
      <c r="G14" s="51"/>
      <c r="H14" s="51"/>
      <c r="I14" s="51"/>
      <c r="J14" s="51"/>
      <c r="K14" s="51"/>
      <c r="L14" s="57"/>
      <c r="O14" s="8"/>
      <c r="P14" s="8"/>
    </row>
    <row r="15" spans="1:16" s="26" customFormat="1" x14ac:dyDescent="0.25">
      <c r="A15" s="56"/>
      <c r="B15" s="465" t="str">
        <f>IF(Intro!$G$21="English",O15,P15)</f>
        <v xml:space="preserve">Indicate your firm's primary trade level with respect to the goods in Canada (Distributor, End user/OEM, Retailer): </v>
      </c>
      <c r="C15" s="466"/>
      <c r="D15" s="466"/>
      <c r="E15" s="466"/>
      <c r="F15" s="466"/>
      <c r="G15" s="466"/>
      <c r="H15" s="466"/>
      <c r="I15" s="466"/>
      <c r="J15" s="466"/>
      <c r="K15" s="466"/>
      <c r="L15" s="467"/>
      <c r="O15" s="8" t="str">
        <f>"Indicate your firm's primary trade level with respect to the goods in Canada ("&amp;Variables!B40&amp;", "&amp;Variables!B41&amp;", "&amp;Variables!B42&amp;"): "</f>
        <v xml:space="preserve">Indicate your firm's primary trade level with respect to the goods in Canada (Distributor, End user/OEM, Retailer): </v>
      </c>
      <c r="P15" s="8" t="str">
        <f>"Indiquez le principal niveau commercial de votre entreprise en ce qui concerne les marchandises au Canada ("&amp;Variables!C40&amp;", "&amp;Variables!C41&amp;", "&amp;Variables!C42&amp;") :"</f>
        <v>Indiquez le principal niveau commercial de votre entreprise en ce qui concerne les marchandises au Canada (Distributeur, Utilisateur final/FEO, Détaillant) :</v>
      </c>
    </row>
    <row r="16" spans="1:16" s="26" customFormat="1" x14ac:dyDescent="0.25">
      <c r="A16" s="56"/>
      <c r="B16" s="66"/>
      <c r="C16" s="51"/>
      <c r="D16" s="51"/>
      <c r="E16" s="51"/>
      <c r="F16" s="51"/>
      <c r="G16" s="51"/>
      <c r="H16" s="51"/>
      <c r="I16" s="51"/>
      <c r="J16" s="51"/>
      <c r="K16" s="51"/>
      <c r="L16" s="57"/>
      <c r="O16" s="8"/>
      <c r="P16" s="8"/>
    </row>
    <row r="17" spans="1:19" x14ac:dyDescent="0.25">
      <c r="B17" s="474" t="str">
        <f>IF(Intro!$G$21="English",O17,P17)</f>
        <v>Trade level</v>
      </c>
      <c r="C17" s="475"/>
      <c r="D17" s="476"/>
      <c r="E17" s="476"/>
      <c r="F17" s="476"/>
      <c r="G17" s="476"/>
      <c r="H17" s="26"/>
      <c r="I17" s="51"/>
      <c r="J17" s="51"/>
      <c r="K17" s="51"/>
      <c r="L17" s="57"/>
      <c r="M17" s="8"/>
      <c r="O17" s="8" t="s">
        <v>196</v>
      </c>
      <c r="P17" s="8" t="s">
        <v>197</v>
      </c>
      <c r="Q17" s="26"/>
      <c r="R17" s="26"/>
    </row>
    <row r="18" spans="1:19" s="26" customFormat="1" x14ac:dyDescent="0.25">
      <c r="A18" s="56"/>
      <c r="B18" s="67"/>
      <c r="C18" s="68"/>
      <c r="D18" s="68"/>
      <c r="E18" s="68"/>
      <c r="F18" s="68"/>
      <c r="G18" s="68"/>
      <c r="H18" s="68"/>
      <c r="I18" s="68"/>
      <c r="J18" s="68"/>
      <c r="K18" s="68"/>
      <c r="L18" s="69"/>
      <c r="O18" s="8"/>
      <c r="P18" s="8"/>
      <c r="S18" s="8"/>
    </row>
    <row r="19" spans="1:19" s="9" customFormat="1" x14ac:dyDescent="0.25">
      <c r="A19" s="6"/>
      <c r="B19" s="449" t="s">
        <v>11</v>
      </c>
      <c r="C19" s="450"/>
      <c r="D19" s="450"/>
      <c r="E19" s="450"/>
      <c r="F19" s="450"/>
      <c r="G19" s="450"/>
      <c r="H19" s="450"/>
      <c r="I19" s="450"/>
      <c r="J19" s="450"/>
      <c r="K19" s="450"/>
      <c r="L19" s="451"/>
      <c r="M19" s="42"/>
    </row>
    <row r="20" spans="1:19" s="26" customFormat="1" x14ac:dyDescent="0.25">
      <c r="A20" s="56"/>
      <c r="B20" s="66"/>
      <c r="C20" s="51"/>
      <c r="D20" s="51"/>
      <c r="E20" s="51"/>
      <c r="F20" s="51"/>
      <c r="G20" s="51"/>
      <c r="H20" s="51"/>
      <c r="I20" s="51"/>
      <c r="J20" s="51"/>
      <c r="K20" s="51"/>
      <c r="L20" s="57"/>
      <c r="O20" s="8"/>
      <c r="P20" s="8"/>
    </row>
    <row r="21" spans="1:19" s="26" customFormat="1" x14ac:dyDescent="0.25">
      <c r="A21" s="56"/>
      <c r="B21" s="327" t="str">
        <f>IF(Intro!$G$21="English",O21,P21)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1" s="328"/>
      <c r="D21" s="328"/>
      <c r="E21" s="328"/>
      <c r="F21" s="328"/>
      <c r="G21" s="328"/>
      <c r="H21" s="328"/>
      <c r="I21" s="328"/>
      <c r="J21" s="328"/>
      <c r="K21" s="328"/>
      <c r="L21" s="329"/>
      <c r="O21" s="8" t="s">
        <v>458</v>
      </c>
      <c r="P21" s="8" t="s">
        <v>459</v>
      </c>
    </row>
    <row r="22" spans="1:19" s="26" customFormat="1" x14ac:dyDescent="0.25">
      <c r="A22" s="56"/>
      <c r="B22" s="327"/>
      <c r="C22" s="328"/>
      <c r="D22" s="328"/>
      <c r="E22" s="328"/>
      <c r="F22" s="328"/>
      <c r="G22" s="328"/>
      <c r="H22" s="328"/>
      <c r="I22" s="328"/>
      <c r="J22" s="328"/>
      <c r="K22" s="328"/>
      <c r="L22" s="329"/>
      <c r="O22" s="8"/>
      <c r="P22" s="8"/>
    </row>
    <row r="23" spans="1:19" s="26" customFormat="1" x14ac:dyDescent="0.25">
      <c r="A23" s="56"/>
      <c r="B23" s="327"/>
      <c r="C23" s="328"/>
      <c r="D23" s="328"/>
      <c r="E23" s="328"/>
      <c r="F23" s="328"/>
      <c r="G23" s="328"/>
      <c r="H23" s="328"/>
      <c r="I23" s="328"/>
      <c r="J23" s="328"/>
      <c r="K23" s="328"/>
      <c r="L23" s="329"/>
      <c r="O23" s="8"/>
      <c r="P23" s="8"/>
    </row>
    <row r="24" spans="1:19" s="26" customFormat="1" ht="29.25" customHeight="1" x14ac:dyDescent="0.25">
      <c r="A24" s="56"/>
      <c r="B24" s="327"/>
      <c r="C24" s="328"/>
      <c r="D24" s="328"/>
      <c r="E24" s="328"/>
      <c r="F24" s="328"/>
      <c r="G24" s="328"/>
      <c r="H24" s="328"/>
      <c r="I24" s="328"/>
      <c r="J24" s="328"/>
      <c r="K24" s="328"/>
      <c r="L24" s="329"/>
      <c r="O24" s="8"/>
      <c r="P24" s="8"/>
    </row>
    <row r="25" spans="1:19" s="26" customFormat="1" x14ac:dyDescent="0.25">
      <c r="A25" s="56"/>
      <c r="B25" s="66"/>
      <c r="C25" s="51"/>
      <c r="D25" s="51"/>
      <c r="E25" s="51"/>
      <c r="F25" s="51"/>
      <c r="G25" s="51"/>
      <c r="H25" s="51"/>
      <c r="I25" s="51"/>
      <c r="J25" s="51"/>
      <c r="K25" s="51"/>
      <c r="L25" s="57"/>
      <c r="O25" s="8"/>
      <c r="P25" s="8"/>
    </row>
    <row r="26" spans="1:19" x14ac:dyDescent="0.25">
      <c r="B26" s="97"/>
      <c r="C26" s="477" t="str">
        <f>IF(Intro!$G$21="English",O26,P26)</f>
        <v>Firm Name</v>
      </c>
      <c r="D26" s="477"/>
      <c r="E26" s="477"/>
      <c r="F26" s="477" t="str">
        <f>IF(Intro!$G$21="English",O27,P27)</f>
        <v>Firm Address</v>
      </c>
      <c r="G26" s="477"/>
      <c r="H26" s="477" t="str">
        <f>IF(Intro!$G$21="English",O28,P28)</f>
        <v>Nature of association</v>
      </c>
      <c r="I26" s="477"/>
      <c r="J26" s="477" t="str">
        <f>IF(Intro!$G$21="English",O29,P29)</f>
        <v>Role in the Industry</v>
      </c>
      <c r="K26" s="477"/>
      <c r="L26" s="478"/>
      <c r="M26" s="8"/>
      <c r="O26" s="8" t="s">
        <v>73</v>
      </c>
      <c r="P26" s="8" t="s">
        <v>128</v>
      </c>
    </row>
    <row r="27" spans="1:19" x14ac:dyDescent="0.25">
      <c r="B27" s="458">
        <v>1</v>
      </c>
      <c r="C27" s="300"/>
      <c r="D27" s="300"/>
      <c r="E27" s="300"/>
      <c r="F27" s="300"/>
      <c r="G27" s="300"/>
      <c r="H27" s="300"/>
      <c r="I27" s="300"/>
      <c r="J27" s="300"/>
      <c r="K27" s="300"/>
      <c r="L27" s="301"/>
      <c r="M27" s="8"/>
      <c r="O27" s="8" t="s">
        <v>15</v>
      </c>
      <c r="P27" s="8" t="s">
        <v>6</v>
      </c>
    </row>
    <row r="28" spans="1:19" x14ac:dyDescent="0.25">
      <c r="B28" s="458"/>
      <c r="C28" s="300"/>
      <c r="D28" s="300"/>
      <c r="E28" s="300"/>
      <c r="F28" s="300"/>
      <c r="G28" s="300"/>
      <c r="H28" s="300"/>
      <c r="I28" s="300"/>
      <c r="J28" s="300"/>
      <c r="K28" s="300"/>
      <c r="L28" s="301"/>
      <c r="M28" s="8"/>
      <c r="O28" s="8" t="s">
        <v>275</v>
      </c>
      <c r="P28" s="8" t="s">
        <v>405</v>
      </c>
    </row>
    <row r="29" spans="1:19" x14ac:dyDescent="0.25">
      <c r="B29" s="458">
        <v>2</v>
      </c>
      <c r="C29" s="300"/>
      <c r="D29" s="300"/>
      <c r="E29" s="300"/>
      <c r="F29" s="300"/>
      <c r="G29" s="300"/>
      <c r="H29" s="300"/>
      <c r="I29" s="300"/>
      <c r="J29" s="300"/>
      <c r="K29" s="300"/>
      <c r="L29" s="301"/>
      <c r="M29" s="8"/>
      <c r="O29" s="8" t="s">
        <v>74</v>
      </c>
      <c r="P29" s="8" t="s">
        <v>86</v>
      </c>
    </row>
    <row r="30" spans="1:19" x14ac:dyDescent="0.25">
      <c r="B30" s="458"/>
      <c r="C30" s="300"/>
      <c r="D30" s="300"/>
      <c r="E30" s="300"/>
      <c r="F30" s="300"/>
      <c r="G30" s="300"/>
      <c r="H30" s="300"/>
      <c r="I30" s="300"/>
      <c r="J30" s="300"/>
      <c r="K30" s="300"/>
      <c r="L30" s="301"/>
      <c r="M30" s="8"/>
    </row>
    <row r="31" spans="1:19" x14ac:dyDescent="0.25">
      <c r="B31" s="458">
        <v>3</v>
      </c>
      <c r="C31" s="300"/>
      <c r="D31" s="300"/>
      <c r="E31" s="300"/>
      <c r="F31" s="300"/>
      <c r="G31" s="300"/>
      <c r="H31" s="300"/>
      <c r="I31" s="300"/>
      <c r="J31" s="300"/>
      <c r="K31" s="300"/>
      <c r="L31" s="301"/>
      <c r="M31" s="8"/>
    </row>
    <row r="32" spans="1:19" x14ac:dyDescent="0.25">
      <c r="B32" s="458"/>
      <c r="C32" s="300"/>
      <c r="D32" s="300"/>
      <c r="E32" s="300"/>
      <c r="F32" s="300"/>
      <c r="G32" s="300"/>
      <c r="H32" s="300"/>
      <c r="I32" s="300"/>
      <c r="J32" s="300"/>
      <c r="K32" s="300"/>
      <c r="L32" s="301"/>
      <c r="M32" s="8"/>
    </row>
    <row r="33" spans="1:16" x14ac:dyDescent="0.25">
      <c r="B33" s="458">
        <v>4</v>
      </c>
      <c r="C33" s="300"/>
      <c r="D33" s="300"/>
      <c r="E33" s="300"/>
      <c r="F33" s="300"/>
      <c r="G33" s="300"/>
      <c r="H33" s="300"/>
      <c r="I33" s="300"/>
      <c r="J33" s="300"/>
      <c r="K33" s="300"/>
      <c r="L33" s="301"/>
      <c r="M33" s="8"/>
    </row>
    <row r="34" spans="1:16" x14ac:dyDescent="0.25">
      <c r="B34" s="458"/>
      <c r="C34" s="300"/>
      <c r="D34" s="300"/>
      <c r="E34" s="300"/>
      <c r="F34" s="300"/>
      <c r="G34" s="300"/>
      <c r="H34" s="300"/>
      <c r="I34" s="300"/>
      <c r="J34" s="300"/>
      <c r="K34" s="300"/>
      <c r="L34" s="301"/>
      <c r="M34" s="8"/>
    </row>
    <row r="35" spans="1:16" x14ac:dyDescent="0.25">
      <c r="B35" s="458">
        <v>5</v>
      </c>
      <c r="C35" s="300"/>
      <c r="D35" s="300"/>
      <c r="E35" s="300"/>
      <c r="F35" s="300"/>
      <c r="G35" s="300"/>
      <c r="H35" s="300"/>
      <c r="I35" s="300"/>
      <c r="J35" s="300"/>
      <c r="K35" s="300"/>
      <c r="L35" s="301"/>
      <c r="M35" s="8"/>
    </row>
    <row r="36" spans="1:16" x14ac:dyDescent="0.25">
      <c r="B36" s="458"/>
      <c r="C36" s="300"/>
      <c r="D36" s="300"/>
      <c r="E36" s="300"/>
      <c r="F36" s="300"/>
      <c r="G36" s="300"/>
      <c r="H36" s="300"/>
      <c r="I36" s="300"/>
      <c r="J36" s="300"/>
      <c r="K36" s="300"/>
      <c r="L36" s="301"/>
      <c r="M36" s="8"/>
    </row>
    <row r="37" spans="1:16" x14ac:dyDescent="0.25">
      <c r="B37" s="458">
        <v>6</v>
      </c>
      <c r="C37" s="300"/>
      <c r="D37" s="300"/>
      <c r="E37" s="300"/>
      <c r="F37" s="300"/>
      <c r="G37" s="300"/>
      <c r="H37" s="300"/>
      <c r="I37" s="300"/>
      <c r="J37" s="300"/>
      <c r="K37" s="300"/>
      <c r="L37" s="301"/>
      <c r="M37" s="8"/>
    </row>
    <row r="38" spans="1:16" x14ac:dyDescent="0.25">
      <c r="B38" s="458"/>
      <c r="C38" s="300"/>
      <c r="D38" s="300"/>
      <c r="E38" s="300"/>
      <c r="F38" s="300"/>
      <c r="G38" s="300"/>
      <c r="H38" s="300"/>
      <c r="I38" s="300"/>
      <c r="J38" s="300"/>
      <c r="K38" s="300"/>
      <c r="L38" s="301"/>
      <c r="M38" s="8"/>
    </row>
    <row r="39" spans="1:16" x14ac:dyDescent="0.25">
      <c r="B39" s="458">
        <v>7</v>
      </c>
      <c r="C39" s="300"/>
      <c r="D39" s="300"/>
      <c r="E39" s="300"/>
      <c r="F39" s="300"/>
      <c r="G39" s="300"/>
      <c r="H39" s="300"/>
      <c r="I39" s="300"/>
      <c r="J39" s="300"/>
      <c r="K39" s="300"/>
      <c r="L39" s="301"/>
      <c r="M39" s="8"/>
    </row>
    <row r="40" spans="1:16" x14ac:dyDescent="0.25">
      <c r="B40" s="458"/>
      <c r="C40" s="300"/>
      <c r="D40" s="300"/>
      <c r="E40" s="300"/>
      <c r="F40" s="300"/>
      <c r="G40" s="300"/>
      <c r="H40" s="300"/>
      <c r="I40" s="300"/>
      <c r="J40" s="300"/>
      <c r="K40" s="300"/>
      <c r="L40" s="301"/>
      <c r="M40" s="8"/>
    </row>
    <row r="41" spans="1:16" x14ac:dyDescent="0.25">
      <c r="B41" s="458">
        <v>8</v>
      </c>
      <c r="C41" s="300"/>
      <c r="D41" s="300"/>
      <c r="E41" s="300"/>
      <c r="F41" s="300"/>
      <c r="G41" s="300"/>
      <c r="H41" s="300"/>
      <c r="I41" s="300"/>
      <c r="J41" s="300"/>
      <c r="K41" s="300"/>
      <c r="L41" s="301"/>
      <c r="M41" s="8"/>
    </row>
    <row r="42" spans="1:16" x14ac:dyDescent="0.25">
      <c r="B42" s="458"/>
      <c r="C42" s="300"/>
      <c r="D42" s="300"/>
      <c r="E42" s="300"/>
      <c r="F42" s="300"/>
      <c r="G42" s="300"/>
      <c r="H42" s="300"/>
      <c r="I42" s="300"/>
      <c r="J42" s="300"/>
      <c r="K42" s="300"/>
      <c r="L42" s="301"/>
      <c r="M42" s="8"/>
    </row>
    <row r="43" spans="1:16" x14ac:dyDescent="0.25">
      <c r="B43" s="458">
        <v>9</v>
      </c>
      <c r="C43" s="300"/>
      <c r="D43" s="300"/>
      <c r="E43" s="300"/>
      <c r="F43" s="300"/>
      <c r="G43" s="300"/>
      <c r="H43" s="300"/>
      <c r="I43" s="300"/>
      <c r="J43" s="300"/>
      <c r="K43" s="300"/>
      <c r="L43" s="301"/>
      <c r="M43" s="8"/>
    </row>
    <row r="44" spans="1:16" x14ac:dyDescent="0.25">
      <c r="B44" s="458"/>
      <c r="C44" s="300"/>
      <c r="D44" s="300"/>
      <c r="E44" s="300"/>
      <c r="F44" s="300"/>
      <c r="G44" s="300"/>
      <c r="H44" s="300"/>
      <c r="I44" s="300"/>
      <c r="J44" s="300"/>
      <c r="K44" s="300"/>
      <c r="L44" s="301"/>
      <c r="M44" s="8"/>
    </row>
    <row r="45" spans="1:16" x14ac:dyDescent="0.25">
      <c r="B45" s="458">
        <v>10</v>
      </c>
      <c r="C45" s="300"/>
      <c r="D45" s="300"/>
      <c r="E45" s="300"/>
      <c r="F45" s="300"/>
      <c r="G45" s="300"/>
      <c r="H45" s="300"/>
      <c r="I45" s="300"/>
      <c r="J45" s="300"/>
      <c r="K45" s="300"/>
      <c r="L45" s="301"/>
      <c r="M45" s="8"/>
    </row>
    <row r="46" spans="1:16" x14ac:dyDescent="0.25">
      <c r="B46" s="458"/>
      <c r="C46" s="300"/>
      <c r="D46" s="300"/>
      <c r="E46" s="300"/>
      <c r="F46" s="300"/>
      <c r="G46" s="300"/>
      <c r="H46" s="300"/>
      <c r="I46" s="300"/>
      <c r="J46" s="300"/>
      <c r="K46" s="300"/>
      <c r="L46" s="301"/>
      <c r="M46" s="8"/>
    </row>
    <row r="47" spans="1:16" s="26" customFormat="1" x14ac:dyDescent="0.25">
      <c r="A47" s="56"/>
      <c r="B47" s="67"/>
      <c r="C47" s="68"/>
      <c r="D47" s="68"/>
      <c r="E47" s="68"/>
      <c r="F47" s="68"/>
      <c r="G47" s="68"/>
      <c r="H47" s="68"/>
      <c r="I47" s="68"/>
      <c r="J47" s="68"/>
      <c r="K47" s="68"/>
      <c r="L47" s="69"/>
      <c r="O47" s="8"/>
      <c r="P47" s="8"/>
    </row>
    <row r="48" spans="1:16" s="4" customFormat="1" ht="14.45" customHeight="1" x14ac:dyDescent="0.25">
      <c r="A48" s="1"/>
      <c r="B48" s="15"/>
      <c r="C48" s="15"/>
      <c r="D48" s="15"/>
      <c r="E48" s="3"/>
      <c r="F48" s="3"/>
      <c r="G48" s="3"/>
      <c r="H48" s="3"/>
      <c r="I48" s="3"/>
      <c r="J48" s="3"/>
      <c r="K48" s="3"/>
      <c r="L48" s="3"/>
      <c r="O48" s="16"/>
      <c r="P48" s="16"/>
    </row>
    <row r="49" spans="1:16" x14ac:dyDescent="0.25">
      <c r="B49" s="342" t="str">
        <f>UPPER(IF(Intro!$G$21="English",O49,P49))</f>
        <v>MARKET CHARACTERISTICS OF THE GOODS</v>
      </c>
      <c r="C49" s="343"/>
      <c r="D49" s="343"/>
      <c r="E49" s="343"/>
      <c r="F49" s="343"/>
      <c r="G49" s="343"/>
      <c r="H49" s="343"/>
      <c r="I49" s="343"/>
      <c r="J49" s="343"/>
      <c r="K49" s="343"/>
      <c r="L49" s="344"/>
      <c r="M49" s="26"/>
      <c r="O49" s="8" t="s">
        <v>177</v>
      </c>
      <c r="P49" s="8" t="s">
        <v>178</v>
      </c>
    </row>
    <row r="50" spans="1:16" s="9" customFormat="1" x14ac:dyDescent="0.25">
      <c r="A50" s="6"/>
      <c r="B50" s="449" t="s">
        <v>10</v>
      </c>
      <c r="C50" s="450"/>
      <c r="D50" s="450"/>
      <c r="E50" s="450"/>
      <c r="F50" s="450"/>
      <c r="G50" s="450"/>
      <c r="H50" s="450"/>
      <c r="I50" s="450"/>
      <c r="J50" s="450"/>
      <c r="K50" s="450"/>
      <c r="L50" s="451"/>
      <c r="M50" s="42"/>
    </row>
    <row r="51" spans="1:16" s="26" customFormat="1" x14ac:dyDescent="0.25">
      <c r="A51" s="56"/>
      <c r="B51" s="66"/>
      <c r="C51" s="51"/>
      <c r="D51" s="51"/>
      <c r="E51" s="51"/>
      <c r="F51" s="51"/>
      <c r="G51" s="51"/>
      <c r="H51" s="51"/>
      <c r="I51" s="51"/>
      <c r="J51" s="51"/>
      <c r="K51" s="51"/>
      <c r="L51" s="57"/>
      <c r="O51" s="8"/>
      <c r="P51" s="8"/>
    </row>
    <row r="52" spans="1:16" s="26" customFormat="1" x14ac:dyDescent="0.25">
      <c r="A52" s="56"/>
      <c r="B52" s="465" t="str">
        <f>IF(Intro!$G$21="English",O52,P52)</f>
        <v>If your firm is a distributor, indicate the primary industries in which the goods are sold.</v>
      </c>
      <c r="C52" s="466"/>
      <c r="D52" s="466"/>
      <c r="E52" s="466"/>
      <c r="F52" s="466"/>
      <c r="G52" s="466"/>
      <c r="H52" s="466"/>
      <c r="I52" s="466"/>
      <c r="J52" s="466"/>
      <c r="K52" s="466"/>
      <c r="L52" s="467"/>
      <c r="O52" s="8" t="s">
        <v>398</v>
      </c>
      <c r="P52" s="8" t="s">
        <v>399</v>
      </c>
    </row>
    <row r="53" spans="1:16" s="26" customFormat="1" x14ac:dyDescent="0.25">
      <c r="A53" s="56"/>
      <c r="B53" s="465" t="str">
        <f>IF(Intro!$G$21="English",O53,P53)</f>
        <v>If your firm is an end user or retailer, indicate your primary industries.</v>
      </c>
      <c r="C53" s="466"/>
      <c r="D53" s="466"/>
      <c r="E53" s="466"/>
      <c r="F53" s="466"/>
      <c r="G53" s="466"/>
      <c r="H53" s="466"/>
      <c r="I53" s="466"/>
      <c r="J53" s="466"/>
      <c r="K53" s="466"/>
      <c r="L53" s="467"/>
      <c r="O53" s="8" t="s">
        <v>498</v>
      </c>
      <c r="P53" s="8" t="s">
        <v>499</v>
      </c>
    </row>
    <row r="54" spans="1:16" s="26" customFormat="1" x14ac:dyDescent="0.25">
      <c r="A54" s="56"/>
      <c r="B54" s="66"/>
      <c r="C54" s="51"/>
      <c r="D54" s="51"/>
      <c r="E54" s="51"/>
      <c r="F54" s="51"/>
      <c r="G54" s="51"/>
      <c r="H54" s="51"/>
      <c r="I54" s="51"/>
      <c r="J54" s="51"/>
      <c r="K54" s="51"/>
      <c r="L54" s="57"/>
      <c r="O54" s="8"/>
      <c r="P54" s="8"/>
    </row>
    <row r="55" spans="1:16" x14ac:dyDescent="0.25">
      <c r="B55" s="296" t="str">
        <f>IF(Intro!$G$21="English",O55,P55)</f>
        <v xml:space="preserve">Primary Industry 1 </v>
      </c>
      <c r="C55" s="297"/>
      <c r="D55" s="300"/>
      <c r="E55" s="300"/>
      <c r="F55" s="300"/>
      <c r="G55" s="300"/>
      <c r="H55" s="300"/>
      <c r="I55" s="300"/>
      <c r="J55" s="300"/>
      <c r="K55" s="300"/>
      <c r="L55" s="301"/>
      <c r="M55" s="8"/>
      <c r="O55" s="8" t="s">
        <v>101</v>
      </c>
      <c r="P55" s="8" t="s">
        <v>102</v>
      </c>
    </row>
    <row r="56" spans="1:16" x14ac:dyDescent="0.25">
      <c r="B56" s="296"/>
      <c r="C56" s="297"/>
      <c r="D56" s="300"/>
      <c r="E56" s="300"/>
      <c r="F56" s="300"/>
      <c r="G56" s="300"/>
      <c r="H56" s="300"/>
      <c r="I56" s="300"/>
      <c r="J56" s="300"/>
      <c r="K56" s="300"/>
      <c r="L56" s="301"/>
      <c r="M56" s="8"/>
    </row>
    <row r="57" spans="1:16" x14ac:dyDescent="0.25">
      <c r="B57" s="296"/>
      <c r="C57" s="297"/>
      <c r="D57" s="300"/>
      <c r="E57" s="300"/>
      <c r="F57" s="300"/>
      <c r="G57" s="300"/>
      <c r="H57" s="300"/>
      <c r="I57" s="300"/>
      <c r="J57" s="300"/>
      <c r="K57" s="300"/>
      <c r="L57" s="301"/>
      <c r="M57" s="8"/>
    </row>
    <row r="58" spans="1:16" x14ac:dyDescent="0.25">
      <c r="B58" s="296"/>
      <c r="C58" s="297"/>
      <c r="D58" s="300"/>
      <c r="E58" s="300"/>
      <c r="F58" s="300"/>
      <c r="G58" s="300"/>
      <c r="H58" s="300"/>
      <c r="I58" s="300"/>
      <c r="J58" s="300"/>
      <c r="K58" s="300"/>
      <c r="L58" s="301"/>
      <c r="M58" s="8"/>
    </row>
    <row r="59" spans="1:16" x14ac:dyDescent="0.25">
      <c r="B59" s="296"/>
      <c r="C59" s="297"/>
      <c r="D59" s="300"/>
      <c r="E59" s="300"/>
      <c r="F59" s="300"/>
      <c r="G59" s="300"/>
      <c r="H59" s="300"/>
      <c r="I59" s="300"/>
      <c r="J59" s="300"/>
      <c r="K59" s="300"/>
      <c r="L59" s="301"/>
      <c r="M59" s="8"/>
    </row>
    <row r="60" spans="1:16" x14ac:dyDescent="0.25">
      <c r="B60" s="296" t="str">
        <f>IF(Intro!$G$21="English",O60,P60)</f>
        <v>Primary Industry 2</v>
      </c>
      <c r="C60" s="297"/>
      <c r="D60" s="300"/>
      <c r="E60" s="300"/>
      <c r="F60" s="300"/>
      <c r="G60" s="300"/>
      <c r="H60" s="300"/>
      <c r="I60" s="300"/>
      <c r="J60" s="300"/>
      <c r="K60" s="300"/>
      <c r="L60" s="301"/>
      <c r="M60" s="8"/>
      <c r="O60" s="8" t="s">
        <v>200</v>
      </c>
      <c r="P60" s="8" t="s">
        <v>103</v>
      </c>
    </row>
    <row r="61" spans="1:16" x14ac:dyDescent="0.25">
      <c r="B61" s="296"/>
      <c r="C61" s="297"/>
      <c r="D61" s="300"/>
      <c r="E61" s="300"/>
      <c r="F61" s="300"/>
      <c r="G61" s="300"/>
      <c r="H61" s="300"/>
      <c r="I61" s="300"/>
      <c r="J61" s="300"/>
      <c r="K61" s="300"/>
      <c r="L61" s="301"/>
      <c r="M61" s="8"/>
    </row>
    <row r="62" spans="1:16" x14ac:dyDescent="0.25">
      <c r="B62" s="296"/>
      <c r="C62" s="297"/>
      <c r="D62" s="300"/>
      <c r="E62" s="300"/>
      <c r="F62" s="300"/>
      <c r="G62" s="300"/>
      <c r="H62" s="300"/>
      <c r="I62" s="300"/>
      <c r="J62" s="300"/>
      <c r="K62" s="300"/>
      <c r="L62" s="301"/>
      <c r="M62" s="8"/>
    </row>
    <row r="63" spans="1:16" x14ac:dyDescent="0.25">
      <c r="B63" s="296"/>
      <c r="C63" s="297"/>
      <c r="D63" s="300"/>
      <c r="E63" s="300"/>
      <c r="F63" s="300"/>
      <c r="G63" s="300"/>
      <c r="H63" s="300"/>
      <c r="I63" s="300"/>
      <c r="J63" s="300"/>
      <c r="K63" s="300"/>
      <c r="L63" s="301"/>
      <c r="M63" s="8"/>
    </row>
    <row r="64" spans="1:16" x14ac:dyDescent="0.25">
      <c r="B64" s="296"/>
      <c r="C64" s="297"/>
      <c r="D64" s="300"/>
      <c r="E64" s="300"/>
      <c r="F64" s="300"/>
      <c r="G64" s="300"/>
      <c r="H64" s="300"/>
      <c r="I64" s="300"/>
      <c r="J64" s="300"/>
      <c r="K64" s="300"/>
      <c r="L64" s="301"/>
      <c r="M64" s="8"/>
    </row>
    <row r="65" spans="1:16" x14ac:dyDescent="0.25">
      <c r="B65" s="296" t="str">
        <f>IF(Intro!$G$21="English",O65,P65)</f>
        <v>Primary Industry 3</v>
      </c>
      <c r="C65" s="479"/>
      <c r="D65" s="300"/>
      <c r="E65" s="300"/>
      <c r="F65" s="300"/>
      <c r="G65" s="300"/>
      <c r="H65" s="300"/>
      <c r="I65" s="300"/>
      <c r="J65" s="300"/>
      <c r="K65" s="300"/>
      <c r="L65" s="301"/>
      <c r="M65" s="8"/>
      <c r="O65" s="8" t="s">
        <v>201</v>
      </c>
      <c r="P65" s="8" t="s">
        <v>104</v>
      </c>
    </row>
    <row r="66" spans="1:16" x14ac:dyDescent="0.25">
      <c r="B66" s="296"/>
      <c r="C66" s="479"/>
      <c r="D66" s="300"/>
      <c r="E66" s="300"/>
      <c r="F66" s="300"/>
      <c r="G66" s="300"/>
      <c r="H66" s="300"/>
      <c r="I66" s="300"/>
      <c r="J66" s="300"/>
      <c r="K66" s="300"/>
      <c r="L66" s="301"/>
      <c r="M66" s="8"/>
    </row>
    <row r="67" spans="1:16" x14ac:dyDescent="0.25">
      <c r="B67" s="296"/>
      <c r="C67" s="479"/>
      <c r="D67" s="300"/>
      <c r="E67" s="300"/>
      <c r="F67" s="300"/>
      <c r="G67" s="300"/>
      <c r="H67" s="300"/>
      <c r="I67" s="300"/>
      <c r="J67" s="300"/>
      <c r="K67" s="300"/>
      <c r="L67" s="301"/>
      <c r="M67" s="8"/>
    </row>
    <row r="68" spans="1:16" x14ac:dyDescent="0.25">
      <c r="B68" s="296"/>
      <c r="C68" s="479"/>
      <c r="D68" s="300"/>
      <c r="E68" s="300"/>
      <c r="F68" s="300"/>
      <c r="G68" s="300"/>
      <c r="H68" s="300"/>
      <c r="I68" s="300"/>
      <c r="J68" s="300"/>
      <c r="K68" s="300"/>
      <c r="L68" s="301"/>
      <c r="M68" s="8"/>
    </row>
    <row r="69" spans="1:16" x14ac:dyDescent="0.25">
      <c r="B69" s="298"/>
      <c r="C69" s="299"/>
      <c r="D69" s="300"/>
      <c r="E69" s="300"/>
      <c r="F69" s="300"/>
      <c r="G69" s="300"/>
      <c r="H69" s="300"/>
      <c r="I69" s="300"/>
      <c r="J69" s="300"/>
      <c r="K69" s="300"/>
      <c r="L69" s="301"/>
      <c r="M69" s="8"/>
    </row>
    <row r="70" spans="1:16" s="26" customFormat="1" x14ac:dyDescent="0.25">
      <c r="A70" s="56"/>
      <c r="B70" s="67"/>
      <c r="C70" s="68"/>
      <c r="D70" s="68"/>
      <c r="E70" s="68"/>
      <c r="F70" s="68"/>
      <c r="G70" s="68"/>
      <c r="H70" s="68"/>
      <c r="I70" s="68"/>
      <c r="J70" s="68"/>
      <c r="K70" s="68"/>
      <c r="L70" s="69"/>
      <c r="O70" s="8"/>
      <c r="P70" s="8"/>
    </row>
    <row r="71" spans="1:16" s="9" customFormat="1" x14ac:dyDescent="0.25">
      <c r="A71" s="6"/>
      <c r="B71" s="449" t="s">
        <v>252</v>
      </c>
      <c r="C71" s="450"/>
      <c r="D71" s="450"/>
      <c r="E71" s="450"/>
      <c r="F71" s="450"/>
      <c r="G71" s="450"/>
      <c r="H71" s="450"/>
      <c r="I71" s="450"/>
      <c r="J71" s="450"/>
      <c r="K71" s="450"/>
      <c r="L71" s="451"/>
      <c r="M71" s="42"/>
    </row>
    <row r="72" spans="1:16" s="26" customFormat="1" x14ac:dyDescent="0.25">
      <c r="A72" s="56"/>
      <c r="B72" s="66"/>
      <c r="C72" s="51"/>
      <c r="D72" s="51"/>
      <c r="E72" s="51"/>
      <c r="F72" s="51"/>
      <c r="G72" s="51"/>
      <c r="H72" s="51"/>
      <c r="I72" s="51"/>
      <c r="J72" s="51"/>
      <c r="K72" s="51"/>
      <c r="L72" s="57"/>
      <c r="O72" s="8"/>
      <c r="P72" s="8"/>
    </row>
    <row r="73" spans="1:16" s="26" customFormat="1" x14ac:dyDescent="0.25">
      <c r="A73" s="56"/>
      <c r="B73" s="327" t="str">
        <f>IF(Intro!$G$21="English",O73,P73)</f>
        <v>What goods, either domestically produced or imported, do you view as reasonable alternatives to the goods that your firm buys? Specify any restrictions or limitations to the use of these alternative products (e.g., quality, relative cost).</v>
      </c>
      <c r="C73" s="328"/>
      <c r="D73" s="328"/>
      <c r="E73" s="328"/>
      <c r="F73" s="328"/>
      <c r="G73" s="328"/>
      <c r="H73" s="328"/>
      <c r="I73" s="328"/>
      <c r="J73" s="328"/>
      <c r="K73" s="328"/>
      <c r="L73" s="329"/>
      <c r="O73" s="8" t="s">
        <v>276</v>
      </c>
      <c r="P73" s="8" t="s">
        <v>500</v>
      </c>
    </row>
    <row r="74" spans="1:16" s="26" customFormat="1" x14ac:dyDescent="0.25">
      <c r="A74" s="56"/>
      <c r="B74" s="327"/>
      <c r="C74" s="328"/>
      <c r="D74" s="328"/>
      <c r="E74" s="328"/>
      <c r="F74" s="328"/>
      <c r="G74" s="328"/>
      <c r="H74" s="328"/>
      <c r="I74" s="328"/>
      <c r="J74" s="328"/>
      <c r="K74" s="328"/>
      <c r="L74" s="329"/>
      <c r="O74" s="8"/>
      <c r="P74" s="8"/>
    </row>
    <row r="75" spans="1:16" s="26" customFormat="1" x14ac:dyDescent="0.25">
      <c r="A75" s="56"/>
      <c r="B75" s="327"/>
      <c r="C75" s="328"/>
      <c r="D75" s="328"/>
      <c r="E75" s="328"/>
      <c r="F75" s="328"/>
      <c r="G75" s="328"/>
      <c r="H75" s="328"/>
      <c r="I75" s="328"/>
      <c r="J75" s="328"/>
      <c r="K75" s="328"/>
      <c r="L75" s="329"/>
      <c r="O75" s="8"/>
      <c r="P75" s="8"/>
    </row>
    <row r="76" spans="1:16" s="26" customFormat="1" x14ac:dyDescent="0.25">
      <c r="A76" s="56"/>
      <c r="B76" s="66"/>
      <c r="C76" s="51"/>
      <c r="D76" s="51"/>
      <c r="E76" s="51"/>
      <c r="F76" s="51"/>
      <c r="G76" s="51"/>
      <c r="H76" s="51"/>
      <c r="I76" s="51"/>
      <c r="J76" s="51"/>
      <c r="K76" s="51"/>
      <c r="L76" s="57"/>
      <c r="O76" s="8"/>
      <c r="P76" s="8"/>
    </row>
    <row r="77" spans="1:16" x14ac:dyDescent="0.25">
      <c r="B77" s="482"/>
      <c r="C77" s="480" t="str">
        <f>IF(Intro!$G$21="English",O77,P77)</f>
        <v>Type of product bought by your firm</v>
      </c>
      <c r="D77" s="480"/>
      <c r="E77" s="480"/>
      <c r="F77" s="480" t="str">
        <f>IF(Intro!$G$21="English",O78,P78)</f>
        <v>Reasonable alternative product</v>
      </c>
      <c r="G77" s="480"/>
      <c r="H77" s="480"/>
      <c r="I77" s="480" t="str">
        <f>IF(Intro!$G$21="English",O79,P79)</f>
        <v>Restrictions or limitations</v>
      </c>
      <c r="J77" s="480"/>
      <c r="K77" s="480" t="str">
        <f>IF(Intro!$G$21="English",O80,P80)</f>
        <v>Given current market prices, what is the minimum percentage decrease in the price of the alternative product to make it competitive?</v>
      </c>
      <c r="L77" s="481"/>
      <c r="M77" s="8"/>
      <c r="O77" s="8" t="s">
        <v>112</v>
      </c>
      <c r="P77" s="8" t="s">
        <v>113</v>
      </c>
    </row>
    <row r="78" spans="1:16" x14ac:dyDescent="0.25">
      <c r="B78" s="482"/>
      <c r="C78" s="480"/>
      <c r="D78" s="480"/>
      <c r="E78" s="480"/>
      <c r="F78" s="480"/>
      <c r="G78" s="480"/>
      <c r="H78" s="480"/>
      <c r="I78" s="480"/>
      <c r="J78" s="480"/>
      <c r="K78" s="480"/>
      <c r="L78" s="481"/>
      <c r="M78" s="8"/>
      <c r="O78" s="8" t="s">
        <v>109</v>
      </c>
      <c r="P78" s="8" t="s">
        <v>111</v>
      </c>
    </row>
    <row r="79" spans="1:16" x14ac:dyDescent="0.25">
      <c r="B79" s="482"/>
      <c r="C79" s="480"/>
      <c r="D79" s="480"/>
      <c r="E79" s="480"/>
      <c r="F79" s="480"/>
      <c r="G79" s="480"/>
      <c r="H79" s="480"/>
      <c r="I79" s="480"/>
      <c r="J79" s="480"/>
      <c r="K79" s="480"/>
      <c r="L79" s="481"/>
      <c r="M79" s="8"/>
      <c r="O79" s="8" t="s">
        <v>110</v>
      </c>
      <c r="P79" s="8" t="s">
        <v>144</v>
      </c>
    </row>
    <row r="80" spans="1:16" x14ac:dyDescent="0.25">
      <c r="B80" s="482"/>
      <c r="C80" s="480"/>
      <c r="D80" s="480"/>
      <c r="E80" s="480"/>
      <c r="F80" s="480"/>
      <c r="G80" s="480"/>
      <c r="H80" s="480"/>
      <c r="I80" s="480"/>
      <c r="J80" s="480"/>
      <c r="K80" s="480"/>
      <c r="L80" s="481"/>
      <c r="M80" s="8"/>
      <c r="O80" s="8" t="s">
        <v>146</v>
      </c>
      <c r="P80" s="8" t="s">
        <v>145</v>
      </c>
    </row>
    <row r="81" spans="2:15" x14ac:dyDescent="0.25">
      <c r="B81" s="482"/>
      <c r="C81" s="480"/>
      <c r="D81" s="480"/>
      <c r="E81" s="480"/>
      <c r="F81" s="480"/>
      <c r="G81" s="480"/>
      <c r="H81" s="480"/>
      <c r="I81" s="480"/>
      <c r="J81" s="480"/>
      <c r="K81" s="480"/>
      <c r="L81" s="481"/>
      <c r="M81" s="8"/>
      <c r="O81" s="19"/>
    </row>
    <row r="82" spans="2:15" x14ac:dyDescent="0.25">
      <c r="B82" s="482"/>
      <c r="C82" s="480"/>
      <c r="D82" s="480"/>
      <c r="E82" s="480"/>
      <c r="F82" s="480"/>
      <c r="G82" s="480"/>
      <c r="H82" s="480"/>
      <c r="I82" s="480"/>
      <c r="J82" s="480"/>
      <c r="K82" s="480"/>
      <c r="L82" s="481"/>
      <c r="M82" s="8"/>
      <c r="O82" s="19"/>
    </row>
    <row r="83" spans="2:15" x14ac:dyDescent="0.25">
      <c r="B83" s="483"/>
      <c r="C83" s="480"/>
      <c r="D83" s="480"/>
      <c r="E83" s="480"/>
      <c r="F83" s="480"/>
      <c r="G83" s="480"/>
      <c r="H83" s="480"/>
      <c r="I83" s="480"/>
      <c r="J83" s="480"/>
      <c r="K83" s="480"/>
      <c r="L83" s="481"/>
      <c r="M83" s="8"/>
      <c r="O83" s="19"/>
    </row>
    <row r="84" spans="2:15" x14ac:dyDescent="0.25">
      <c r="B84" s="484">
        <v>1</v>
      </c>
      <c r="C84" s="300"/>
      <c r="D84" s="300"/>
      <c r="E84" s="300"/>
      <c r="F84" s="300"/>
      <c r="G84" s="300"/>
      <c r="H84" s="300"/>
      <c r="I84" s="300"/>
      <c r="J84" s="300"/>
      <c r="K84" s="300"/>
      <c r="L84" s="301"/>
      <c r="M84" s="8"/>
    </row>
    <row r="85" spans="2:15" x14ac:dyDescent="0.25">
      <c r="B85" s="484"/>
      <c r="C85" s="300"/>
      <c r="D85" s="300"/>
      <c r="E85" s="300"/>
      <c r="F85" s="300"/>
      <c r="G85" s="300"/>
      <c r="H85" s="300"/>
      <c r="I85" s="300"/>
      <c r="J85" s="300"/>
      <c r="K85" s="300"/>
      <c r="L85" s="301"/>
      <c r="M85" s="8"/>
    </row>
    <row r="86" spans="2:15" x14ac:dyDescent="0.25">
      <c r="B86" s="484"/>
      <c r="C86" s="300"/>
      <c r="D86" s="300"/>
      <c r="E86" s="300"/>
      <c r="F86" s="300"/>
      <c r="G86" s="300"/>
      <c r="H86" s="300"/>
      <c r="I86" s="300"/>
      <c r="J86" s="300"/>
      <c r="K86" s="300"/>
      <c r="L86" s="301"/>
      <c r="M86" s="8"/>
    </row>
    <row r="87" spans="2:15" x14ac:dyDescent="0.25">
      <c r="B87" s="484"/>
      <c r="C87" s="300"/>
      <c r="D87" s="300"/>
      <c r="E87" s="300"/>
      <c r="F87" s="300"/>
      <c r="G87" s="300"/>
      <c r="H87" s="300"/>
      <c r="I87" s="300"/>
      <c r="J87" s="300"/>
      <c r="K87" s="300"/>
      <c r="L87" s="301"/>
      <c r="M87" s="8"/>
    </row>
    <row r="88" spans="2:15" x14ac:dyDescent="0.25">
      <c r="B88" s="484"/>
      <c r="C88" s="300"/>
      <c r="D88" s="300"/>
      <c r="E88" s="300"/>
      <c r="F88" s="300"/>
      <c r="G88" s="300"/>
      <c r="H88" s="300"/>
      <c r="I88" s="300"/>
      <c r="J88" s="300"/>
      <c r="K88" s="300"/>
      <c r="L88" s="301"/>
      <c r="M88" s="8"/>
    </row>
    <row r="89" spans="2:15" x14ac:dyDescent="0.25">
      <c r="B89" s="484">
        <v>2</v>
      </c>
      <c r="C89" s="300"/>
      <c r="D89" s="300"/>
      <c r="E89" s="300"/>
      <c r="F89" s="300"/>
      <c r="G89" s="300"/>
      <c r="H89" s="300"/>
      <c r="I89" s="300"/>
      <c r="J89" s="300"/>
      <c r="K89" s="300"/>
      <c r="L89" s="301"/>
      <c r="M89" s="8"/>
    </row>
    <row r="90" spans="2:15" x14ac:dyDescent="0.25">
      <c r="B90" s="484"/>
      <c r="C90" s="300"/>
      <c r="D90" s="300"/>
      <c r="E90" s="300"/>
      <c r="F90" s="300"/>
      <c r="G90" s="300"/>
      <c r="H90" s="300"/>
      <c r="I90" s="300"/>
      <c r="J90" s="300"/>
      <c r="K90" s="300"/>
      <c r="L90" s="301"/>
      <c r="M90" s="8"/>
    </row>
    <row r="91" spans="2:15" x14ac:dyDescent="0.25">
      <c r="B91" s="484"/>
      <c r="C91" s="300"/>
      <c r="D91" s="300"/>
      <c r="E91" s="300"/>
      <c r="F91" s="300"/>
      <c r="G91" s="300"/>
      <c r="H91" s="300"/>
      <c r="I91" s="300"/>
      <c r="J91" s="300"/>
      <c r="K91" s="300"/>
      <c r="L91" s="301"/>
      <c r="M91" s="8"/>
    </row>
    <row r="92" spans="2:15" x14ac:dyDescent="0.25">
      <c r="B92" s="484"/>
      <c r="C92" s="300"/>
      <c r="D92" s="300"/>
      <c r="E92" s="300"/>
      <c r="F92" s="300"/>
      <c r="G92" s="300"/>
      <c r="H92" s="300"/>
      <c r="I92" s="300"/>
      <c r="J92" s="300"/>
      <c r="K92" s="300"/>
      <c r="L92" s="301"/>
      <c r="M92" s="8"/>
    </row>
    <row r="93" spans="2:15" x14ac:dyDescent="0.25">
      <c r="B93" s="484"/>
      <c r="C93" s="300"/>
      <c r="D93" s="300"/>
      <c r="E93" s="300"/>
      <c r="F93" s="300"/>
      <c r="G93" s="300"/>
      <c r="H93" s="300"/>
      <c r="I93" s="300"/>
      <c r="J93" s="300"/>
      <c r="K93" s="300"/>
      <c r="L93" s="301"/>
      <c r="M93" s="8"/>
    </row>
    <row r="94" spans="2:15" x14ac:dyDescent="0.25">
      <c r="B94" s="484">
        <v>3</v>
      </c>
      <c r="C94" s="300"/>
      <c r="D94" s="300"/>
      <c r="E94" s="300"/>
      <c r="F94" s="300"/>
      <c r="G94" s="300"/>
      <c r="H94" s="300"/>
      <c r="I94" s="300"/>
      <c r="J94" s="300"/>
      <c r="K94" s="300"/>
      <c r="L94" s="301"/>
      <c r="M94" s="8"/>
    </row>
    <row r="95" spans="2:15" x14ac:dyDescent="0.25">
      <c r="B95" s="484"/>
      <c r="C95" s="300"/>
      <c r="D95" s="300"/>
      <c r="E95" s="300"/>
      <c r="F95" s="300"/>
      <c r="G95" s="300"/>
      <c r="H95" s="300"/>
      <c r="I95" s="300"/>
      <c r="J95" s="300"/>
      <c r="K95" s="300"/>
      <c r="L95" s="301"/>
      <c r="M95" s="8"/>
    </row>
    <row r="96" spans="2:15" x14ac:dyDescent="0.25">
      <c r="B96" s="484"/>
      <c r="C96" s="300"/>
      <c r="D96" s="300"/>
      <c r="E96" s="300"/>
      <c r="F96" s="300"/>
      <c r="G96" s="300"/>
      <c r="H96" s="300"/>
      <c r="I96" s="300"/>
      <c r="J96" s="300"/>
      <c r="K96" s="300"/>
      <c r="L96" s="301"/>
      <c r="M96" s="8"/>
    </row>
    <row r="97" spans="2:13" x14ac:dyDescent="0.25">
      <c r="B97" s="484"/>
      <c r="C97" s="300"/>
      <c r="D97" s="300"/>
      <c r="E97" s="300"/>
      <c r="F97" s="300"/>
      <c r="G97" s="300"/>
      <c r="H97" s="300"/>
      <c r="I97" s="300"/>
      <c r="J97" s="300"/>
      <c r="K97" s="300"/>
      <c r="L97" s="301"/>
      <c r="M97" s="8"/>
    </row>
    <row r="98" spans="2:13" x14ac:dyDescent="0.25">
      <c r="B98" s="484"/>
      <c r="C98" s="300"/>
      <c r="D98" s="300"/>
      <c r="E98" s="300"/>
      <c r="F98" s="300"/>
      <c r="G98" s="300"/>
      <c r="H98" s="300"/>
      <c r="I98" s="300"/>
      <c r="J98" s="300"/>
      <c r="K98" s="300"/>
      <c r="L98" s="301"/>
      <c r="M98" s="8"/>
    </row>
    <row r="99" spans="2:13" x14ac:dyDescent="0.25">
      <c r="B99" s="484">
        <v>4</v>
      </c>
      <c r="C99" s="300"/>
      <c r="D99" s="300"/>
      <c r="E99" s="300"/>
      <c r="F99" s="300"/>
      <c r="G99" s="300"/>
      <c r="H99" s="300"/>
      <c r="I99" s="300"/>
      <c r="J99" s="300"/>
      <c r="K99" s="300"/>
      <c r="L99" s="301"/>
      <c r="M99" s="8"/>
    </row>
    <row r="100" spans="2:13" x14ac:dyDescent="0.25">
      <c r="B100" s="484"/>
      <c r="C100" s="300"/>
      <c r="D100" s="300"/>
      <c r="E100" s="300"/>
      <c r="F100" s="300"/>
      <c r="G100" s="300"/>
      <c r="H100" s="300"/>
      <c r="I100" s="300"/>
      <c r="J100" s="300"/>
      <c r="K100" s="300"/>
      <c r="L100" s="301"/>
      <c r="M100" s="8"/>
    </row>
    <row r="101" spans="2:13" x14ac:dyDescent="0.25">
      <c r="B101" s="484"/>
      <c r="C101" s="300"/>
      <c r="D101" s="300"/>
      <c r="E101" s="300"/>
      <c r="F101" s="300"/>
      <c r="G101" s="300"/>
      <c r="H101" s="300"/>
      <c r="I101" s="300"/>
      <c r="J101" s="300"/>
      <c r="K101" s="300"/>
      <c r="L101" s="301"/>
      <c r="M101" s="8"/>
    </row>
    <row r="102" spans="2:13" x14ac:dyDescent="0.25">
      <c r="B102" s="484"/>
      <c r="C102" s="300"/>
      <c r="D102" s="300"/>
      <c r="E102" s="300"/>
      <c r="F102" s="300"/>
      <c r="G102" s="300"/>
      <c r="H102" s="300"/>
      <c r="I102" s="300"/>
      <c r="J102" s="300"/>
      <c r="K102" s="300"/>
      <c r="L102" s="301"/>
      <c r="M102" s="8"/>
    </row>
    <row r="103" spans="2:13" x14ac:dyDescent="0.25">
      <c r="B103" s="484"/>
      <c r="C103" s="300"/>
      <c r="D103" s="300"/>
      <c r="E103" s="300"/>
      <c r="F103" s="300"/>
      <c r="G103" s="300"/>
      <c r="H103" s="300"/>
      <c r="I103" s="300"/>
      <c r="J103" s="300"/>
      <c r="K103" s="300"/>
      <c r="L103" s="301"/>
      <c r="M103" s="8"/>
    </row>
    <row r="104" spans="2:13" x14ac:dyDescent="0.25">
      <c r="B104" s="484">
        <v>5</v>
      </c>
      <c r="C104" s="300"/>
      <c r="D104" s="300"/>
      <c r="E104" s="300"/>
      <c r="F104" s="300"/>
      <c r="G104" s="300"/>
      <c r="H104" s="300"/>
      <c r="I104" s="300"/>
      <c r="J104" s="300"/>
      <c r="K104" s="300"/>
      <c r="L104" s="301"/>
      <c r="M104" s="8"/>
    </row>
    <row r="105" spans="2:13" x14ac:dyDescent="0.25">
      <c r="B105" s="484"/>
      <c r="C105" s="300"/>
      <c r="D105" s="300"/>
      <c r="E105" s="300"/>
      <c r="F105" s="300"/>
      <c r="G105" s="300"/>
      <c r="H105" s="300"/>
      <c r="I105" s="300"/>
      <c r="J105" s="300"/>
      <c r="K105" s="300"/>
      <c r="L105" s="301"/>
      <c r="M105" s="8"/>
    </row>
    <row r="106" spans="2:13" x14ac:dyDescent="0.25">
      <c r="B106" s="484"/>
      <c r="C106" s="300"/>
      <c r="D106" s="300"/>
      <c r="E106" s="300"/>
      <c r="F106" s="300"/>
      <c r="G106" s="300"/>
      <c r="H106" s="300"/>
      <c r="I106" s="300"/>
      <c r="J106" s="300"/>
      <c r="K106" s="300"/>
      <c r="L106" s="301"/>
      <c r="M106" s="8"/>
    </row>
    <row r="107" spans="2:13" x14ac:dyDescent="0.25">
      <c r="B107" s="484"/>
      <c r="C107" s="300"/>
      <c r="D107" s="300"/>
      <c r="E107" s="300"/>
      <c r="F107" s="300"/>
      <c r="G107" s="300"/>
      <c r="H107" s="300"/>
      <c r="I107" s="300"/>
      <c r="J107" s="300"/>
      <c r="K107" s="300"/>
      <c r="L107" s="301"/>
      <c r="M107" s="8"/>
    </row>
    <row r="108" spans="2:13" x14ac:dyDescent="0.25">
      <c r="B108" s="484"/>
      <c r="C108" s="300"/>
      <c r="D108" s="300"/>
      <c r="E108" s="300"/>
      <c r="F108" s="300"/>
      <c r="G108" s="300"/>
      <c r="H108" s="300"/>
      <c r="I108" s="300"/>
      <c r="J108" s="300"/>
      <c r="K108" s="300"/>
      <c r="L108" s="301"/>
      <c r="M108" s="8"/>
    </row>
    <row r="109" spans="2:13" x14ac:dyDescent="0.25">
      <c r="B109" s="484">
        <v>6</v>
      </c>
      <c r="C109" s="300"/>
      <c r="D109" s="300"/>
      <c r="E109" s="300"/>
      <c r="F109" s="300"/>
      <c r="G109" s="300"/>
      <c r="H109" s="300"/>
      <c r="I109" s="300"/>
      <c r="J109" s="300"/>
      <c r="K109" s="300"/>
      <c r="L109" s="301"/>
      <c r="M109" s="8"/>
    </row>
    <row r="110" spans="2:13" x14ac:dyDescent="0.25">
      <c r="B110" s="484"/>
      <c r="C110" s="300"/>
      <c r="D110" s="300"/>
      <c r="E110" s="300"/>
      <c r="F110" s="300"/>
      <c r="G110" s="300"/>
      <c r="H110" s="300"/>
      <c r="I110" s="300"/>
      <c r="J110" s="300"/>
      <c r="K110" s="300"/>
      <c r="L110" s="301"/>
      <c r="M110" s="8"/>
    </row>
    <row r="111" spans="2:13" x14ac:dyDescent="0.25">
      <c r="B111" s="484"/>
      <c r="C111" s="300"/>
      <c r="D111" s="300"/>
      <c r="E111" s="300"/>
      <c r="F111" s="300"/>
      <c r="G111" s="300"/>
      <c r="H111" s="300"/>
      <c r="I111" s="300"/>
      <c r="J111" s="300"/>
      <c r="K111" s="300"/>
      <c r="L111" s="301"/>
      <c r="M111" s="8"/>
    </row>
    <row r="112" spans="2:13" x14ac:dyDescent="0.25">
      <c r="B112" s="484"/>
      <c r="C112" s="300"/>
      <c r="D112" s="300"/>
      <c r="E112" s="300"/>
      <c r="F112" s="300"/>
      <c r="G112" s="300"/>
      <c r="H112" s="300"/>
      <c r="I112" s="300"/>
      <c r="J112" s="300"/>
      <c r="K112" s="300"/>
      <c r="L112" s="301"/>
      <c r="M112" s="8"/>
    </row>
    <row r="113" spans="2:13" x14ac:dyDescent="0.25">
      <c r="B113" s="484"/>
      <c r="C113" s="300"/>
      <c r="D113" s="300"/>
      <c r="E113" s="300"/>
      <c r="F113" s="300"/>
      <c r="G113" s="300"/>
      <c r="H113" s="300"/>
      <c r="I113" s="300"/>
      <c r="J113" s="300"/>
      <c r="K113" s="300"/>
      <c r="L113" s="301"/>
      <c r="M113" s="8"/>
    </row>
    <row r="114" spans="2:13" x14ac:dyDescent="0.25">
      <c r="B114" s="484">
        <v>7</v>
      </c>
      <c r="C114" s="300"/>
      <c r="D114" s="300"/>
      <c r="E114" s="300"/>
      <c r="F114" s="300"/>
      <c r="G114" s="300"/>
      <c r="H114" s="300"/>
      <c r="I114" s="300"/>
      <c r="J114" s="300"/>
      <c r="K114" s="300"/>
      <c r="L114" s="301"/>
      <c r="M114" s="8"/>
    </row>
    <row r="115" spans="2:13" x14ac:dyDescent="0.25">
      <c r="B115" s="484"/>
      <c r="C115" s="300"/>
      <c r="D115" s="300"/>
      <c r="E115" s="300"/>
      <c r="F115" s="300"/>
      <c r="G115" s="300"/>
      <c r="H115" s="300"/>
      <c r="I115" s="300"/>
      <c r="J115" s="300"/>
      <c r="K115" s="300"/>
      <c r="L115" s="301"/>
      <c r="M115" s="8"/>
    </row>
    <row r="116" spans="2:13" x14ac:dyDescent="0.25">
      <c r="B116" s="484"/>
      <c r="C116" s="300"/>
      <c r="D116" s="300"/>
      <c r="E116" s="300"/>
      <c r="F116" s="300"/>
      <c r="G116" s="300"/>
      <c r="H116" s="300"/>
      <c r="I116" s="300"/>
      <c r="J116" s="300"/>
      <c r="K116" s="300"/>
      <c r="L116" s="301"/>
      <c r="M116" s="8"/>
    </row>
    <row r="117" spans="2:13" x14ac:dyDescent="0.25">
      <c r="B117" s="484"/>
      <c r="C117" s="300"/>
      <c r="D117" s="300"/>
      <c r="E117" s="300"/>
      <c r="F117" s="300"/>
      <c r="G117" s="300"/>
      <c r="H117" s="300"/>
      <c r="I117" s="300"/>
      <c r="J117" s="300"/>
      <c r="K117" s="300"/>
      <c r="L117" s="301"/>
      <c r="M117" s="8"/>
    </row>
    <row r="118" spans="2:13" x14ac:dyDescent="0.25">
      <c r="B118" s="484"/>
      <c r="C118" s="300"/>
      <c r="D118" s="300"/>
      <c r="E118" s="300"/>
      <c r="F118" s="300"/>
      <c r="G118" s="300"/>
      <c r="H118" s="300"/>
      <c r="I118" s="300"/>
      <c r="J118" s="300"/>
      <c r="K118" s="300"/>
      <c r="L118" s="301"/>
      <c r="M118" s="8"/>
    </row>
    <row r="119" spans="2:13" x14ac:dyDescent="0.25">
      <c r="B119" s="484">
        <v>8</v>
      </c>
      <c r="C119" s="300"/>
      <c r="D119" s="300"/>
      <c r="E119" s="300"/>
      <c r="F119" s="300"/>
      <c r="G119" s="300"/>
      <c r="H119" s="300"/>
      <c r="I119" s="300"/>
      <c r="J119" s="300"/>
      <c r="K119" s="300"/>
      <c r="L119" s="301"/>
      <c r="M119" s="8"/>
    </row>
    <row r="120" spans="2:13" x14ac:dyDescent="0.25">
      <c r="B120" s="484"/>
      <c r="C120" s="300"/>
      <c r="D120" s="300"/>
      <c r="E120" s="300"/>
      <c r="F120" s="300"/>
      <c r="G120" s="300"/>
      <c r="H120" s="300"/>
      <c r="I120" s="300"/>
      <c r="J120" s="300"/>
      <c r="K120" s="300"/>
      <c r="L120" s="301"/>
      <c r="M120" s="8"/>
    </row>
    <row r="121" spans="2:13" x14ac:dyDescent="0.25">
      <c r="B121" s="484"/>
      <c r="C121" s="300"/>
      <c r="D121" s="300"/>
      <c r="E121" s="300"/>
      <c r="F121" s="300"/>
      <c r="G121" s="300"/>
      <c r="H121" s="300"/>
      <c r="I121" s="300"/>
      <c r="J121" s="300"/>
      <c r="K121" s="300"/>
      <c r="L121" s="301"/>
      <c r="M121" s="8"/>
    </row>
    <row r="122" spans="2:13" x14ac:dyDescent="0.25">
      <c r="B122" s="484"/>
      <c r="C122" s="300"/>
      <c r="D122" s="300"/>
      <c r="E122" s="300"/>
      <c r="F122" s="300"/>
      <c r="G122" s="300"/>
      <c r="H122" s="300"/>
      <c r="I122" s="300"/>
      <c r="J122" s="300"/>
      <c r="K122" s="300"/>
      <c r="L122" s="301"/>
      <c r="M122" s="8"/>
    </row>
    <row r="123" spans="2:13" x14ac:dyDescent="0.25">
      <c r="B123" s="484"/>
      <c r="C123" s="300"/>
      <c r="D123" s="300"/>
      <c r="E123" s="300"/>
      <c r="F123" s="300"/>
      <c r="G123" s="300"/>
      <c r="H123" s="300"/>
      <c r="I123" s="300"/>
      <c r="J123" s="300"/>
      <c r="K123" s="300"/>
      <c r="L123" s="301"/>
      <c r="M123" s="8"/>
    </row>
    <row r="124" spans="2:13" x14ac:dyDescent="0.25">
      <c r="B124" s="484">
        <v>9</v>
      </c>
      <c r="C124" s="300"/>
      <c r="D124" s="300"/>
      <c r="E124" s="300"/>
      <c r="F124" s="300"/>
      <c r="G124" s="300"/>
      <c r="H124" s="300"/>
      <c r="I124" s="300"/>
      <c r="J124" s="300"/>
      <c r="K124" s="300"/>
      <c r="L124" s="301"/>
      <c r="M124" s="8"/>
    </row>
    <row r="125" spans="2:13" x14ac:dyDescent="0.25">
      <c r="B125" s="484"/>
      <c r="C125" s="300"/>
      <c r="D125" s="300"/>
      <c r="E125" s="300"/>
      <c r="F125" s="300"/>
      <c r="G125" s="300"/>
      <c r="H125" s="300"/>
      <c r="I125" s="300"/>
      <c r="J125" s="300"/>
      <c r="K125" s="300"/>
      <c r="L125" s="301"/>
      <c r="M125" s="8"/>
    </row>
    <row r="126" spans="2:13" x14ac:dyDescent="0.25">
      <c r="B126" s="484"/>
      <c r="C126" s="300"/>
      <c r="D126" s="300"/>
      <c r="E126" s="300"/>
      <c r="F126" s="300"/>
      <c r="G126" s="300"/>
      <c r="H126" s="300"/>
      <c r="I126" s="300"/>
      <c r="J126" s="300"/>
      <c r="K126" s="300"/>
      <c r="L126" s="301"/>
      <c r="M126" s="8"/>
    </row>
    <row r="127" spans="2:13" x14ac:dyDescent="0.25">
      <c r="B127" s="484"/>
      <c r="C127" s="300"/>
      <c r="D127" s="300"/>
      <c r="E127" s="300"/>
      <c r="F127" s="300"/>
      <c r="G127" s="300"/>
      <c r="H127" s="300"/>
      <c r="I127" s="300"/>
      <c r="J127" s="300"/>
      <c r="K127" s="300"/>
      <c r="L127" s="301"/>
      <c r="M127" s="8"/>
    </row>
    <row r="128" spans="2:13" x14ac:dyDescent="0.25">
      <c r="B128" s="484"/>
      <c r="C128" s="300"/>
      <c r="D128" s="300"/>
      <c r="E128" s="300"/>
      <c r="F128" s="300"/>
      <c r="G128" s="300"/>
      <c r="H128" s="300"/>
      <c r="I128" s="300"/>
      <c r="J128" s="300"/>
      <c r="K128" s="300"/>
      <c r="L128" s="301"/>
      <c r="M128" s="8"/>
    </row>
    <row r="129" spans="1:16" x14ac:dyDescent="0.25">
      <c r="B129" s="484">
        <v>10</v>
      </c>
      <c r="C129" s="300"/>
      <c r="D129" s="300"/>
      <c r="E129" s="300"/>
      <c r="F129" s="300"/>
      <c r="G129" s="300"/>
      <c r="H129" s="300"/>
      <c r="I129" s="300"/>
      <c r="J129" s="300"/>
      <c r="K129" s="300"/>
      <c r="L129" s="301"/>
      <c r="M129" s="8"/>
    </row>
    <row r="130" spans="1:16" x14ac:dyDescent="0.25">
      <c r="B130" s="484"/>
      <c r="C130" s="300"/>
      <c r="D130" s="300"/>
      <c r="E130" s="300"/>
      <c r="F130" s="300"/>
      <c r="G130" s="300"/>
      <c r="H130" s="300"/>
      <c r="I130" s="300"/>
      <c r="J130" s="300"/>
      <c r="K130" s="300"/>
      <c r="L130" s="301"/>
      <c r="M130" s="8"/>
    </row>
    <row r="131" spans="1:16" x14ac:dyDescent="0.25">
      <c r="B131" s="484"/>
      <c r="C131" s="300"/>
      <c r="D131" s="300"/>
      <c r="E131" s="300"/>
      <c r="F131" s="300"/>
      <c r="G131" s="300"/>
      <c r="H131" s="300"/>
      <c r="I131" s="300"/>
      <c r="J131" s="300"/>
      <c r="K131" s="300"/>
      <c r="L131" s="301"/>
      <c r="M131" s="8"/>
    </row>
    <row r="132" spans="1:16" x14ac:dyDescent="0.25">
      <c r="B132" s="484"/>
      <c r="C132" s="300"/>
      <c r="D132" s="300"/>
      <c r="E132" s="300"/>
      <c r="F132" s="300"/>
      <c r="G132" s="300"/>
      <c r="H132" s="300"/>
      <c r="I132" s="300"/>
      <c r="J132" s="300"/>
      <c r="K132" s="300"/>
      <c r="L132" s="301"/>
      <c r="M132" s="8"/>
    </row>
    <row r="133" spans="1:16" x14ac:dyDescent="0.25">
      <c r="B133" s="484"/>
      <c r="C133" s="300"/>
      <c r="D133" s="300"/>
      <c r="E133" s="300"/>
      <c r="F133" s="300"/>
      <c r="G133" s="300"/>
      <c r="H133" s="300"/>
      <c r="I133" s="300"/>
      <c r="J133" s="300"/>
      <c r="K133" s="300"/>
      <c r="L133" s="301"/>
      <c r="M133" s="8"/>
    </row>
    <row r="134" spans="1:16" s="26" customFormat="1" x14ac:dyDescent="0.25">
      <c r="A134" s="56"/>
      <c r="B134" s="67"/>
      <c r="C134" s="68"/>
      <c r="D134" s="68"/>
      <c r="E134" s="68"/>
      <c r="F134" s="68"/>
      <c r="G134" s="68"/>
      <c r="H134" s="68"/>
      <c r="I134" s="68"/>
      <c r="J134" s="68"/>
      <c r="K134" s="68"/>
      <c r="L134" s="69"/>
      <c r="O134" s="8"/>
      <c r="P134" s="8"/>
    </row>
    <row r="135" spans="1:16" s="9" customFormat="1" x14ac:dyDescent="0.25">
      <c r="A135" s="6"/>
      <c r="B135" s="449" t="s">
        <v>253</v>
      </c>
      <c r="C135" s="450"/>
      <c r="D135" s="450"/>
      <c r="E135" s="450"/>
      <c r="F135" s="450"/>
      <c r="G135" s="450"/>
      <c r="H135" s="450"/>
      <c r="I135" s="450"/>
      <c r="J135" s="450"/>
      <c r="K135" s="450"/>
      <c r="L135" s="451"/>
      <c r="M135" s="42"/>
    </row>
    <row r="136" spans="1:16" s="26" customFormat="1" x14ac:dyDescent="0.25">
      <c r="A136" s="56"/>
      <c r="B136" s="66"/>
      <c r="C136" s="51"/>
      <c r="D136" s="51"/>
      <c r="E136" s="51"/>
      <c r="F136" s="51"/>
      <c r="G136" s="51"/>
      <c r="H136" s="51"/>
      <c r="I136" s="51"/>
      <c r="J136" s="51"/>
      <c r="K136" s="51"/>
      <c r="L136" s="57"/>
      <c r="O136" s="8"/>
      <c r="P136" s="8"/>
    </row>
    <row r="137" spans="1:16" s="26" customFormat="1" x14ac:dyDescent="0.25">
      <c r="A137" s="56"/>
      <c r="B137" s="327" t="str">
        <f>IF(Intro!$G$21="English",O137,P137)</f>
        <v>Provide details on whether there have been any changes in technology that have impacted the Canadian market for the goods since January 1, 2023.</v>
      </c>
      <c r="C137" s="328"/>
      <c r="D137" s="328"/>
      <c r="E137" s="328"/>
      <c r="F137" s="328"/>
      <c r="G137" s="328"/>
      <c r="H137" s="328"/>
      <c r="I137" s="328"/>
      <c r="J137" s="328"/>
      <c r="K137" s="328"/>
      <c r="L137" s="329"/>
      <c r="O137"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7"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8" spans="1:16" s="26" customFormat="1" x14ac:dyDescent="0.25">
      <c r="A138" s="56"/>
      <c r="B138" s="66"/>
      <c r="C138" s="51"/>
      <c r="D138" s="51"/>
      <c r="E138" s="51"/>
      <c r="F138" s="51"/>
      <c r="G138" s="51"/>
      <c r="H138" s="51"/>
      <c r="I138" s="51"/>
      <c r="J138" s="51"/>
      <c r="K138" s="51"/>
      <c r="L138" s="57"/>
      <c r="O138" s="8"/>
      <c r="P138" s="8"/>
    </row>
    <row r="139" spans="1:16" s="9" customFormat="1" x14ac:dyDescent="0.25">
      <c r="A139" s="6"/>
      <c r="B139" s="491"/>
      <c r="C139" s="492"/>
      <c r="D139" s="492"/>
      <c r="E139" s="492"/>
      <c r="F139" s="492"/>
      <c r="G139" s="492"/>
      <c r="H139" s="492"/>
      <c r="I139" s="492"/>
      <c r="J139" s="492"/>
      <c r="K139" s="492"/>
      <c r="L139" s="493"/>
      <c r="M139" s="26"/>
    </row>
    <row r="140" spans="1:16" s="9" customFormat="1" x14ac:dyDescent="0.25">
      <c r="A140" s="6"/>
      <c r="B140" s="491"/>
      <c r="C140" s="492"/>
      <c r="D140" s="492"/>
      <c r="E140" s="492"/>
      <c r="F140" s="492"/>
      <c r="G140" s="492"/>
      <c r="H140" s="492"/>
      <c r="I140" s="492"/>
      <c r="J140" s="492"/>
      <c r="K140" s="492"/>
      <c r="L140" s="493"/>
      <c r="M140" s="26"/>
    </row>
    <row r="141" spans="1:16" s="9" customFormat="1" x14ac:dyDescent="0.25">
      <c r="A141" s="6"/>
      <c r="B141" s="491"/>
      <c r="C141" s="492"/>
      <c r="D141" s="492"/>
      <c r="E141" s="492"/>
      <c r="F141" s="492"/>
      <c r="G141" s="492"/>
      <c r="H141" s="492"/>
      <c r="I141" s="492"/>
      <c r="J141" s="492"/>
      <c r="K141" s="492"/>
      <c r="L141" s="493"/>
      <c r="M141" s="26"/>
    </row>
    <row r="142" spans="1:16" s="9" customFormat="1" x14ac:dyDescent="0.25">
      <c r="A142" s="6"/>
      <c r="B142" s="491"/>
      <c r="C142" s="492"/>
      <c r="D142" s="492"/>
      <c r="E142" s="492"/>
      <c r="F142" s="492"/>
      <c r="G142" s="492"/>
      <c r="H142" s="492"/>
      <c r="I142" s="492"/>
      <c r="J142" s="492"/>
      <c r="K142" s="492"/>
      <c r="L142" s="493"/>
      <c r="M142" s="26"/>
    </row>
    <row r="143" spans="1:16" s="9" customFormat="1" x14ac:dyDescent="0.25">
      <c r="A143" s="6"/>
      <c r="B143" s="491"/>
      <c r="C143" s="492"/>
      <c r="D143" s="492"/>
      <c r="E143" s="492"/>
      <c r="F143" s="492"/>
      <c r="G143" s="492"/>
      <c r="H143" s="492"/>
      <c r="I143" s="492"/>
      <c r="J143" s="492"/>
      <c r="K143" s="492"/>
      <c r="L143" s="493"/>
      <c r="M143" s="26"/>
    </row>
    <row r="144" spans="1:16" s="9" customFormat="1" x14ac:dyDescent="0.25">
      <c r="A144" s="6"/>
      <c r="B144" s="491"/>
      <c r="C144" s="492"/>
      <c r="D144" s="492"/>
      <c r="E144" s="492"/>
      <c r="F144" s="492"/>
      <c r="G144" s="492"/>
      <c r="H144" s="492"/>
      <c r="I144" s="492"/>
      <c r="J144" s="492"/>
      <c r="K144" s="492"/>
      <c r="L144" s="493"/>
      <c r="M144" s="26"/>
    </row>
    <row r="145" spans="1:16" s="9" customFormat="1" x14ac:dyDescent="0.25">
      <c r="A145" s="6"/>
      <c r="B145" s="491"/>
      <c r="C145" s="492"/>
      <c r="D145" s="492"/>
      <c r="E145" s="492"/>
      <c r="F145" s="492"/>
      <c r="G145" s="492"/>
      <c r="H145" s="492"/>
      <c r="I145" s="492"/>
      <c r="J145" s="492"/>
      <c r="K145" s="492"/>
      <c r="L145" s="493"/>
      <c r="M145" s="26"/>
    </row>
    <row r="146" spans="1:16" s="9" customFormat="1" x14ac:dyDescent="0.25">
      <c r="A146" s="6"/>
      <c r="B146" s="491"/>
      <c r="C146" s="492"/>
      <c r="D146" s="492"/>
      <c r="E146" s="492"/>
      <c r="F146" s="492"/>
      <c r="G146" s="492"/>
      <c r="H146" s="492"/>
      <c r="I146" s="492"/>
      <c r="J146" s="492"/>
      <c r="K146" s="492"/>
      <c r="L146" s="493"/>
      <c r="M146" s="26"/>
    </row>
    <row r="147" spans="1:16" s="26" customFormat="1" x14ac:dyDescent="0.25">
      <c r="A147" s="56"/>
      <c r="B147" s="67"/>
      <c r="C147" s="68"/>
      <c r="D147" s="68"/>
      <c r="E147" s="68"/>
      <c r="F147" s="68"/>
      <c r="G147" s="68"/>
      <c r="H147" s="68"/>
      <c r="I147" s="68"/>
      <c r="J147" s="68"/>
      <c r="K147" s="68"/>
      <c r="L147" s="69"/>
      <c r="O147" s="8"/>
      <c r="P147" s="8"/>
    </row>
    <row r="148" spans="1:16" s="9" customFormat="1" x14ac:dyDescent="0.25">
      <c r="A148" s="6"/>
      <c r="B148" s="449" t="s">
        <v>12</v>
      </c>
      <c r="C148" s="450"/>
      <c r="D148" s="450"/>
      <c r="E148" s="450"/>
      <c r="F148" s="450"/>
      <c r="G148" s="450"/>
      <c r="H148" s="450"/>
      <c r="I148" s="450"/>
      <c r="J148" s="450"/>
      <c r="K148" s="450"/>
      <c r="L148" s="451"/>
      <c r="M148" s="42"/>
    </row>
    <row r="149" spans="1:16" s="26" customFormat="1" x14ac:dyDescent="0.25">
      <c r="A149" s="56"/>
      <c r="B149" s="66"/>
      <c r="C149" s="51"/>
      <c r="D149" s="51"/>
      <c r="E149" s="51"/>
      <c r="F149" s="51"/>
      <c r="G149" s="51"/>
      <c r="H149" s="51"/>
      <c r="I149" s="51"/>
      <c r="J149" s="51"/>
      <c r="K149" s="51"/>
      <c r="L149" s="57"/>
      <c r="O149" s="8"/>
      <c r="P149" s="8"/>
    </row>
    <row r="150" spans="1:16" s="26" customFormat="1" x14ac:dyDescent="0.25">
      <c r="A150" s="56"/>
      <c r="B150" s="327" t="str">
        <f>IF(Intro!$G$21="English",O150,P150)</f>
        <v xml:space="preserve">Is there a seasonality factor to your firm's purchases of the goods? If so, explain how the volume of your firm’s purchases varies throughout the year. </v>
      </c>
      <c r="C150" s="328"/>
      <c r="D150" s="328"/>
      <c r="E150" s="328"/>
      <c r="F150" s="328"/>
      <c r="G150" s="328"/>
      <c r="H150" s="328"/>
      <c r="I150" s="328"/>
      <c r="J150" s="328"/>
      <c r="K150" s="328"/>
      <c r="L150" s="329"/>
      <c r="O150" s="8" t="s">
        <v>277</v>
      </c>
      <c r="P150" s="8" t="s">
        <v>139</v>
      </c>
    </row>
    <row r="151" spans="1:16" s="26" customFormat="1" x14ac:dyDescent="0.25">
      <c r="A151" s="56"/>
      <c r="B151" s="66"/>
      <c r="C151" s="51"/>
      <c r="D151" s="51"/>
      <c r="E151" s="51"/>
      <c r="F151" s="51"/>
      <c r="G151" s="51"/>
      <c r="H151" s="51"/>
      <c r="I151" s="51"/>
      <c r="J151" s="51"/>
      <c r="K151" s="51"/>
      <c r="L151" s="57"/>
      <c r="O151" s="8"/>
      <c r="P151" s="8"/>
    </row>
    <row r="152" spans="1:16" s="9" customFormat="1" x14ac:dyDescent="0.25">
      <c r="A152" s="6"/>
      <c r="B152" s="491"/>
      <c r="C152" s="492"/>
      <c r="D152" s="492"/>
      <c r="E152" s="492"/>
      <c r="F152" s="492"/>
      <c r="G152" s="492"/>
      <c r="H152" s="492"/>
      <c r="I152" s="492"/>
      <c r="J152" s="492"/>
      <c r="K152" s="492"/>
      <c r="L152" s="493"/>
      <c r="M152" s="26"/>
    </row>
    <row r="153" spans="1:16" s="9" customFormat="1" x14ac:dyDescent="0.25">
      <c r="A153" s="6"/>
      <c r="B153" s="491"/>
      <c r="C153" s="492"/>
      <c r="D153" s="492"/>
      <c r="E153" s="492"/>
      <c r="F153" s="492"/>
      <c r="G153" s="492"/>
      <c r="H153" s="492"/>
      <c r="I153" s="492"/>
      <c r="J153" s="492"/>
      <c r="K153" s="492"/>
      <c r="L153" s="493"/>
      <c r="M153" s="26"/>
    </row>
    <row r="154" spans="1:16" s="9" customFormat="1" x14ac:dyDescent="0.25">
      <c r="A154" s="6"/>
      <c r="B154" s="491"/>
      <c r="C154" s="492"/>
      <c r="D154" s="492"/>
      <c r="E154" s="492"/>
      <c r="F154" s="492"/>
      <c r="G154" s="492"/>
      <c r="H154" s="492"/>
      <c r="I154" s="492"/>
      <c r="J154" s="492"/>
      <c r="K154" s="492"/>
      <c r="L154" s="493"/>
      <c r="M154" s="26"/>
    </row>
    <row r="155" spans="1:16" s="9" customFormat="1" x14ac:dyDescent="0.25">
      <c r="A155" s="6"/>
      <c r="B155" s="491"/>
      <c r="C155" s="492"/>
      <c r="D155" s="492"/>
      <c r="E155" s="492"/>
      <c r="F155" s="492"/>
      <c r="G155" s="492"/>
      <c r="H155" s="492"/>
      <c r="I155" s="492"/>
      <c r="J155" s="492"/>
      <c r="K155" s="492"/>
      <c r="L155" s="493"/>
      <c r="M155" s="26"/>
    </row>
    <row r="156" spans="1:16" s="9" customFormat="1" x14ac:dyDescent="0.25">
      <c r="A156" s="6"/>
      <c r="B156" s="491"/>
      <c r="C156" s="492"/>
      <c r="D156" s="492"/>
      <c r="E156" s="492"/>
      <c r="F156" s="492"/>
      <c r="G156" s="492"/>
      <c r="H156" s="492"/>
      <c r="I156" s="492"/>
      <c r="J156" s="492"/>
      <c r="K156" s="492"/>
      <c r="L156" s="493"/>
      <c r="M156" s="26"/>
    </row>
    <row r="157" spans="1:16" s="9" customFormat="1" x14ac:dyDescent="0.25">
      <c r="A157" s="6"/>
      <c r="B157" s="491"/>
      <c r="C157" s="492"/>
      <c r="D157" s="492"/>
      <c r="E157" s="492"/>
      <c r="F157" s="492"/>
      <c r="G157" s="492"/>
      <c r="H157" s="492"/>
      <c r="I157" s="492"/>
      <c r="J157" s="492"/>
      <c r="K157" s="492"/>
      <c r="L157" s="493"/>
      <c r="M157" s="26"/>
    </row>
    <row r="158" spans="1:16" s="9" customFormat="1" x14ac:dyDescent="0.25">
      <c r="A158" s="6"/>
      <c r="B158" s="491"/>
      <c r="C158" s="492"/>
      <c r="D158" s="492"/>
      <c r="E158" s="492"/>
      <c r="F158" s="492"/>
      <c r="G158" s="492"/>
      <c r="H158" s="492"/>
      <c r="I158" s="492"/>
      <c r="J158" s="492"/>
      <c r="K158" s="492"/>
      <c r="L158" s="493"/>
      <c r="M158" s="26"/>
    </row>
    <row r="159" spans="1:16" s="9" customFormat="1" x14ac:dyDescent="0.25">
      <c r="A159" s="6"/>
      <c r="B159" s="491"/>
      <c r="C159" s="492"/>
      <c r="D159" s="492"/>
      <c r="E159" s="492"/>
      <c r="F159" s="492"/>
      <c r="G159" s="492"/>
      <c r="H159" s="492"/>
      <c r="I159" s="492"/>
      <c r="J159" s="492"/>
      <c r="K159" s="492"/>
      <c r="L159" s="493"/>
      <c r="M159" s="26"/>
    </row>
    <row r="160" spans="1:16" s="26" customFormat="1" x14ac:dyDescent="0.25">
      <c r="A160" s="56"/>
      <c r="B160" s="67"/>
      <c r="C160" s="68"/>
      <c r="D160" s="68"/>
      <c r="E160" s="68"/>
      <c r="F160" s="68"/>
      <c r="G160" s="68"/>
      <c r="H160" s="68"/>
      <c r="I160" s="68"/>
      <c r="J160" s="68"/>
      <c r="K160" s="68"/>
      <c r="L160" s="69"/>
      <c r="O160" s="8"/>
      <c r="P160" s="8"/>
    </row>
    <row r="161" spans="1:16" s="9" customFormat="1" x14ac:dyDescent="0.25">
      <c r="A161" s="6"/>
      <c r="B161" s="449" t="s">
        <v>13</v>
      </c>
      <c r="C161" s="450"/>
      <c r="D161" s="450"/>
      <c r="E161" s="450"/>
      <c r="F161" s="450"/>
      <c r="G161" s="450"/>
      <c r="H161" s="450"/>
      <c r="I161" s="450"/>
      <c r="J161" s="450"/>
      <c r="K161" s="450"/>
      <c r="L161" s="451"/>
      <c r="M161" s="42"/>
    </row>
    <row r="162" spans="1:16" s="26" customFormat="1" x14ac:dyDescent="0.25">
      <c r="A162" s="56"/>
      <c r="B162" s="66"/>
      <c r="C162" s="51"/>
      <c r="D162" s="51"/>
      <c r="E162" s="51"/>
      <c r="F162" s="51"/>
      <c r="G162" s="51"/>
      <c r="H162" s="51"/>
      <c r="I162" s="51"/>
      <c r="J162" s="51"/>
      <c r="K162" s="51"/>
      <c r="L162" s="57"/>
      <c r="O162" s="8"/>
      <c r="P162" s="8"/>
    </row>
    <row r="163" spans="1:16" s="26" customFormat="1" x14ac:dyDescent="0.25">
      <c r="A163" s="56"/>
      <c r="B163" s="465" t="str">
        <f>IF(Intro!$G$21="English",O163,P163)</f>
        <v>Is your firm, or are your firm's customers, interested in purchasing, or specifically requesting Canadian-made goods?</v>
      </c>
      <c r="C163" s="466"/>
      <c r="D163" s="466"/>
      <c r="E163" s="466"/>
      <c r="F163" s="466"/>
      <c r="G163" s="466"/>
      <c r="H163" s="466"/>
      <c r="I163" s="466"/>
      <c r="J163" s="466"/>
      <c r="K163" s="466"/>
      <c r="L163" s="467"/>
      <c r="O163" s="8" t="s">
        <v>453</v>
      </c>
      <c r="P163" s="8" t="s">
        <v>454</v>
      </c>
    </row>
    <row r="164" spans="1:16" s="26" customFormat="1" x14ac:dyDescent="0.25">
      <c r="A164" s="56"/>
      <c r="B164" s="66"/>
      <c r="C164" s="51"/>
      <c r="D164" s="51"/>
      <c r="E164" s="51"/>
      <c r="F164" s="51"/>
      <c r="G164" s="51"/>
      <c r="H164" s="51"/>
      <c r="I164" s="51"/>
      <c r="J164" s="51"/>
      <c r="K164" s="51"/>
      <c r="L164" s="57"/>
    </row>
    <row r="165" spans="1:16" s="26" customFormat="1" ht="14.1" customHeight="1" x14ac:dyDescent="0.25">
      <c r="A165" s="56"/>
      <c r="B165" s="509" t="str">
        <f>IF(Intro!$G$21="English",O165,P165)</f>
        <v>Select from: Always, Usually, Sometimes, Never</v>
      </c>
      <c r="C165" s="510"/>
      <c r="D165" s="510"/>
      <c r="E165" s="511"/>
      <c r="F165" s="506"/>
      <c r="G165" s="507"/>
      <c r="H165" s="508"/>
      <c r="I165" s="44"/>
      <c r="J165" s="44"/>
      <c r="K165" s="44"/>
      <c r="L165" s="45"/>
      <c r="O165" s="8" t="str">
        <f>"Select from: "&amp;Variables!B43&amp;", "&amp;Variables!B44&amp;", "&amp;Variables!B45&amp;", "&amp;Variables!B46</f>
        <v>Select from: Always, Usually, Sometimes, Never</v>
      </c>
      <c r="P165" s="8" t="str">
        <f>"Sélectionnez parmi: "&amp;Variables!C43&amp;", "&amp;Variables!C44&amp;", "&amp;Variables!C45&amp;", "&amp;Variables!C46</f>
        <v>Sélectionnez parmi: Toujours, Généralement, Parfois, Jamais</v>
      </c>
    </row>
    <row r="166" spans="1:16" s="26" customFormat="1" x14ac:dyDescent="0.25">
      <c r="A166" s="56"/>
      <c r="B166" s="66"/>
      <c r="C166" s="51"/>
      <c r="D166" s="51"/>
      <c r="E166" s="51"/>
      <c r="F166" s="51"/>
      <c r="G166" s="51"/>
      <c r="H166" s="51"/>
      <c r="I166" s="51"/>
      <c r="J166" s="51"/>
      <c r="K166" s="51"/>
      <c r="L166" s="57"/>
    </row>
    <row r="167" spans="1:16" s="9" customFormat="1" x14ac:dyDescent="0.25">
      <c r="A167" s="6"/>
      <c r="B167" s="491"/>
      <c r="C167" s="492"/>
      <c r="D167" s="492"/>
      <c r="E167" s="492"/>
      <c r="F167" s="492"/>
      <c r="G167" s="492"/>
      <c r="H167" s="492"/>
      <c r="I167" s="492"/>
      <c r="J167" s="492"/>
      <c r="K167" s="492"/>
      <c r="L167" s="493"/>
      <c r="M167" s="26"/>
    </row>
    <row r="168" spans="1:16" s="9" customFormat="1" x14ac:dyDescent="0.25">
      <c r="A168" s="6"/>
      <c r="B168" s="491"/>
      <c r="C168" s="492"/>
      <c r="D168" s="492"/>
      <c r="E168" s="492"/>
      <c r="F168" s="492"/>
      <c r="G168" s="492"/>
      <c r="H168" s="492"/>
      <c r="I168" s="492"/>
      <c r="J168" s="492"/>
      <c r="K168" s="492"/>
      <c r="L168" s="493"/>
      <c r="M168" s="26"/>
    </row>
    <row r="169" spans="1:16" s="9" customFormat="1" x14ac:dyDescent="0.25">
      <c r="A169" s="6"/>
      <c r="B169" s="491"/>
      <c r="C169" s="492"/>
      <c r="D169" s="492"/>
      <c r="E169" s="492"/>
      <c r="F169" s="492"/>
      <c r="G169" s="492"/>
      <c r="H169" s="492"/>
      <c r="I169" s="492"/>
      <c r="J169" s="492"/>
      <c r="K169" s="492"/>
      <c r="L169" s="493"/>
      <c r="M169" s="26"/>
    </row>
    <row r="170" spans="1:16" s="9" customFormat="1" x14ac:dyDescent="0.25">
      <c r="A170" s="6"/>
      <c r="B170" s="491"/>
      <c r="C170" s="492"/>
      <c r="D170" s="492"/>
      <c r="E170" s="492"/>
      <c r="F170" s="492"/>
      <c r="G170" s="492"/>
      <c r="H170" s="492"/>
      <c r="I170" s="492"/>
      <c r="J170" s="492"/>
      <c r="K170" s="492"/>
      <c r="L170" s="493"/>
      <c r="M170" s="26"/>
    </row>
    <row r="171" spans="1:16" s="9" customFormat="1" x14ac:dyDescent="0.25">
      <c r="A171" s="6"/>
      <c r="B171" s="491"/>
      <c r="C171" s="492"/>
      <c r="D171" s="492"/>
      <c r="E171" s="492"/>
      <c r="F171" s="492"/>
      <c r="G171" s="492"/>
      <c r="H171" s="492"/>
      <c r="I171" s="492"/>
      <c r="J171" s="492"/>
      <c r="K171" s="492"/>
      <c r="L171" s="493"/>
      <c r="M171" s="26"/>
    </row>
    <row r="172" spans="1:16" s="9" customFormat="1" x14ac:dyDescent="0.25">
      <c r="A172" s="6"/>
      <c r="B172" s="491"/>
      <c r="C172" s="492"/>
      <c r="D172" s="492"/>
      <c r="E172" s="492"/>
      <c r="F172" s="492"/>
      <c r="G172" s="492"/>
      <c r="H172" s="492"/>
      <c r="I172" s="492"/>
      <c r="J172" s="492"/>
      <c r="K172" s="492"/>
      <c r="L172" s="493"/>
      <c r="M172" s="26"/>
    </row>
    <row r="173" spans="1:16" s="9" customFormat="1" x14ac:dyDescent="0.25">
      <c r="A173" s="6"/>
      <c r="B173" s="491"/>
      <c r="C173" s="492"/>
      <c r="D173" s="492"/>
      <c r="E173" s="492"/>
      <c r="F173" s="492"/>
      <c r="G173" s="492"/>
      <c r="H173" s="492"/>
      <c r="I173" s="492"/>
      <c r="J173" s="492"/>
      <c r="K173" s="492"/>
      <c r="L173" s="493"/>
      <c r="M173" s="26"/>
      <c r="O173" s="8" t="s">
        <v>203</v>
      </c>
      <c r="P173" s="8" t="s">
        <v>204</v>
      </c>
    </row>
    <row r="174" spans="1:16" s="9" customFormat="1" x14ac:dyDescent="0.25">
      <c r="A174" s="6"/>
      <c r="B174" s="491"/>
      <c r="C174" s="492"/>
      <c r="D174" s="492"/>
      <c r="E174" s="492"/>
      <c r="F174" s="492"/>
      <c r="G174" s="492"/>
      <c r="H174" s="492"/>
      <c r="I174" s="492"/>
      <c r="J174" s="492"/>
      <c r="K174" s="492"/>
      <c r="L174" s="493"/>
      <c r="M174" s="26"/>
    </row>
    <row r="175" spans="1:16" s="26" customFormat="1" x14ac:dyDescent="0.25">
      <c r="A175" s="56"/>
      <c r="B175" s="67"/>
      <c r="C175" s="68"/>
      <c r="D175" s="68"/>
      <c r="E175" s="68"/>
      <c r="F175" s="68"/>
      <c r="G175" s="68"/>
      <c r="H175" s="68"/>
      <c r="I175" s="68"/>
      <c r="J175" s="68"/>
      <c r="K175" s="68"/>
      <c r="L175" s="69"/>
      <c r="O175" s="8"/>
      <c r="P175" s="8"/>
    </row>
    <row r="176" spans="1:16" s="9" customFormat="1" x14ac:dyDescent="0.25">
      <c r="A176" s="6"/>
      <c r="B176" s="449" t="s">
        <v>254</v>
      </c>
      <c r="C176" s="450"/>
      <c r="D176" s="450"/>
      <c r="E176" s="450"/>
      <c r="F176" s="450"/>
      <c r="G176" s="450"/>
      <c r="H176" s="450"/>
      <c r="I176" s="450"/>
      <c r="J176" s="450"/>
      <c r="K176" s="450"/>
      <c r="L176" s="451"/>
      <c r="M176" s="42"/>
    </row>
    <row r="177" spans="1:16" s="26" customFormat="1" x14ac:dyDescent="0.25">
      <c r="A177" s="56"/>
      <c r="B177" s="66"/>
      <c r="C177" s="51"/>
      <c r="D177" s="51"/>
      <c r="E177" s="51"/>
      <c r="F177" s="51"/>
      <c r="G177" s="51"/>
      <c r="H177" s="51"/>
      <c r="I177" s="51"/>
      <c r="J177" s="51"/>
      <c r="K177" s="51"/>
      <c r="L177" s="57"/>
      <c r="O177" s="8"/>
      <c r="P177" s="8"/>
    </row>
    <row r="178" spans="1:16" s="26" customFormat="1" x14ac:dyDescent="0.25">
      <c r="A178" s="56"/>
      <c r="B178" s="327" t="str">
        <f>IF(Intro!$G$21="English",O178,P178)</f>
        <v>Explain whether your firm, or your firm's customers, are willing to pay a price premium for the goods if produced in Canada and identify the maximum amount of that premium?</v>
      </c>
      <c r="C178" s="328"/>
      <c r="D178" s="328"/>
      <c r="E178" s="328"/>
      <c r="F178" s="328"/>
      <c r="G178" s="328"/>
      <c r="H178" s="328"/>
      <c r="I178" s="328"/>
      <c r="J178" s="328"/>
      <c r="K178" s="328"/>
      <c r="L178" s="329"/>
      <c r="O178" s="8" t="s">
        <v>467</v>
      </c>
      <c r="P178" s="8" t="s">
        <v>468</v>
      </c>
    </row>
    <row r="179" spans="1:16" s="26" customFormat="1" x14ac:dyDescent="0.25">
      <c r="A179" s="56"/>
      <c r="B179" s="501"/>
      <c r="C179" s="306"/>
      <c r="D179" s="110"/>
      <c r="E179" s="110"/>
      <c r="F179" s="110"/>
      <c r="G179" s="110"/>
      <c r="H179" s="110"/>
      <c r="I179" s="110"/>
      <c r="J179" s="110"/>
      <c r="K179" s="110"/>
      <c r="L179" s="111"/>
      <c r="O179" s="8"/>
      <c r="P179" s="8"/>
    </row>
    <row r="180" spans="1:16" s="26" customFormat="1" ht="14.45" customHeight="1" x14ac:dyDescent="0.25">
      <c r="A180" s="56"/>
      <c r="B180" s="459" t="str">
        <f>IF(Intro!$G$21="English",O180,P180)</f>
        <v>Select Yes or No</v>
      </c>
      <c r="C180" s="460"/>
      <c r="D180" s="117"/>
      <c r="E180" s="116"/>
      <c r="G180" s="113"/>
      <c r="H180" s="113"/>
      <c r="I180" s="110"/>
      <c r="J180" s="110"/>
      <c r="K180" s="110"/>
      <c r="L180" s="111"/>
      <c r="O180" s="8" t="s">
        <v>264</v>
      </c>
      <c r="P180" s="8" t="s">
        <v>265</v>
      </c>
    </row>
    <row r="181" spans="1:16" s="26" customFormat="1" x14ac:dyDescent="0.25">
      <c r="A181" s="56"/>
      <c r="B181" s="66"/>
      <c r="C181" s="51"/>
      <c r="D181" s="51"/>
      <c r="E181" s="51"/>
      <c r="F181" s="51"/>
      <c r="G181" s="51"/>
      <c r="H181" s="51"/>
      <c r="I181" s="51"/>
      <c r="J181" s="51"/>
      <c r="K181" s="51"/>
      <c r="L181" s="57"/>
    </row>
    <row r="182" spans="1:16" ht="14.45" customHeight="1" x14ac:dyDescent="0.25">
      <c r="B182" s="459" t="str">
        <f>IF(Intro!$G$21="English",O182,P182)</f>
        <v>If yes, indicate the price premium</v>
      </c>
      <c r="C182" s="460"/>
      <c r="D182" s="461"/>
      <c r="E182" s="94" t="s">
        <v>72</v>
      </c>
      <c r="F182" s="277"/>
      <c r="G182" s="51"/>
      <c r="H182" s="51"/>
      <c r="I182" s="51"/>
      <c r="J182" s="51"/>
      <c r="K182" s="51"/>
      <c r="L182" s="57"/>
      <c r="M182" s="8"/>
      <c r="O182" s="8" t="s">
        <v>422</v>
      </c>
      <c r="P182" s="8" t="s">
        <v>423</v>
      </c>
    </row>
    <row r="183" spans="1:16" x14ac:dyDescent="0.25">
      <c r="B183" s="43"/>
      <c r="C183" s="46"/>
      <c r="D183" s="114"/>
      <c r="E183" s="115"/>
      <c r="F183" s="51"/>
      <c r="G183" s="51"/>
      <c r="H183" s="51"/>
      <c r="I183" s="51"/>
      <c r="J183" s="51"/>
      <c r="K183" s="51"/>
      <c r="L183" s="57"/>
      <c r="M183" s="8"/>
    </row>
    <row r="184" spans="1:16" s="9" customFormat="1" x14ac:dyDescent="0.25">
      <c r="A184" s="6"/>
      <c r="B184" s="491"/>
      <c r="C184" s="492"/>
      <c r="D184" s="492"/>
      <c r="E184" s="492"/>
      <c r="F184" s="492"/>
      <c r="G184" s="492"/>
      <c r="H184" s="492"/>
      <c r="I184" s="492"/>
      <c r="J184" s="492"/>
      <c r="K184" s="492"/>
      <c r="L184" s="493"/>
      <c r="M184" s="26"/>
    </row>
    <row r="185" spans="1:16" s="9" customFormat="1" x14ac:dyDescent="0.25">
      <c r="A185" s="6"/>
      <c r="B185" s="491"/>
      <c r="C185" s="492"/>
      <c r="D185" s="492"/>
      <c r="E185" s="492"/>
      <c r="F185" s="492"/>
      <c r="G185" s="492"/>
      <c r="H185" s="492"/>
      <c r="I185" s="492"/>
      <c r="J185" s="492"/>
      <c r="K185" s="492"/>
      <c r="L185" s="493"/>
      <c r="M185" s="26"/>
    </row>
    <row r="186" spans="1:16" s="9" customFormat="1" x14ac:dyDescent="0.25">
      <c r="A186" s="6"/>
      <c r="B186" s="491"/>
      <c r="C186" s="492"/>
      <c r="D186" s="492"/>
      <c r="E186" s="492"/>
      <c r="F186" s="492"/>
      <c r="G186" s="492"/>
      <c r="H186" s="492"/>
      <c r="I186" s="492"/>
      <c r="J186" s="492"/>
      <c r="K186" s="492"/>
      <c r="L186" s="493"/>
      <c r="M186" s="26"/>
    </row>
    <row r="187" spans="1:16" s="9" customFormat="1" x14ac:dyDescent="0.25">
      <c r="A187" s="6"/>
      <c r="B187" s="491"/>
      <c r="C187" s="492"/>
      <c r="D187" s="492"/>
      <c r="E187" s="492"/>
      <c r="F187" s="492"/>
      <c r="G187" s="492"/>
      <c r="H187" s="492"/>
      <c r="I187" s="492"/>
      <c r="J187" s="492"/>
      <c r="K187" s="492"/>
      <c r="L187" s="493"/>
      <c r="M187" s="26"/>
    </row>
    <row r="188" spans="1:16" s="9" customFormat="1" x14ac:dyDescent="0.25">
      <c r="A188" s="6"/>
      <c r="B188" s="491"/>
      <c r="C188" s="492"/>
      <c r="D188" s="492"/>
      <c r="E188" s="492"/>
      <c r="F188" s="492"/>
      <c r="G188" s="492"/>
      <c r="H188" s="492"/>
      <c r="I188" s="492"/>
      <c r="J188" s="492"/>
      <c r="K188" s="492"/>
      <c r="L188" s="493"/>
      <c r="M188" s="26"/>
    </row>
    <row r="189" spans="1:16" s="9" customFormat="1" x14ac:dyDescent="0.25">
      <c r="A189" s="6"/>
      <c r="B189" s="491"/>
      <c r="C189" s="492"/>
      <c r="D189" s="492"/>
      <c r="E189" s="492"/>
      <c r="F189" s="492"/>
      <c r="G189" s="492"/>
      <c r="H189" s="492"/>
      <c r="I189" s="492"/>
      <c r="J189" s="492"/>
      <c r="K189" s="492"/>
      <c r="L189" s="493"/>
      <c r="M189" s="26"/>
    </row>
    <row r="190" spans="1:16" s="9" customFormat="1" x14ac:dyDescent="0.25">
      <c r="A190" s="6"/>
      <c r="B190" s="491"/>
      <c r="C190" s="492"/>
      <c r="D190" s="492"/>
      <c r="E190" s="492"/>
      <c r="F190" s="492"/>
      <c r="G190" s="492"/>
      <c r="H190" s="492"/>
      <c r="I190" s="492"/>
      <c r="J190" s="492"/>
      <c r="K190" s="492"/>
      <c r="L190" s="493"/>
      <c r="M190" s="26"/>
    </row>
    <row r="191" spans="1:16" s="9" customFormat="1" x14ac:dyDescent="0.25">
      <c r="A191" s="6"/>
      <c r="B191" s="491"/>
      <c r="C191" s="492"/>
      <c r="D191" s="492"/>
      <c r="E191" s="492"/>
      <c r="F191" s="492"/>
      <c r="G191" s="492"/>
      <c r="H191" s="492"/>
      <c r="I191" s="492"/>
      <c r="J191" s="492"/>
      <c r="K191" s="492"/>
      <c r="L191" s="493"/>
      <c r="M191" s="26"/>
    </row>
    <row r="192" spans="1:16" s="26" customFormat="1" x14ac:dyDescent="0.25">
      <c r="A192" s="56"/>
      <c r="B192" s="67"/>
      <c r="C192" s="68"/>
      <c r="D192" s="68"/>
      <c r="E192" s="68"/>
      <c r="F192" s="68"/>
      <c r="G192" s="68"/>
      <c r="H192" s="68"/>
      <c r="I192" s="68"/>
      <c r="J192" s="68"/>
      <c r="K192" s="68"/>
      <c r="L192" s="69"/>
      <c r="O192" s="8"/>
      <c r="P192" s="8"/>
    </row>
    <row r="193" spans="1:16" s="9" customFormat="1" x14ac:dyDescent="0.25">
      <c r="A193" s="6"/>
      <c r="B193" s="449" t="s">
        <v>255</v>
      </c>
      <c r="C193" s="450"/>
      <c r="D193" s="450"/>
      <c r="E193" s="450"/>
      <c r="F193" s="450"/>
      <c r="G193" s="450"/>
      <c r="H193" s="450"/>
      <c r="I193" s="450"/>
      <c r="J193" s="450"/>
      <c r="K193" s="450"/>
      <c r="L193" s="451"/>
      <c r="M193" s="42"/>
    </row>
    <row r="194" spans="1:16" s="26" customFormat="1" x14ac:dyDescent="0.25">
      <c r="A194" s="56"/>
      <c r="B194" s="66"/>
      <c r="C194" s="51"/>
      <c r="D194" s="51"/>
      <c r="E194" s="51"/>
      <c r="F194" s="51"/>
      <c r="G194" s="51"/>
      <c r="H194" s="51"/>
      <c r="I194" s="51"/>
      <c r="J194" s="51"/>
      <c r="K194" s="51"/>
      <c r="L194" s="57"/>
      <c r="O194" s="8"/>
      <c r="P194" s="8"/>
    </row>
    <row r="195" spans="1:16" s="26" customFormat="1" x14ac:dyDescent="0.25">
      <c r="A195" s="56"/>
      <c r="B195" s="327" t="str">
        <f>IF(Intro!$G$21="English",O195,P195)</f>
        <v>Provide details concerning products related to the goods that Canadian producers cannot provide but are offered by suppliers in countries other than Canada.</v>
      </c>
      <c r="C195" s="328"/>
      <c r="D195" s="328"/>
      <c r="E195" s="328"/>
      <c r="F195" s="328"/>
      <c r="G195" s="328"/>
      <c r="H195" s="328"/>
      <c r="I195" s="328"/>
      <c r="J195" s="328"/>
      <c r="K195" s="328"/>
      <c r="L195" s="329"/>
      <c r="O195" s="8" t="s">
        <v>205</v>
      </c>
      <c r="P195" s="8" t="s">
        <v>397</v>
      </c>
    </row>
    <row r="196" spans="1:16" s="26" customFormat="1" x14ac:dyDescent="0.25">
      <c r="A196" s="56"/>
      <c r="B196" s="66"/>
      <c r="C196" s="51"/>
      <c r="D196" s="51"/>
      <c r="E196" s="51"/>
      <c r="F196" s="51"/>
      <c r="G196" s="51"/>
      <c r="H196" s="51"/>
      <c r="I196" s="51"/>
      <c r="J196" s="51"/>
      <c r="K196" s="51"/>
      <c r="L196" s="57"/>
      <c r="O196" s="8"/>
      <c r="P196" s="8"/>
    </row>
    <row r="197" spans="1:16" s="9" customFormat="1" x14ac:dyDescent="0.25">
      <c r="A197" s="6"/>
      <c r="B197" s="491"/>
      <c r="C197" s="492"/>
      <c r="D197" s="492"/>
      <c r="E197" s="492"/>
      <c r="F197" s="492"/>
      <c r="G197" s="492"/>
      <c r="H197" s="492"/>
      <c r="I197" s="492"/>
      <c r="J197" s="492"/>
      <c r="K197" s="492"/>
      <c r="L197" s="493"/>
      <c r="M197" s="26"/>
    </row>
    <row r="198" spans="1:16" s="9" customFormat="1" x14ac:dyDescent="0.25">
      <c r="A198" s="6"/>
      <c r="B198" s="491"/>
      <c r="C198" s="492"/>
      <c r="D198" s="492"/>
      <c r="E198" s="492"/>
      <c r="F198" s="492"/>
      <c r="G198" s="492"/>
      <c r="H198" s="492"/>
      <c r="I198" s="492"/>
      <c r="J198" s="492"/>
      <c r="K198" s="492"/>
      <c r="L198" s="493"/>
      <c r="M198" s="26"/>
    </row>
    <row r="199" spans="1:16" s="9" customFormat="1" x14ac:dyDescent="0.25">
      <c r="A199" s="6"/>
      <c r="B199" s="491"/>
      <c r="C199" s="492"/>
      <c r="D199" s="492"/>
      <c r="E199" s="492"/>
      <c r="F199" s="492"/>
      <c r="G199" s="492"/>
      <c r="H199" s="492"/>
      <c r="I199" s="492"/>
      <c r="J199" s="492"/>
      <c r="K199" s="492"/>
      <c r="L199" s="493"/>
      <c r="M199" s="26"/>
    </row>
    <row r="200" spans="1:16" s="9" customFormat="1" x14ac:dyDescent="0.25">
      <c r="A200" s="6"/>
      <c r="B200" s="491"/>
      <c r="C200" s="492"/>
      <c r="D200" s="492"/>
      <c r="E200" s="492"/>
      <c r="F200" s="492"/>
      <c r="G200" s="492"/>
      <c r="H200" s="492"/>
      <c r="I200" s="492"/>
      <c r="J200" s="492"/>
      <c r="K200" s="492"/>
      <c r="L200" s="493"/>
      <c r="M200" s="26"/>
    </row>
    <row r="201" spans="1:16" s="9" customFormat="1" x14ac:dyDescent="0.25">
      <c r="A201" s="6"/>
      <c r="B201" s="491"/>
      <c r="C201" s="492"/>
      <c r="D201" s="492"/>
      <c r="E201" s="492"/>
      <c r="F201" s="492"/>
      <c r="G201" s="492"/>
      <c r="H201" s="492"/>
      <c r="I201" s="492"/>
      <c r="J201" s="492"/>
      <c r="K201" s="492"/>
      <c r="L201" s="493"/>
      <c r="M201" s="26"/>
    </row>
    <row r="202" spans="1:16" s="9" customFormat="1" x14ac:dyDescent="0.25">
      <c r="A202" s="6"/>
      <c r="B202" s="491"/>
      <c r="C202" s="492"/>
      <c r="D202" s="492"/>
      <c r="E202" s="492"/>
      <c r="F202" s="492"/>
      <c r="G202" s="492"/>
      <c r="H202" s="492"/>
      <c r="I202" s="492"/>
      <c r="J202" s="492"/>
      <c r="K202" s="492"/>
      <c r="L202" s="493"/>
      <c r="M202" s="26"/>
    </row>
    <row r="203" spans="1:16" s="9" customFormat="1" x14ac:dyDescent="0.25">
      <c r="A203" s="6"/>
      <c r="B203" s="491"/>
      <c r="C203" s="492"/>
      <c r="D203" s="492"/>
      <c r="E203" s="492"/>
      <c r="F203" s="492"/>
      <c r="G203" s="492"/>
      <c r="H203" s="492"/>
      <c r="I203" s="492"/>
      <c r="J203" s="492"/>
      <c r="K203" s="492"/>
      <c r="L203" s="493"/>
      <c r="M203" s="26"/>
    </row>
    <row r="204" spans="1:16" s="9" customFormat="1" x14ac:dyDescent="0.25">
      <c r="A204" s="6"/>
      <c r="B204" s="491"/>
      <c r="C204" s="492"/>
      <c r="D204" s="492"/>
      <c r="E204" s="492"/>
      <c r="F204" s="492"/>
      <c r="G204" s="492"/>
      <c r="H204" s="492"/>
      <c r="I204" s="492"/>
      <c r="J204" s="492"/>
      <c r="K204" s="492"/>
      <c r="L204" s="493"/>
      <c r="M204" s="26"/>
    </row>
    <row r="205" spans="1:16" s="26" customFormat="1" x14ac:dyDescent="0.25">
      <c r="A205" s="56"/>
      <c r="B205" s="67"/>
      <c r="C205" s="68"/>
      <c r="D205" s="68"/>
      <c r="E205" s="68"/>
      <c r="F205" s="68"/>
      <c r="G205" s="68"/>
      <c r="H205" s="68"/>
      <c r="I205" s="68"/>
      <c r="J205" s="68"/>
      <c r="K205" s="68"/>
      <c r="L205" s="69"/>
      <c r="O205" s="8"/>
      <c r="P205" s="8"/>
    </row>
    <row r="206" spans="1:16" s="9" customFormat="1" x14ac:dyDescent="0.25">
      <c r="A206" s="6"/>
      <c r="B206" s="449" t="s">
        <v>256</v>
      </c>
      <c r="C206" s="450"/>
      <c r="D206" s="450"/>
      <c r="E206" s="450"/>
      <c r="F206" s="450"/>
      <c r="G206" s="450"/>
      <c r="H206" s="450"/>
      <c r="I206" s="450"/>
      <c r="J206" s="450"/>
      <c r="K206" s="450"/>
      <c r="L206" s="451"/>
      <c r="M206" s="42"/>
    </row>
    <row r="207" spans="1:16" s="26" customFormat="1" x14ac:dyDescent="0.25">
      <c r="A207" s="56"/>
      <c r="B207" s="66"/>
      <c r="C207" s="51"/>
      <c r="D207" s="51"/>
      <c r="E207" s="51"/>
      <c r="F207" s="51"/>
      <c r="G207" s="51"/>
      <c r="H207" s="51"/>
      <c r="I207" s="51"/>
      <c r="J207" s="51"/>
      <c r="K207" s="51"/>
      <c r="L207" s="57"/>
      <c r="O207" s="8"/>
      <c r="P207" s="8"/>
    </row>
    <row r="208" spans="1:16" s="26" customFormat="1" x14ac:dyDescent="0.25">
      <c r="A208" s="56"/>
      <c r="B208" s="465" t="str">
        <f>IF(Intro!$G$21="English",O208,P208)</f>
        <v>Indicate whether the factors identified in the table below are very important, somewhat important or not important when choosing a supplier of the goods.</v>
      </c>
      <c r="C208" s="466"/>
      <c r="D208" s="466"/>
      <c r="E208" s="466"/>
      <c r="F208" s="466"/>
      <c r="G208" s="466"/>
      <c r="H208" s="466"/>
      <c r="I208" s="466"/>
      <c r="J208" s="466"/>
      <c r="K208" s="466"/>
      <c r="L208" s="467"/>
      <c r="O208" s="42" t="s">
        <v>132</v>
      </c>
      <c r="P208" s="42" t="s">
        <v>133</v>
      </c>
    </row>
    <row r="209" spans="1:19" s="26" customFormat="1" x14ac:dyDescent="0.25">
      <c r="A209" s="56"/>
      <c r="B209" s="66"/>
      <c r="C209" s="51"/>
      <c r="D209" s="51"/>
      <c r="E209" s="51"/>
      <c r="F209" s="51"/>
      <c r="G209" s="51"/>
      <c r="H209" s="51"/>
      <c r="I209" s="51"/>
      <c r="J209" s="51"/>
      <c r="K209" s="51"/>
      <c r="L209" s="57"/>
    </row>
    <row r="210" spans="1:19" s="26" customFormat="1" x14ac:dyDescent="0.25">
      <c r="A210" s="56"/>
      <c r="B210" s="494"/>
      <c r="C210" s="495"/>
      <c r="D210" s="495"/>
      <c r="E210" s="496"/>
      <c r="F210" s="497" t="str">
        <f>IF(Intro!$G$21="English",O210,P210)</f>
        <v>Importance</v>
      </c>
      <c r="G210" s="497"/>
      <c r="H210" s="5"/>
      <c r="J210" s="5"/>
      <c r="K210" s="5"/>
      <c r="L210" s="58"/>
      <c r="O210" s="8" t="s">
        <v>222</v>
      </c>
      <c r="P210" s="8" t="s">
        <v>222</v>
      </c>
    </row>
    <row r="211" spans="1:19" s="26" customFormat="1" ht="28.5" customHeight="1" x14ac:dyDescent="0.25">
      <c r="A211" s="56"/>
      <c r="B211" s="436" t="str">
        <f>IF(Intro!$G$21="English",O211,P211)</f>
        <v>Product quality</v>
      </c>
      <c r="C211" s="437"/>
      <c r="D211" s="437"/>
      <c r="E211" s="438"/>
      <c r="F211" s="447"/>
      <c r="G211" s="448"/>
      <c r="H211" s="5"/>
      <c r="J211" s="5"/>
      <c r="K211" s="5"/>
      <c r="L211" s="58"/>
      <c r="O211" s="8" t="s">
        <v>67</v>
      </c>
      <c r="P211" s="8" t="s">
        <v>57</v>
      </c>
      <c r="Q211" s="8"/>
      <c r="R211" s="8"/>
    </row>
    <row r="212" spans="1:19" s="26" customFormat="1" ht="28.5" customHeight="1" x14ac:dyDescent="0.25">
      <c r="A212" s="56"/>
      <c r="B212" s="436" t="str">
        <f>IF(Intro!$G$21="English",O212,P212)</f>
        <v>Range of product line</v>
      </c>
      <c r="C212" s="437"/>
      <c r="D212" s="437"/>
      <c r="E212" s="438"/>
      <c r="F212" s="447"/>
      <c r="G212" s="448"/>
      <c r="H212" s="5"/>
      <c r="J212" s="5"/>
      <c r="K212" s="5"/>
      <c r="L212" s="58"/>
      <c r="O212" s="8" t="s">
        <v>54</v>
      </c>
      <c r="P212" s="8" t="s">
        <v>58</v>
      </c>
      <c r="Q212" s="8"/>
      <c r="R212" s="8"/>
    </row>
    <row r="213" spans="1:19" s="26" customFormat="1" ht="28.5" customHeight="1" x14ac:dyDescent="0.25">
      <c r="A213" s="56"/>
      <c r="B213" s="436" t="str">
        <f>IF(Intro!$G$21="English",O213,P213)</f>
        <v>Product meets technical specifications</v>
      </c>
      <c r="C213" s="437"/>
      <c r="D213" s="437"/>
      <c r="E213" s="438"/>
      <c r="F213" s="447"/>
      <c r="G213" s="448"/>
      <c r="H213" s="5"/>
      <c r="J213" s="5"/>
      <c r="K213" s="5"/>
      <c r="L213" s="58"/>
      <c r="O213" s="8" t="s">
        <v>75</v>
      </c>
      <c r="P213" s="8" t="s">
        <v>78</v>
      </c>
    </row>
    <row r="214" spans="1:19" s="26" customFormat="1" ht="28.5" customHeight="1" x14ac:dyDescent="0.25">
      <c r="A214" s="56"/>
      <c r="B214" s="436" t="str">
        <f>IF(Intro!$G$21="English",O214,P214)</f>
        <v>Availability of proprietary specifications</v>
      </c>
      <c r="C214" s="437"/>
      <c r="D214" s="437"/>
      <c r="E214" s="438"/>
      <c r="F214" s="447"/>
      <c r="G214" s="448"/>
      <c r="H214" s="5"/>
      <c r="J214" s="5"/>
      <c r="K214" s="5"/>
      <c r="L214" s="58"/>
      <c r="O214" s="8" t="s">
        <v>68</v>
      </c>
      <c r="P214" s="8" t="s">
        <v>79</v>
      </c>
    </row>
    <row r="215" spans="1:19" s="26" customFormat="1" ht="28.5" customHeight="1" x14ac:dyDescent="0.25">
      <c r="A215" s="56"/>
      <c r="B215" s="436" t="str">
        <f>IF(Intro!$G$21="English",O215,P215)</f>
        <v>Lowest net price (after discounts, promotions, etc.)</v>
      </c>
      <c r="C215" s="437"/>
      <c r="D215" s="437"/>
      <c r="E215" s="438"/>
      <c r="F215" s="447"/>
      <c r="G215" s="448"/>
      <c r="H215" s="5"/>
      <c r="J215" s="5"/>
      <c r="K215" s="5"/>
      <c r="L215" s="58"/>
      <c r="O215" s="8" t="s">
        <v>76</v>
      </c>
      <c r="P215" s="8" t="s">
        <v>80</v>
      </c>
      <c r="Q215" s="8"/>
      <c r="R215" s="8"/>
      <c r="S215" s="8"/>
    </row>
    <row r="216" spans="1:19" s="26" customFormat="1" ht="28.5" customHeight="1" x14ac:dyDescent="0.25">
      <c r="A216" s="56"/>
      <c r="B216" s="436" t="str">
        <f>IF(Intro!$G$21="English",O216,P216)</f>
        <v>Credit arrangements</v>
      </c>
      <c r="C216" s="437"/>
      <c r="D216" s="437"/>
      <c r="E216" s="438"/>
      <c r="F216" s="447"/>
      <c r="G216" s="448"/>
      <c r="H216" s="5"/>
      <c r="J216" s="5"/>
      <c r="K216" s="5"/>
      <c r="L216" s="58"/>
      <c r="O216" s="8" t="s">
        <v>61</v>
      </c>
      <c r="P216" s="8" t="s">
        <v>62</v>
      </c>
    </row>
    <row r="217" spans="1:19" s="26" customFormat="1" ht="28.5" customHeight="1" x14ac:dyDescent="0.25">
      <c r="A217" s="56"/>
      <c r="B217" s="436" t="str">
        <f>IF(Intro!$G$21="English",O217,P217)</f>
        <v>Delivery cost</v>
      </c>
      <c r="C217" s="437"/>
      <c r="D217" s="437"/>
      <c r="E217" s="438"/>
      <c r="F217" s="447"/>
      <c r="G217" s="448"/>
      <c r="H217" s="5"/>
      <c r="J217" s="5"/>
      <c r="K217" s="5"/>
      <c r="L217" s="58"/>
      <c r="O217" s="8" t="s">
        <v>69</v>
      </c>
      <c r="P217" s="8" t="s">
        <v>81</v>
      </c>
    </row>
    <row r="218" spans="1:19" s="26" customFormat="1" ht="28.5" customHeight="1" x14ac:dyDescent="0.25">
      <c r="A218" s="56"/>
      <c r="B218" s="436" t="str">
        <f>IF(Intro!$G$21="English",O218,P218)</f>
        <v>Delivery time and terms</v>
      </c>
      <c r="C218" s="437"/>
      <c r="D218" s="437"/>
      <c r="E218" s="438"/>
      <c r="F218" s="447"/>
      <c r="G218" s="448"/>
      <c r="H218" s="5"/>
      <c r="J218" s="5"/>
      <c r="K218" s="5"/>
      <c r="L218" s="58"/>
      <c r="O218" s="8" t="s">
        <v>70</v>
      </c>
      <c r="P218" s="8" t="s">
        <v>59</v>
      </c>
    </row>
    <row r="219" spans="1:19" s="26" customFormat="1" ht="28.5" customHeight="1" x14ac:dyDescent="0.25">
      <c r="A219" s="56"/>
      <c r="B219" s="436" t="str">
        <f>IF(Intro!$G$21="English",O219,P219)</f>
        <v>Reliability of supplier</v>
      </c>
      <c r="C219" s="437"/>
      <c r="D219" s="437"/>
      <c r="E219" s="438"/>
      <c r="F219" s="447"/>
      <c r="G219" s="448"/>
      <c r="H219" s="5"/>
      <c r="J219" s="5"/>
      <c r="K219" s="5"/>
      <c r="L219" s="58"/>
      <c r="O219" s="8" t="s">
        <v>87</v>
      </c>
      <c r="P219" s="8" t="s">
        <v>82</v>
      </c>
    </row>
    <row r="220" spans="1:19" s="26" customFormat="1" ht="28.5" customHeight="1" x14ac:dyDescent="0.25">
      <c r="A220" s="56"/>
      <c r="B220" s="436" t="str">
        <f>IF(Intro!$G$21="English",O220,P220)</f>
        <v>Minimum quantity requirement</v>
      </c>
      <c r="C220" s="437"/>
      <c r="D220" s="437"/>
      <c r="E220" s="438"/>
      <c r="F220" s="447"/>
      <c r="G220" s="448"/>
      <c r="H220" s="5"/>
      <c r="J220" s="5"/>
      <c r="K220" s="5"/>
      <c r="L220" s="58"/>
      <c r="O220" s="8" t="s">
        <v>77</v>
      </c>
      <c r="P220" s="8" t="s">
        <v>83</v>
      </c>
    </row>
    <row r="221" spans="1:19" s="26" customFormat="1" ht="28.5" customHeight="1" x14ac:dyDescent="0.25">
      <c r="A221" s="56"/>
      <c r="B221" s="436" t="str">
        <f>IF(Intro!$G$21="English",O221,P221)</f>
        <v>Availability of on-hand inventory</v>
      </c>
      <c r="C221" s="437"/>
      <c r="D221" s="437"/>
      <c r="E221" s="438"/>
      <c r="F221" s="447"/>
      <c r="G221" s="448"/>
      <c r="H221" s="5"/>
      <c r="J221" s="5"/>
      <c r="K221" s="5"/>
      <c r="L221" s="58"/>
      <c r="O221" s="8" t="s">
        <v>71</v>
      </c>
      <c r="P221" s="8" t="s">
        <v>84</v>
      </c>
    </row>
    <row r="222" spans="1:19" s="26" customFormat="1" ht="28.5" customHeight="1" x14ac:dyDescent="0.25">
      <c r="A222" s="56"/>
      <c r="B222" s="436" t="str">
        <f>IF(Intro!$G$21="English",O222,P222)</f>
        <v>After-sale service or warranties</v>
      </c>
      <c r="C222" s="437"/>
      <c r="D222" s="437"/>
      <c r="E222" s="438"/>
      <c r="F222" s="447"/>
      <c r="G222" s="448"/>
      <c r="H222" s="5"/>
      <c r="J222" s="5"/>
      <c r="K222" s="5"/>
      <c r="L222" s="58"/>
      <c r="O222" s="8" t="s">
        <v>278</v>
      </c>
      <c r="P222" s="8" t="s">
        <v>85</v>
      </c>
    </row>
    <row r="223" spans="1:19" s="26" customFormat="1" ht="28.5" customHeight="1" x14ac:dyDescent="0.25">
      <c r="A223" s="56"/>
      <c r="B223" s="436" t="str">
        <f>IF(Intro!$G$21="English",O223,P223)</f>
        <v>Long-term supply relationship</v>
      </c>
      <c r="C223" s="437"/>
      <c r="D223" s="437"/>
      <c r="E223" s="438"/>
      <c r="F223" s="447"/>
      <c r="G223" s="448"/>
      <c r="H223" s="5"/>
      <c r="J223" s="5"/>
      <c r="K223" s="5"/>
      <c r="L223" s="58"/>
      <c r="O223" s="8" t="s">
        <v>56</v>
      </c>
      <c r="P223" s="7" t="s">
        <v>413</v>
      </c>
    </row>
    <row r="224" spans="1:19" s="26" customFormat="1" ht="28.5" customHeight="1" x14ac:dyDescent="0.25">
      <c r="A224" s="56"/>
      <c r="B224" s="436" t="str">
        <f>IF(Intro!$G$21="English",O224,P224)</f>
        <v>Geographic location of supplier</v>
      </c>
      <c r="C224" s="437"/>
      <c r="D224" s="437"/>
      <c r="E224" s="438"/>
      <c r="F224" s="447"/>
      <c r="G224" s="448"/>
      <c r="H224" s="5"/>
      <c r="J224" s="5"/>
      <c r="K224" s="5"/>
      <c r="L224" s="58"/>
      <c r="O224" s="8" t="s">
        <v>55</v>
      </c>
      <c r="P224" s="8" t="s">
        <v>60</v>
      </c>
    </row>
    <row r="225" spans="1:19" s="26" customFormat="1" ht="28.5" customHeight="1" x14ac:dyDescent="0.25">
      <c r="A225" s="56"/>
      <c r="B225" s="436" t="str">
        <f>IF(Intro!$G$21="English",O225,P225)</f>
        <v>Thickness of face/back veneer</v>
      </c>
      <c r="C225" s="437"/>
      <c r="D225" s="437"/>
      <c r="E225" s="438"/>
      <c r="F225" s="447"/>
      <c r="G225" s="448"/>
      <c r="H225" s="5"/>
      <c r="J225" s="5"/>
      <c r="K225" s="5"/>
      <c r="L225" s="58"/>
      <c r="O225" s="8" t="s">
        <v>697</v>
      </c>
      <c r="P225" s="8" t="s">
        <v>703</v>
      </c>
    </row>
    <row r="226" spans="1:19" s="26" customFormat="1" ht="71.25" customHeight="1" x14ac:dyDescent="0.25">
      <c r="A226" s="56"/>
      <c r="B226" s="436" t="str">
        <f>IF(Intro!$G$21="English",O226,P226)</f>
        <v>Other factors that are very important</v>
      </c>
      <c r="C226" s="437"/>
      <c r="D226" s="437"/>
      <c r="E226" s="438"/>
      <c r="F226" s="488"/>
      <c r="G226" s="489"/>
      <c r="H226" s="489"/>
      <c r="I226" s="489"/>
      <c r="J226" s="489"/>
      <c r="K226" s="489"/>
      <c r="L226" s="490"/>
      <c r="O226" s="8" t="s">
        <v>385</v>
      </c>
      <c r="P226" s="8" t="s">
        <v>387</v>
      </c>
    </row>
    <row r="227" spans="1:19" s="26" customFormat="1" ht="71.25" customHeight="1" x14ac:dyDescent="0.25">
      <c r="A227" s="56"/>
      <c r="B227" s="436" t="str">
        <f>IF(Intro!$G$21="English",O227,P227)</f>
        <v>Other factors that are somewhat important</v>
      </c>
      <c r="C227" s="437"/>
      <c r="D227" s="437"/>
      <c r="E227" s="438"/>
      <c r="F227" s="488"/>
      <c r="G227" s="489"/>
      <c r="H227" s="489"/>
      <c r="I227" s="489"/>
      <c r="J227" s="489"/>
      <c r="K227" s="489"/>
      <c r="L227" s="490"/>
      <c r="O227" s="8" t="s">
        <v>386</v>
      </c>
      <c r="P227" s="8" t="s">
        <v>388</v>
      </c>
    </row>
    <row r="228" spans="1:19" s="26" customFormat="1" x14ac:dyDescent="0.25">
      <c r="A228" s="56"/>
      <c r="B228" s="67"/>
      <c r="C228" s="68"/>
      <c r="D228" s="68"/>
      <c r="E228" s="68"/>
      <c r="F228" s="68"/>
      <c r="G228" s="68"/>
      <c r="H228" s="68"/>
      <c r="I228" s="68"/>
      <c r="J228" s="68"/>
      <c r="K228" s="68"/>
      <c r="L228" s="69"/>
    </row>
    <row r="229" spans="1:19" s="9" customFormat="1" x14ac:dyDescent="0.25">
      <c r="A229" s="6"/>
      <c r="B229" s="449" t="s">
        <v>257</v>
      </c>
      <c r="C229" s="450"/>
      <c r="D229" s="450"/>
      <c r="E229" s="450"/>
      <c r="F229" s="450"/>
      <c r="G229" s="450"/>
      <c r="H229" s="450"/>
      <c r="I229" s="450"/>
      <c r="J229" s="450"/>
      <c r="K229" s="450"/>
      <c r="L229" s="451"/>
      <c r="M229" s="42"/>
    </row>
    <row r="230" spans="1:19" s="26" customFormat="1" x14ac:dyDescent="0.25">
      <c r="A230" s="56"/>
      <c r="B230" s="66"/>
      <c r="C230" s="51"/>
      <c r="D230" s="51"/>
      <c r="E230" s="51"/>
      <c r="F230" s="51"/>
      <c r="G230" s="51"/>
      <c r="H230" s="51"/>
      <c r="I230" s="51"/>
      <c r="J230" s="51"/>
      <c r="K230" s="51"/>
      <c r="L230" s="57"/>
      <c r="O230" s="8"/>
      <c r="P230" s="8"/>
    </row>
    <row r="231" spans="1:19" s="26" customFormat="1" x14ac:dyDescent="0.25">
      <c r="A231" s="56"/>
      <c r="B231" s="465" t="str">
        <f>IF(Intro!$G$21="English",O231,P231)</f>
        <v xml:space="preserve">Are the goods that are domestically produced and the goods that are imported sold through the same channels of distribution? </v>
      </c>
      <c r="C231" s="466"/>
      <c r="D231" s="466"/>
      <c r="E231" s="466"/>
      <c r="F231" s="466"/>
      <c r="G231" s="466"/>
      <c r="H231" s="466"/>
      <c r="I231" s="466"/>
      <c r="J231" s="466"/>
      <c r="K231" s="466"/>
      <c r="L231" s="467"/>
      <c r="O231" s="8" t="s">
        <v>456</v>
      </c>
      <c r="P231" s="8" t="s">
        <v>221</v>
      </c>
    </row>
    <row r="232" spans="1:19" s="26" customFormat="1" x14ac:dyDescent="0.25">
      <c r="A232" s="56"/>
      <c r="B232" s="66"/>
      <c r="C232" s="51"/>
      <c r="D232" s="51"/>
      <c r="E232" s="51"/>
      <c r="F232" s="51"/>
      <c r="G232" s="51"/>
      <c r="H232" s="51"/>
      <c r="I232" s="51"/>
      <c r="J232" s="51"/>
      <c r="K232" s="51"/>
      <c r="L232" s="57"/>
      <c r="O232" s="8"/>
      <c r="P232" s="8"/>
    </row>
    <row r="233" spans="1:19" x14ac:dyDescent="0.25">
      <c r="B233" s="474" t="str">
        <f>B180</f>
        <v>Select Yes or No</v>
      </c>
      <c r="C233" s="475"/>
      <c r="D233" s="99"/>
      <c r="E233" s="8"/>
      <c r="F233" s="51"/>
      <c r="G233" s="51"/>
      <c r="H233" s="51"/>
      <c r="I233" s="51"/>
      <c r="J233" s="51"/>
      <c r="K233" s="51"/>
      <c r="L233" s="57"/>
      <c r="M233" s="8"/>
      <c r="S233" s="26"/>
    </row>
    <row r="234" spans="1:19" s="26" customFormat="1" x14ac:dyDescent="0.25">
      <c r="A234" s="56"/>
      <c r="B234" s="66"/>
      <c r="C234" s="51"/>
      <c r="D234" s="51"/>
      <c r="E234" s="51"/>
      <c r="F234" s="51"/>
      <c r="G234" s="51"/>
      <c r="H234" s="51"/>
      <c r="I234" s="51"/>
      <c r="J234" s="51"/>
      <c r="K234" s="51"/>
      <c r="L234" s="57"/>
      <c r="O234" s="8"/>
      <c r="P234" s="8"/>
    </row>
    <row r="235" spans="1:19" s="26" customFormat="1" x14ac:dyDescent="0.25">
      <c r="A235" s="56"/>
      <c r="B235" s="465" t="str">
        <f>IF(Intro!$G$21="English",O235,P235)</f>
        <v>If not, explain the differences.</v>
      </c>
      <c r="C235" s="466"/>
      <c r="D235" s="466"/>
      <c r="E235" s="466"/>
      <c r="F235" s="466"/>
      <c r="G235" s="466"/>
      <c r="H235" s="466"/>
      <c r="I235" s="466"/>
      <c r="J235" s="466"/>
      <c r="K235" s="466"/>
      <c r="L235" s="467"/>
      <c r="O235" s="8" t="s">
        <v>220</v>
      </c>
      <c r="P235" s="8" t="s">
        <v>279</v>
      </c>
    </row>
    <row r="236" spans="1:19" s="26" customFormat="1" x14ac:dyDescent="0.25">
      <c r="A236" s="56"/>
      <c r="B236" s="66"/>
      <c r="C236" s="51"/>
      <c r="D236" s="51"/>
      <c r="E236" s="51"/>
      <c r="F236" s="51"/>
      <c r="G236" s="51"/>
      <c r="H236" s="51"/>
      <c r="I236" s="51"/>
      <c r="J236" s="51"/>
      <c r="K236" s="51"/>
      <c r="L236" s="57"/>
      <c r="O236" s="8"/>
      <c r="P236" s="8"/>
    </row>
    <row r="237" spans="1:19" s="9" customFormat="1" x14ac:dyDescent="0.25">
      <c r="A237" s="6"/>
      <c r="B237" s="491"/>
      <c r="C237" s="492"/>
      <c r="D237" s="492"/>
      <c r="E237" s="492"/>
      <c r="F237" s="492"/>
      <c r="G237" s="492"/>
      <c r="H237" s="492"/>
      <c r="I237" s="492"/>
      <c r="J237" s="492"/>
      <c r="K237" s="492"/>
      <c r="L237" s="493"/>
      <c r="M237" s="26"/>
    </row>
    <row r="238" spans="1:19" s="9" customFormat="1" x14ac:dyDescent="0.25">
      <c r="A238" s="6"/>
      <c r="B238" s="491"/>
      <c r="C238" s="492"/>
      <c r="D238" s="492"/>
      <c r="E238" s="492"/>
      <c r="F238" s="492"/>
      <c r="G238" s="492"/>
      <c r="H238" s="492"/>
      <c r="I238" s="492"/>
      <c r="J238" s="492"/>
      <c r="K238" s="492"/>
      <c r="L238" s="493"/>
      <c r="M238" s="26"/>
    </row>
    <row r="239" spans="1:19" s="9" customFormat="1" x14ac:dyDescent="0.25">
      <c r="A239" s="6"/>
      <c r="B239" s="491"/>
      <c r="C239" s="492"/>
      <c r="D239" s="492"/>
      <c r="E239" s="492"/>
      <c r="F239" s="492"/>
      <c r="G239" s="492"/>
      <c r="H239" s="492"/>
      <c r="I239" s="492"/>
      <c r="J239" s="492"/>
      <c r="K239" s="492"/>
      <c r="L239" s="493"/>
      <c r="M239" s="26"/>
    </row>
    <row r="240" spans="1:19" s="9" customFormat="1" x14ac:dyDescent="0.25">
      <c r="A240" s="6"/>
      <c r="B240" s="491"/>
      <c r="C240" s="492"/>
      <c r="D240" s="492"/>
      <c r="E240" s="492"/>
      <c r="F240" s="492"/>
      <c r="G240" s="492"/>
      <c r="H240" s="492"/>
      <c r="I240" s="492"/>
      <c r="J240" s="492"/>
      <c r="K240" s="492"/>
      <c r="L240" s="493"/>
      <c r="M240" s="26"/>
    </row>
    <row r="241" spans="1:18" s="9" customFormat="1" x14ac:dyDescent="0.25">
      <c r="A241" s="6"/>
      <c r="B241" s="491"/>
      <c r="C241" s="492"/>
      <c r="D241" s="492"/>
      <c r="E241" s="492"/>
      <c r="F241" s="492"/>
      <c r="G241" s="492"/>
      <c r="H241" s="492"/>
      <c r="I241" s="492"/>
      <c r="J241" s="492"/>
      <c r="K241" s="492"/>
      <c r="L241" s="493"/>
      <c r="M241" s="26"/>
    </row>
    <row r="242" spans="1:18" s="9" customFormat="1" x14ac:dyDescent="0.25">
      <c r="A242" s="6"/>
      <c r="B242" s="491"/>
      <c r="C242" s="492"/>
      <c r="D242" s="492"/>
      <c r="E242" s="492"/>
      <c r="F242" s="492"/>
      <c r="G242" s="492"/>
      <c r="H242" s="492"/>
      <c r="I242" s="492"/>
      <c r="J242" s="492"/>
      <c r="K242" s="492"/>
      <c r="L242" s="493"/>
      <c r="M242" s="26"/>
    </row>
    <row r="243" spans="1:18" s="9" customFormat="1" x14ac:dyDescent="0.25">
      <c r="A243" s="6"/>
      <c r="B243" s="491"/>
      <c r="C243" s="492"/>
      <c r="D243" s="492"/>
      <c r="E243" s="492"/>
      <c r="F243" s="492"/>
      <c r="G243" s="492"/>
      <c r="H243" s="492"/>
      <c r="I243" s="492"/>
      <c r="J243" s="492"/>
      <c r="K243" s="492"/>
      <c r="L243" s="493"/>
      <c r="M243" s="26"/>
    </row>
    <row r="244" spans="1:18" s="9" customFormat="1" x14ac:dyDescent="0.25">
      <c r="A244" s="6"/>
      <c r="B244" s="491"/>
      <c r="C244" s="492"/>
      <c r="D244" s="492"/>
      <c r="E244" s="492"/>
      <c r="F244" s="492"/>
      <c r="G244" s="492"/>
      <c r="H244" s="492"/>
      <c r="I244" s="492"/>
      <c r="J244" s="492"/>
      <c r="K244" s="492"/>
      <c r="L244" s="493"/>
      <c r="M244" s="26"/>
    </row>
    <row r="245" spans="1:18" s="26" customFormat="1" x14ac:dyDescent="0.25">
      <c r="A245" s="56"/>
      <c r="B245" s="67"/>
      <c r="C245" s="68"/>
      <c r="D245" s="68"/>
      <c r="E245" s="68"/>
      <c r="F245" s="68"/>
      <c r="G245" s="68"/>
      <c r="H245" s="68"/>
      <c r="I245" s="68"/>
      <c r="J245" s="68"/>
      <c r="K245" s="68"/>
      <c r="L245" s="69"/>
      <c r="O245" s="8"/>
      <c r="P245" s="8"/>
    </row>
    <row r="246" spans="1:18" s="9" customFormat="1" x14ac:dyDescent="0.25">
      <c r="A246" s="6"/>
      <c r="B246" s="449" t="s">
        <v>258</v>
      </c>
      <c r="C246" s="450"/>
      <c r="D246" s="450"/>
      <c r="E246" s="450"/>
      <c r="F246" s="450"/>
      <c r="G246" s="450"/>
      <c r="H246" s="450"/>
      <c r="I246" s="450"/>
      <c r="J246" s="450"/>
      <c r="K246" s="450"/>
      <c r="L246" s="451"/>
      <c r="M246" s="42"/>
    </row>
    <row r="247" spans="1:18" s="26" customFormat="1" x14ac:dyDescent="0.25">
      <c r="A247" s="56"/>
      <c r="B247" s="66"/>
      <c r="C247" s="51"/>
      <c r="D247" s="51"/>
      <c r="E247" s="51"/>
      <c r="F247" s="51"/>
      <c r="G247" s="51"/>
      <c r="H247" s="51"/>
      <c r="I247" s="51"/>
      <c r="J247" s="51"/>
      <c r="K247" s="51"/>
      <c r="L247" s="57"/>
      <c r="O247" s="8"/>
      <c r="P247" s="8"/>
    </row>
    <row r="248" spans="1:18" s="26" customFormat="1" x14ac:dyDescent="0.25">
      <c r="A248" s="56"/>
      <c r="B248" s="327" t="str">
        <f>IF(Intro!$G$21="English",O248,P248)</f>
        <v>Are the goods produced in Canada and the goods imported from the countries listed below physically (or functionally) interchangeable for the same intended purposes or applications?</v>
      </c>
      <c r="C248" s="328"/>
      <c r="D248" s="328"/>
      <c r="E248" s="328"/>
      <c r="F248" s="328"/>
      <c r="G248" s="328"/>
      <c r="H248" s="328"/>
      <c r="I248" s="328"/>
      <c r="J248" s="328"/>
      <c r="K248" s="328"/>
      <c r="L248" s="329"/>
      <c r="O248" s="8" t="s">
        <v>149</v>
      </c>
      <c r="P248" s="8" t="s">
        <v>324</v>
      </c>
    </row>
    <row r="249" spans="1:18" s="26" customFormat="1" x14ac:dyDescent="0.25">
      <c r="A249" s="56"/>
      <c r="B249" s="327"/>
      <c r="C249" s="328"/>
      <c r="D249" s="328"/>
      <c r="E249" s="328"/>
      <c r="F249" s="328"/>
      <c r="G249" s="328"/>
      <c r="H249" s="328"/>
      <c r="I249" s="328"/>
      <c r="J249" s="328"/>
      <c r="K249" s="328"/>
      <c r="L249" s="329"/>
    </row>
    <row r="250" spans="1:18" s="26" customFormat="1" x14ac:dyDescent="0.25">
      <c r="A250" s="56"/>
      <c r="B250" s="66"/>
      <c r="C250" s="51"/>
      <c r="D250" s="51"/>
      <c r="E250" s="51"/>
      <c r="F250" s="51"/>
      <c r="G250" s="51"/>
      <c r="H250" s="51"/>
      <c r="I250" s="51"/>
      <c r="J250" s="51"/>
      <c r="K250" s="51"/>
      <c r="L250" s="57"/>
      <c r="O250" s="26" t="s">
        <v>373</v>
      </c>
      <c r="P250" s="26" t="s">
        <v>412</v>
      </c>
    </row>
    <row r="251" spans="1:18" s="26" customFormat="1" x14ac:dyDescent="0.25">
      <c r="A251" s="56"/>
      <c r="B251" s="66"/>
      <c r="C251" s="51"/>
      <c r="D251" s="84" t="str">
        <f>IF(Intro!$G$21="English",O250,P250)</f>
        <v>Select</v>
      </c>
      <c r="E251" s="499" t="str">
        <f>IF(Intro!$G$21="English",O251,P251)</f>
        <v>If "Never", provide details.</v>
      </c>
      <c r="F251" s="500"/>
      <c r="G251" s="500"/>
      <c r="H251" s="500"/>
      <c r="I251" s="500"/>
      <c r="J251" s="500"/>
      <c r="K251" s="500"/>
      <c r="L251" s="500"/>
      <c r="O251" s="8" t="s">
        <v>130</v>
      </c>
      <c r="P251" s="8" t="s">
        <v>131</v>
      </c>
    </row>
    <row r="252" spans="1:18" s="26" customFormat="1" ht="114" customHeight="1" x14ac:dyDescent="0.25">
      <c r="A252" s="56"/>
      <c r="B252" s="436" t="str">
        <f>IF(Intro!$G$21="English",O252,P252)</f>
        <v>China</v>
      </c>
      <c r="C252" s="438"/>
      <c r="D252" s="108"/>
      <c r="E252" s="485"/>
      <c r="F252" s="486"/>
      <c r="G252" s="486"/>
      <c r="H252" s="486"/>
      <c r="I252" s="486"/>
      <c r="J252" s="486"/>
      <c r="K252" s="486"/>
      <c r="L252" s="487"/>
      <c r="O252" s="8" t="str">
        <f>Variables!B30</f>
        <v>China</v>
      </c>
      <c r="P252" s="8" t="str">
        <f>Variables!C30</f>
        <v>Chine</v>
      </c>
    </row>
    <row r="253" spans="1:18" s="26" customFormat="1" ht="114" customHeight="1" x14ac:dyDescent="0.25">
      <c r="A253" s="56"/>
      <c r="B253" s="436" t="str">
        <f>IF(Intro!$G$21="English",O253,P253)</f>
        <v>United States</v>
      </c>
      <c r="C253" s="438"/>
      <c r="D253" s="108"/>
      <c r="E253" s="485"/>
      <c r="F253" s="486"/>
      <c r="G253" s="486"/>
      <c r="H253" s="486"/>
      <c r="I253" s="486"/>
      <c r="J253" s="486"/>
      <c r="K253" s="486"/>
      <c r="L253" s="487"/>
      <c r="O253" s="8" t="str">
        <f>Variables!B31</f>
        <v>United States</v>
      </c>
      <c r="P253" s="8" t="str">
        <f>Variables!C31</f>
        <v>États-Unis</v>
      </c>
    </row>
    <row r="254" spans="1:18" s="26" customFormat="1" ht="114" customHeight="1" x14ac:dyDescent="0.25">
      <c r="A254" s="56"/>
      <c r="B254" s="436" t="str">
        <f>IF(Intro!$G$21="English",O254,P254)</f>
        <v>Other countries</v>
      </c>
      <c r="C254" s="438"/>
      <c r="D254" s="108"/>
      <c r="E254" s="485"/>
      <c r="F254" s="486"/>
      <c r="G254" s="486"/>
      <c r="H254" s="486"/>
      <c r="I254" s="486"/>
      <c r="J254" s="486"/>
      <c r="K254" s="486"/>
      <c r="L254" s="487"/>
      <c r="O254" s="8" t="str">
        <f>Variables!B32</f>
        <v>Other countries</v>
      </c>
      <c r="P254" s="8" t="str">
        <f>Variables!C32</f>
        <v>Autres pays</v>
      </c>
    </row>
    <row r="255" spans="1:18" s="26" customFormat="1" ht="28.5" customHeight="1" x14ac:dyDescent="0.25">
      <c r="A255" s="56"/>
      <c r="B255" s="436" t="str">
        <f>IF(Intro!$G$21="English",O255,P255)</f>
        <v>Other countries include:</v>
      </c>
      <c r="C255" s="438"/>
      <c r="D255" s="442"/>
      <c r="E255" s="443"/>
      <c r="F255" s="443"/>
      <c r="G255" s="443"/>
      <c r="H255" s="443"/>
      <c r="I255" s="443"/>
      <c r="J255" s="443"/>
      <c r="K255" s="443"/>
      <c r="L255" s="444"/>
      <c r="O255" s="8" t="s">
        <v>297</v>
      </c>
      <c r="P255" s="8" t="s">
        <v>298</v>
      </c>
    </row>
    <row r="256" spans="1:18" s="26" customFormat="1" x14ac:dyDescent="0.25">
      <c r="A256" s="56"/>
      <c r="B256" s="67"/>
      <c r="C256" s="68"/>
      <c r="D256" s="68"/>
      <c r="E256" s="68"/>
      <c r="F256" s="68"/>
      <c r="G256" s="68"/>
      <c r="H256" s="68"/>
      <c r="I256" s="68"/>
      <c r="J256" s="68"/>
      <c r="K256" s="68"/>
      <c r="L256" s="69"/>
      <c r="O256" s="8"/>
      <c r="P256" s="8"/>
      <c r="Q256" s="8"/>
      <c r="R256" s="8"/>
    </row>
    <row r="257" spans="1:18" s="9" customFormat="1" x14ac:dyDescent="0.25">
      <c r="A257" s="6"/>
      <c r="B257" s="449" t="s">
        <v>259</v>
      </c>
      <c r="C257" s="450"/>
      <c r="D257" s="450"/>
      <c r="E257" s="450"/>
      <c r="F257" s="450"/>
      <c r="G257" s="450"/>
      <c r="H257" s="450"/>
      <c r="I257" s="450"/>
      <c r="J257" s="450"/>
      <c r="K257" s="450"/>
      <c r="L257" s="451"/>
      <c r="M257" s="42"/>
    </row>
    <row r="258" spans="1:18" s="26" customFormat="1" x14ac:dyDescent="0.25">
      <c r="A258" s="56"/>
      <c r="B258" s="66"/>
      <c r="C258" s="51"/>
      <c r="D258" s="51"/>
      <c r="E258" s="51"/>
      <c r="F258" s="51"/>
      <c r="G258" s="51"/>
      <c r="H258" s="51"/>
      <c r="I258" s="51"/>
      <c r="J258" s="51"/>
      <c r="K258" s="51"/>
      <c r="L258" s="57"/>
      <c r="O258" s="8"/>
      <c r="P258" s="8"/>
    </row>
    <row r="259" spans="1:18" s="26" customFormat="1" x14ac:dyDescent="0.25">
      <c r="A259" s="56"/>
      <c r="B259" s="465" t="str">
        <f>IF(Intro!$G$21="English",O259,P259)</f>
        <v xml:space="preserve">What is the typical delivery time for the goods, from the day on which an order is placed to the day of arrival at your facility? </v>
      </c>
      <c r="C259" s="466"/>
      <c r="D259" s="466"/>
      <c r="E259" s="466"/>
      <c r="F259" s="466"/>
      <c r="G259" s="466"/>
      <c r="H259" s="466"/>
      <c r="I259" s="466"/>
      <c r="J259" s="466"/>
      <c r="K259" s="466"/>
      <c r="L259" s="467"/>
      <c r="O259" s="42" t="s">
        <v>105</v>
      </c>
      <c r="P259" s="42" t="s">
        <v>106</v>
      </c>
    </row>
    <row r="260" spans="1:18" s="26" customFormat="1" x14ac:dyDescent="0.25">
      <c r="A260" s="56"/>
      <c r="B260" s="66"/>
      <c r="C260" s="51"/>
      <c r="D260" s="51"/>
      <c r="E260" s="51"/>
      <c r="F260" s="51"/>
      <c r="G260" s="51"/>
      <c r="H260" s="51"/>
      <c r="I260" s="51"/>
      <c r="J260" s="51"/>
      <c r="K260" s="51"/>
      <c r="L260" s="57"/>
      <c r="O260" s="8" t="s">
        <v>211</v>
      </c>
      <c r="P260" s="8" t="s">
        <v>406</v>
      </c>
      <c r="Q260" s="8"/>
      <c r="R260" s="8"/>
    </row>
    <row r="261" spans="1:18" s="26" customFormat="1" x14ac:dyDescent="0.25">
      <c r="A261" s="56"/>
      <c r="B261" s="494"/>
      <c r="C261" s="495"/>
      <c r="D261" s="495"/>
      <c r="E261" s="496"/>
      <c r="F261" s="497" t="str">
        <f>IF(Intro!$G$21="English",O260,P260)</f>
        <v>Minimum days</v>
      </c>
      <c r="G261" s="497"/>
      <c r="H261" s="497" t="str">
        <f>IF(Intro!$G$21="English",O261,P261)</f>
        <v>Maximum days</v>
      </c>
      <c r="I261" s="497"/>
      <c r="J261" s="497" t="str">
        <f>IF(Intro!$G$21="English",Variables!B56,Variables!C56)</f>
        <v>Do not know</v>
      </c>
      <c r="K261" s="497"/>
      <c r="L261" s="58"/>
      <c r="O261" s="8" t="s">
        <v>212</v>
      </c>
      <c r="P261" s="8" t="s">
        <v>407</v>
      </c>
      <c r="Q261" s="8"/>
      <c r="R261" s="8"/>
    </row>
    <row r="262" spans="1:18" s="26" customFormat="1" ht="28.5" customHeight="1" x14ac:dyDescent="0.25">
      <c r="A262" s="56"/>
      <c r="B262" s="446" t="str">
        <f>IF(Intro!$G$21="English",O262,P262)</f>
        <v>Purchases of domestically produced goods from domestic producers</v>
      </c>
      <c r="C262" s="381"/>
      <c r="D262" s="381"/>
      <c r="E262" s="382"/>
      <c r="F262" s="447"/>
      <c r="G262" s="448"/>
      <c r="H262" s="447"/>
      <c r="I262" s="448"/>
      <c r="J262" s="447"/>
      <c r="K262" s="448"/>
      <c r="L262" s="58"/>
      <c r="O262" s="8" t="s">
        <v>213</v>
      </c>
      <c r="P262" s="8" t="s">
        <v>214</v>
      </c>
      <c r="Q262" s="8"/>
      <c r="R262" s="8"/>
    </row>
    <row r="263" spans="1:18" s="26" customFormat="1" ht="28.5" customHeight="1" x14ac:dyDescent="0.25">
      <c r="A263" s="56"/>
      <c r="B263" s="446" t="str">
        <f>IF(Intro!$G$21="English",O263,P263)</f>
        <v>Purchases of domestically produced goods from distributors</v>
      </c>
      <c r="C263" s="381"/>
      <c r="D263" s="381"/>
      <c r="E263" s="382"/>
      <c r="F263" s="447"/>
      <c r="G263" s="448"/>
      <c r="H263" s="447"/>
      <c r="I263" s="448"/>
      <c r="J263" s="447"/>
      <c r="K263" s="448"/>
      <c r="L263" s="58"/>
      <c r="O263" s="8" t="s">
        <v>215</v>
      </c>
      <c r="P263" s="8" t="s">
        <v>216</v>
      </c>
      <c r="Q263" s="8"/>
      <c r="R263" s="8"/>
    </row>
    <row r="264" spans="1:18" s="26" customFormat="1" x14ac:dyDescent="0.25">
      <c r="A264" s="56"/>
      <c r="B264" s="502" t="str">
        <f>IF(Intro!$G$21="English",O264,P264)</f>
        <v>Purchases of imported goods from distributors</v>
      </c>
      <c r="C264" s="503"/>
      <c r="D264" s="503"/>
      <c r="E264" s="503"/>
      <c r="F264" s="503"/>
      <c r="G264" s="503"/>
      <c r="H264" s="503"/>
      <c r="I264" s="503"/>
      <c r="J264" s="503"/>
      <c r="K264" s="503"/>
      <c r="L264" s="58"/>
      <c r="M264" s="112"/>
      <c r="O264" s="8" t="s">
        <v>218</v>
      </c>
      <c r="P264" s="8" t="s">
        <v>217</v>
      </c>
      <c r="Q264" s="8"/>
      <c r="R264" s="8"/>
    </row>
    <row r="265" spans="1:18" s="26" customFormat="1" ht="28.5" customHeight="1" x14ac:dyDescent="0.25">
      <c r="A265"/>
      <c r="B265" s="446" t="str">
        <f>IF(Intro!$G$21="English",O265,P265)</f>
        <v>China</v>
      </c>
      <c r="C265" s="381"/>
      <c r="D265" s="381"/>
      <c r="E265" s="382"/>
      <c r="F265" s="447"/>
      <c r="G265" s="448"/>
      <c r="H265" s="447"/>
      <c r="I265" s="448"/>
      <c r="J265" s="447"/>
      <c r="K265" s="448"/>
      <c r="L265" s="58"/>
      <c r="M265" s="112"/>
      <c r="O265" s="26" t="str">
        <f>Variables!B30</f>
        <v>China</v>
      </c>
      <c r="P265" s="8" t="str">
        <f>Variables!C30</f>
        <v>Chine</v>
      </c>
      <c r="Q265" s="8"/>
    </row>
    <row r="266" spans="1:18" s="26" customFormat="1" ht="28.5" customHeight="1" x14ac:dyDescent="0.25">
      <c r="B266" s="446" t="str">
        <f>IF(Intro!$G$21="English",O266,P266)</f>
        <v>United States</v>
      </c>
      <c r="C266" s="381"/>
      <c r="D266" s="381"/>
      <c r="E266" s="382"/>
      <c r="F266" s="447"/>
      <c r="G266" s="448"/>
      <c r="H266" s="447"/>
      <c r="I266" s="448"/>
      <c r="J266" s="447"/>
      <c r="K266" s="448"/>
      <c r="L266" s="58"/>
      <c r="M266" s="112"/>
      <c r="O266" s="26" t="str">
        <f>Variables!B31</f>
        <v>United States</v>
      </c>
      <c r="P266" s="8" t="str">
        <f>Variables!C31</f>
        <v>États-Unis</v>
      </c>
      <c r="Q266" s="8"/>
    </row>
    <row r="267" spans="1:18" s="26" customFormat="1" ht="28.5" customHeight="1" x14ac:dyDescent="0.25">
      <c r="B267" s="446" t="str">
        <f>IF(Intro!$G$21="English",O267,P267)</f>
        <v>Other countries</v>
      </c>
      <c r="C267" s="381"/>
      <c r="D267" s="381"/>
      <c r="E267" s="382"/>
      <c r="F267" s="447"/>
      <c r="G267" s="448"/>
      <c r="H267" s="447"/>
      <c r="I267" s="448"/>
      <c r="J267" s="447"/>
      <c r="K267" s="448"/>
      <c r="L267" s="58"/>
      <c r="M267" s="112"/>
      <c r="O267" s="26" t="str">
        <f>Variables!B32</f>
        <v>Other countries</v>
      </c>
      <c r="P267" s="8" t="str">
        <f>Variables!C32</f>
        <v>Autres pays</v>
      </c>
      <c r="Q267" s="8"/>
    </row>
    <row r="268" spans="1:18" s="26" customFormat="1" ht="57" customHeight="1" x14ac:dyDescent="0.25">
      <c r="A268" s="56"/>
      <c r="B268" s="446" t="str">
        <f>IF(Intro!$G$21="English",O268,P268)</f>
        <v>Other countries include:</v>
      </c>
      <c r="C268" s="381"/>
      <c r="D268" s="381"/>
      <c r="E268" s="382"/>
      <c r="F268" s="452"/>
      <c r="G268" s="453"/>
      <c r="H268" s="453"/>
      <c r="I268" s="453"/>
      <c r="J268" s="453"/>
      <c r="K268" s="454"/>
      <c r="L268" s="58"/>
      <c r="M268" s="112"/>
      <c r="O268" s="8" t="s">
        <v>297</v>
      </c>
      <c r="P268" s="8" t="s">
        <v>298</v>
      </c>
    </row>
    <row r="269" spans="1:18" s="26" customFormat="1" x14ac:dyDescent="0.25">
      <c r="A269" s="56"/>
      <c r="B269" s="504" t="str">
        <f>IF(Intro!$G$21="English",O269,P269)</f>
        <v>Purchases of the goods where your firm is the importer of record for customs purposes</v>
      </c>
      <c r="C269" s="505"/>
      <c r="D269" s="505"/>
      <c r="E269" s="505"/>
      <c r="F269" s="505"/>
      <c r="G269" s="505"/>
      <c r="H269" s="505"/>
      <c r="I269" s="505"/>
      <c r="J269" s="505"/>
      <c r="K269" s="505"/>
      <c r="L269" s="58"/>
      <c r="O269" s="8" t="s">
        <v>219</v>
      </c>
      <c r="P269" s="8" t="s">
        <v>402</v>
      </c>
      <c r="Q269" s="8"/>
      <c r="R269" s="8"/>
    </row>
    <row r="270" spans="1:18" s="26" customFormat="1" ht="28.5" customHeight="1" x14ac:dyDescent="0.25">
      <c r="A270" s="56"/>
      <c r="B270" s="446" t="str">
        <f>B265</f>
        <v>China</v>
      </c>
      <c r="C270" s="381"/>
      <c r="D270" s="381"/>
      <c r="E270" s="382"/>
      <c r="F270" s="447"/>
      <c r="G270" s="448"/>
      <c r="H270" s="447"/>
      <c r="I270" s="448"/>
      <c r="J270" s="447"/>
      <c r="K270" s="448"/>
      <c r="L270" s="58"/>
      <c r="O270" s="8"/>
      <c r="P270" s="8"/>
    </row>
    <row r="271" spans="1:18" s="26" customFormat="1" ht="28.5" customHeight="1" x14ac:dyDescent="0.25">
      <c r="A271" s="56"/>
      <c r="B271" s="446" t="str">
        <f t="shared" ref="B271" si="0">B266</f>
        <v>United States</v>
      </c>
      <c r="C271" s="381"/>
      <c r="D271" s="381"/>
      <c r="E271" s="382"/>
      <c r="F271" s="447"/>
      <c r="G271" s="448"/>
      <c r="H271" s="447"/>
      <c r="I271" s="448"/>
      <c r="J271" s="447"/>
      <c r="K271" s="448"/>
      <c r="L271" s="58"/>
      <c r="O271" s="8"/>
      <c r="P271" s="8"/>
    </row>
    <row r="272" spans="1:18" s="26" customFormat="1" ht="28.5" customHeight="1" x14ac:dyDescent="0.25">
      <c r="A272" s="56"/>
      <c r="B272" s="446" t="str">
        <f>B267</f>
        <v>Other countries</v>
      </c>
      <c r="C272" s="381"/>
      <c r="D272" s="381"/>
      <c r="E272" s="382"/>
      <c r="F272" s="447"/>
      <c r="G272" s="448"/>
      <c r="H272" s="447"/>
      <c r="I272" s="448"/>
      <c r="J272" s="447"/>
      <c r="K272" s="448"/>
      <c r="L272" s="58"/>
      <c r="O272" s="8"/>
      <c r="P272" s="8"/>
    </row>
    <row r="273" spans="1:16" s="26" customFormat="1" ht="57" customHeight="1" x14ac:dyDescent="0.25">
      <c r="A273" s="56"/>
      <c r="B273" s="446" t="str">
        <f>B268</f>
        <v>Other countries include:</v>
      </c>
      <c r="C273" s="381"/>
      <c r="D273" s="381"/>
      <c r="E273" s="382"/>
      <c r="F273" s="452"/>
      <c r="G273" s="453"/>
      <c r="H273" s="453"/>
      <c r="I273" s="453"/>
      <c r="J273" s="453"/>
      <c r="K273" s="454"/>
      <c r="L273" s="58"/>
      <c r="O273" s="8"/>
      <c r="P273" s="8"/>
    </row>
    <row r="274" spans="1:16" s="26" customFormat="1" x14ac:dyDescent="0.25">
      <c r="A274" s="56"/>
      <c r="B274" s="67"/>
      <c r="C274" s="68"/>
      <c r="D274" s="68"/>
      <c r="E274" s="68"/>
      <c r="F274" s="68"/>
      <c r="G274" s="68"/>
      <c r="H274" s="68"/>
      <c r="I274" s="68"/>
      <c r="J274" s="68"/>
      <c r="K274" s="68"/>
      <c r="L274" s="69"/>
      <c r="O274" s="8"/>
      <c r="P274" s="8"/>
    </row>
    <row r="275" spans="1:16" s="9" customFormat="1" x14ac:dyDescent="0.25">
      <c r="A275" s="6"/>
      <c r="B275" s="449" t="s">
        <v>129</v>
      </c>
      <c r="C275" s="450"/>
      <c r="D275" s="450"/>
      <c r="E275" s="450"/>
      <c r="F275" s="450"/>
      <c r="G275" s="450"/>
      <c r="H275" s="450"/>
      <c r="I275" s="450"/>
      <c r="J275" s="450"/>
      <c r="K275" s="450"/>
      <c r="L275" s="451"/>
      <c r="M275" s="42"/>
    </row>
    <row r="276" spans="1:16" s="26" customFormat="1" x14ac:dyDescent="0.25">
      <c r="A276" s="56"/>
      <c r="B276" s="66"/>
      <c r="C276" s="51"/>
      <c r="D276" s="51"/>
      <c r="E276" s="51"/>
      <c r="F276" s="51"/>
      <c r="G276" s="51"/>
      <c r="H276" s="51"/>
      <c r="I276" s="51"/>
      <c r="J276" s="51"/>
      <c r="K276" s="51"/>
      <c r="L276" s="57"/>
      <c r="O276" s="8"/>
      <c r="P276" s="8"/>
    </row>
    <row r="277" spans="1:16" s="26" customFormat="1" x14ac:dyDescent="0.25">
      <c r="A277" s="56"/>
      <c r="B277" s="465" t="str">
        <f>IF(Intro!$G$21="English",O277,P277)</f>
        <v xml:space="preserve">Compare the goods produced in Canada and the goods produced in China based on each of the factors identified in the table below. </v>
      </c>
      <c r="C277" s="466"/>
      <c r="D277" s="466"/>
      <c r="E277" s="466"/>
      <c r="F277" s="466"/>
      <c r="G277" s="466"/>
      <c r="H277" s="466"/>
      <c r="I277" s="466"/>
      <c r="J277" s="466"/>
      <c r="K277" s="466"/>
      <c r="L277" s="467"/>
      <c r="O277" s="42"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77" s="42" t="str">
        <f>"Comparez les marchandises produites au Canada à celles qui sont produites par "&amp;Variables!C30&amp;" en fonction des facteurs mentionnés dans le tableau ci-dessous."</f>
        <v>Comparez les marchandises produites au Canada à celles qui sont produites par Chine en fonction des facteurs mentionnés dans le tableau ci-dessous.</v>
      </c>
    </row>
    <row r="278" spans="1:16" s="26" customFormat="1" x14ac:dyDescent="0.25">
      <c r="A278" s="56"/>
      <c r="B278" s="66"/>
      <c r="C278" s="51"/>
      <c r="D278" s="51"/>
      <c r="E278" s="51"/>
      <c r="F278" s="51"/>
      <c r="G278" s="51"/>
      <c r="H278" s="51"/>
      <c r="I278" s="51"/>
      <c r="J278" s="51"/>
      <c r="K278" s="51"/>
      <c r="L278" s="57"/>
      <c r="O278" s="8" t="s">
        <v>311</v>
      </c>
      <c r="P278" s="8" t="s">
        <v>312</v>
      </c>
    </row>
    <row r="279" spans="1:16" s="26" customFormat="1" x14ac:dyDescent="0.25">
      <c r="A279" s="56"/>
      <c r="B279" s="66"/>
      <c r="C279" s="51"/>
      <c r="D279" s="51"/>
      <c r="E279" s="497" t="str">
        <f>IF(Intro!$G$21="English",O278,P278)</f>
        <v>Comparability</v>
      </c>
      <c r="F279" s="497"/>
      <c r="G279" s="497"/>
      <c r="H279" s="497" t="str">
        <f>IF(Intro!$G$21="English",O279,P279)</f>
        <v>If not comparable, explain why.</v>
      </c>
      <c r="I279" s="497"/>
      <c r="J279" s="497"/>
      <c r="K279" s="497"/>
      <c r="L279" s="498"/>
      <c r="O279" s="8" t="s">
        <v>226</v>
      </c>
      <c r="P279" s="8" t="s">
        <v>227</v>
      </c>
    </row>
    <row r="280" spans="1:16" s="26" customFormat="1" ht="114" customHeight="1" x14ac:dyDescent="0.25">
      <c r="A280" s="56"/>
      <c r="B280" s="436" t="str">
        <f>IF(Intro!$G$21="English",O280,P280)</f>
        <v>Product quality</v>
      </c>
      <c r="C280" s="437"/>
      <c r="D280" s="438"/>
      <c r="E280" s="439"/>
      <c r="F280" s="440"/>
      <c r="G280" s="441"/>
      <c r="H280" s="442"/>
      <c r="I280" s="443"/>
      <c r="J280" s="443"/>
      <c r="K280" s="443"/>
      <c r="L280" s="444"/>
      <c r="O280" s="8" t="s">
        <v>67</v>
      </c>
      <c r="P280" s="8" t="s">
        <v>57</v>
      </c>
    </row>
    <row r="281" spans="1:16" s="26" customFormat="1" ht="114" customHeight="1" x14ac:dyDescent="0.25">
      <c r="A281" s="56"/>
      <c r="B281" s="436" t="str">
        <f>IF(Intro!$G$21="English",O281,P281)</f>
        <v>Range of product line</v>
      </c>
      <c r="C281" s="437"/>
      <c r="D281" s="438"/>
      <c r="E281" s="439"/>
      <c r="F281" s="440"/>
      <c r="G281" s="441"/>
      <c r="H281" s="442"/>
      <c r="I281" s="443"/>
      <c r="J281" s="443"/>
      <c r="K281" s="443"/>
      <c r="L281" s="444"/>
      <c r="O281" s="8" t="s">
        <v>54</v>
      </c>
      <c r="P281" s="8" t="s">
        <v>58</v>
      </c>
    </row>
    <row r="282" spans="1:16" s="26" customFormat="1" ht="114" customHeight="1" x14ac:dyDescent="0.25">
      <c r="A282" s="56"/>
      <c r="B282" s="436" t="str">
        <f>IF(Intro!$G$21="English",O282,P282)</f>
        <v>Product meets technical specifications</v>
      </c>
      <c r="C282" s="437"/>
      <c r="D282" s="438"/>
      <c r="E282" s="439"/>
      <c r="F282" s="440"/>
      <c r="G282" s="441"/>
      <c r="H282" s="442"/>
      <c r="I282" s="443"/>
      <c r="J282" s="443"/>
      <c r="K282" s="443"/>
      <c r="L282" s="444"/>
      <c r="O282" s="8" t="s">
        <v>75</v>
      </c>
      <c r="P282" s="8" t="s">
        <v>78</v>
      </c>
    </row>
    <row r="283" spans="1:16" s="26" customFormat="1" ht="114" customHeight="1" x14ac:dyDescent="0.25">
      <c r="A283" s="56"/>
      <c r="B283" s="436" t="str">
        <f>IF(Intro!$G$21="English",O283,P283)</f>
        <v>Availability of proprietary specifications</v>
      </c>
      <c r="C283" s="437"/>
      <c r="D283" s="438"/>
      <c r="E283" s="439"/>
      <c r="F283" s="440"/>
      <c r="G283" s="441"/>
      <c r="H283" s="442"/>
      <c r="I283" s="443"/>
      <c r="J283" s="443"/>
      <c r="K283" s="443"/>
      <c r="L283" s="444"/>
      <c r="O283" s="8" t="s">
        <v>68</v>
      </c>
      <c r="P283" s="8" t="s">
        <v>79</v>
      </c>
    </row>
    <row r="284" spans="1:16" s="26" customFormat="1" ht="114" customHeight="1" x14ac:dyDescent="0.25">
      <c r="A284" s="56"/>
      <c r="B284" s="436" t="str">
        <f>IF(Intro!$G$21="English",O284,P284)</f>
        <v>Lowest net price (after discounts, promotions, etc.)</v>
      </c>
      <c r="C284" s="437"/>
      <c r="D284" s="438"/>
      <c r="E284" s="439"/>
      <c r="F284" s="440"/>
      <c r="G284" s="441"/>
      <c r="H284" s="442"/>
      <c r="I284" s="443"/>
      <c r="J284" s="443"/>
      <c r="K284" s="443"/>
      <c r="L284" s="444"/>
      <c r="O284" s="8" t="s">
        <v>76</v>
      </c>
      <c r="P284" s="8" t="s">
        <v>80</v>
      </c>
    </row>
    <row r="285" spans="1:16" s="26" customFormat="1" ht="114" customHeight="1" x14ac:dyDescent="0.25">
      <c r="A285" s="56"/>
      <c r="B285" s="436" t="str">
        <f>IF(Intro!$G$21="English",O285,P285)</f>
        <v>Credit arrangements</v>
      </c>
      <c r="C285" s="437"/>
      <c r="D285" s="438"/>
      <c r="E285" s="439"/>
      <c r="F285" s="440"/>
      <c r="G285" s="441"/>
      <c r="H285" s="442"/>
      <c r="I285" s="443"/>
      <c r="J285" s="443"/>
      <c r="K285" s="443"/>
      <c r="L285" s="444"/>
      <c r="O285" s="8" t="s">
        <v>61</v>
      </c>
      <c r="P285" s="8" t="s">
        <v>62</v>
      </c>
    </row>
    <row r="286" spans="1:16" s="26" customFormat="1" ht="114" customHeight="1" x14ac:dyDescent="0.25">
      <c r="A286" s="56"/>
      <c r="B286" s="436" t="str">
        <f>IF(Intro!$G$21="English",O286,P286)</f>
        <v>Delivery cost</v>
      </c>
      <c r="C286" s="437"/>
      <c r="D286" s="438"/>
      <c r="E286" s="439"/>
      <c r="F286" s="440"/>
      <c r="G286" s="441"/>
      <c r="H286" s="442"/>
      <c r="I286" s="443"/>
      <c r="J286" s="443"/>
      <c r="K286" s="443"/>
      <c r="L286" s="444"/>
      <c r="O286" s="8" t="s">
        <v>69</v>
      </c>
      <c r="P286" s="8" t="s">
        <v>81</v>
      </c>
    </row>
    <row r="287" spans="1:16" s="26" customFormat="1" ht="114" customHeight="1" x14ac:dyDescent="0.25">
      <c r="A287" s="56"/>
      <c r="B287" s="436" t="str">
        <f>IF(Intro!$G$21="English",O287,P287)</f>
        <v>Delivery time and terms</v>
      </c>
      <c r="C287" s="437"/>
      <c r="D287" s="438"/>
      <c r="E287" s="439"/>
      <c r="F287" s="440"/>
      <c r="G287" s="441"/>
      <c r="H287" s="442"/>
      <c r="I287" s="443"/>
      <c r="J287" s="443"/>
      <c r="K287" s="443"/>
      <c r="L287" s="444"/>
      <c r="O287" s="8" t="s">
        <v>70</v>
      </c>
      <c r="P287" s="8" t="s">
        <v>59</v>
      </c>
    </row>
    <row r="288" spans="1:16" s="26" customFormat="1" ht="114" customHeight="1" x14ac:dyDescent="0.25">
      <c r="A288" s="56"/>
      <c r="B288" s="436" t="str">
        <f>IF(Intro!$G$21="English",O288,P288)</f>
        <v>Reliability of supplier</v>
      </c>
      <c r="C288" s="437"/>
      <c r="D288" s="438"/>
      <c r="E288" s="439"/>
      <c r="F288" s="440"/>
      <c r="G288" s="441"/>
      <c r="H288" s="442"/>
      <c r="I288" s="443"/>
      <c r="J288" s="443"/>
      <c r="K288" s="443"/>
      <c r="L288" s="444"/>
      <c r="O288" s="8" t="s">
        <v>87</v>
      </c>
      <c r="P288" s="8" t="s">
        <v>82</v>
      </c>
    </row>
    <row r="289" spans="1:16" s="26" customFormat="1" ht="114" customHeight="1" x14ac:dyDescent="0.25">
      <c r="A289" s="56"/>
      <c r="B289" s="436" t="str">
        <f>IF(Intro!$G$21="English",O289,P289)</f>
        <v>Minimum quantity requirement</v>
      </c>
      <c r="C289" s="437"/>
      <c r="D289" s="438"/>
      <c r="E289" s="439"/>
      <c r="F289" s="440"/>
      <c r="G289" s="441"/>
      <c r="H289" s="442"/>
      <c r="I289" s="443"/>
      <c r="J289" s="443"/>
      <c r="K289" s="443"/>
      <c r="L289" s="444"/>
      <c r="O289" s="8" t="s">
        <v>77</v>
      </c>
      <c r="P289" s="8" t="s">
        <v>83</v>
      </c>
    </row>
    <row r="290" spans="1:16" s="26" customFormat="1" ht="114" customHeight="1" x14ac:dyDescent="0.25">
      <c r="A290" s="56"/>
      <c r="B290" s="436" t="str">
        <f>IF(Intro!$G$21="English",O290,P290)</f>
        <v>Availability of on-hand inventory</v>
      </c>
      <c r="C290" s="437"/>
      <c r="D290" s="438"/>
      <c r="E290" s="439"/>
      <c r="F290" s="440"/>
      <c r="G290" s="441"/>
      <c r="H290" s="442"/>
      <c r="I290" s="443"/>
      <c r="J290" s="443"/>
      <c r="K290" s="443"/>
      <c r="L290" s="444"/>
      <c r="O290" s="8" t="s">
        <v>71</v>
      </c>
      <c r="P290" s="8" t="s">
        <v>84</v>
      </c>
    </row>
    <row r="291" spans="1:16" s="26" customFormat="1" ht="114" customHeight="1" x14ac:dyDescent="0.25">
      <c r="A291" s="56"/>
      <c r="B291" s="436" t="str">
        <f>IF(Intro!$G$21="English",O291,P291)</f>
        <v>After-sale service or warranties</v>
      </c>
      <c r="C291" s="437"/>
      <c r="D291" s="438"/>
      <c r="E291" s="439"/>
      <c r="F291" s="440"/>
      <c r="G291" s="441"/>
      <c r="H291" s="442"/>
      <c r="I291" s="443"/>
      <c r="J291" s="443"/>
      <c r="K291" s="443"/>
      <c r="L291" s="444"/>
      <c r="O291" s="8" t="s">
        <v>278</v>
      </c>
      <c r="P291" s="8" t="s">
        <v>85</v>
      </c>
    </row>
    <row r="292" spans="1:16" s="26" customFormat="1" ht="114" customHeight="1" x14ac:dyDescent="0.25">
      <c r="A292" s="56"/>
      <c r="B292" s="436" t="str">
        <f>IF(Intro!$G$21="English",O292,P292)</f>
        <v>Long-term supply relationship</v>
      </c>
      <c r="C292" s="437"/>
      <c r="D292" s="438"/>
      <c r="E292" s="439"/>
      <c r="F292" s="440"/>
      <c r="G292" s="441"/>
      <c r="H292" s="442"/>
      <c r="I292" s="443"/>
      <c r="J292" s="443"/>
      <c r="K292" s="443"/>
      <c r="L292" s="444"/>
      <c r="O292" s="8" t="s">
        <v>56</v>
      </c>
      <c r="P292" s="7" t="s">
        <v>413</v>
      </c>
    </row>
    <row r="293" spans="1:16" s="26" customFormat="1" ht="114" customHeight="1" x14ac:dyDescent="0.25">
      <c r="A293" s="56"/>
      <c r="B293" s="436" t="str">
        <f>IF(Intro!$G$21="English",O293,P293)</f>
        <v>Geographic location of supplier</v>
      </c>
      <c r="C293" s="437"/>
      <c r="D293" s="438"/>
      <c r="E293" s="439"/>
      <c r="F293" s="440"/>
      <c r="G293" s="441"/>
      <c r="H293" s="442"/>
      <c r="I293" s="443"/>
      <c r="J293" s="443"/>
      <c r="K293" s="443"/>
      <c r="L293" s="444"/>
      <c r="O293" s="8" t="s">
        <v>55</v>
      </c>
      <c r="P293" s="8" t="s">
        <v>60</v>
      </c>
    </row>
    <row r="294" spans="1:16" s="26" customFormat="1" ht="114" customHeight="1" x14ac:dyDescent="0.25">
      <c r="A294" s="56"/>
      <c r="B294" s="436" t="str">
        <f>IF(Intro!$G$21="English",O294,P294)</f>
        <v>Thickness of face/back veneer</v>
      </c>
      <c r="C294" s="437"/>
      <c r="D294" s="438"/>
      <c r="E294" s="439"/>
      <c r="F294" s="440"/>
      <c r="G294" s="441"/>
      <c r="H294" s="442"/>
      <c r="I294" s="443"/>
      <c r="J294" s="443"/>
      <c r="K294" s="443"/>
      <c r="L294" s="444"/>
      <c r="O294" s="8" t="s">
        <v>697</v>
      </c>
      <c r="P294" s="8" t="s">
        <v>703</v>
      </c>
    </row>
    <row r="295" spans="1:16" s="26" customFormat="1" ht="114" customHeight="1" x14ac:dyDescent="0.25">
      <c r="A295" s="56"/>
      <c r="B295" s="436" t="str">
        <f>IF(Intro!$G$21="English",O295,P295)</f>
        <v>Other factors that are comparable with advantages to neither Canada nor China include:</v>
      </c>
      <c r="C295" s="437"/>
      <c r="D295" s="438"/>
      <c r="E295" s="439"/>
      <c r="F295" s="440"/>
      <c r="G295" s="440"/>
      <c r="H295" s="440"/>
      <c r="I295" s="440"/>
      <c r="J295" s="440"/>
      <c r="K295" s="440"/>
      <c r="L295" s="445"/>
      <c r="O295" s="8" t="str">
        <f>"Other factors that are comparable with advantages to neither Canada nor "&amp;Variables!B5&amp;" include:"</f>
        <v>Other factors that are comparable with advantages to neither Canada nor China include:</v>
      </c>
      <c r="P295" s="8" t="s">
        <v>501</v>
      </c>
    </row>
    <row r="296" spans="1:16" s="26" customFormat="1" ht="114" customHeight="1" x14ac:dyDescent="0.25">
      <c r="A296" s="56"/>
      <c r="B296" s="436" t="str">
        <f>IF(Intro!$G$21="English",O296,P296)</f>
        <v>Other factors where Canada has the advantage include:</v>
      </c>
      <c r="C296" s="437"/>
      <c r="D296" s="438"/>
      <c r="E296" s="439"/>
      <c r="F296" s="440"/>
      <c r="G296" s="440"/>
      <c r="H296" s="440"/>
      <c r="I296" s="440"/>
      <c r="J296" s="440"/>
      <c r="K296" s="440"/>
      <c r="L296" s="445"/>
      <c r="O296" s="8" t="s">
        <v>299</v>
      </c>
      <c r="P296" s="8" t="s">
        <v>300</v>
      </c>
    </row>
    <row r="297" spans="1:16" s="26" customFormat="1" ht="114" customHeight="1" x14ac:dyDescent="0.25">
      <c r="A297" s="56"/>
      <c r="B297" s="436" t="str">
        <f>IF(Intro!$G$21="English",O297,P297)</f>
        <v>Other factors where China have the advantage include:</v>
      </c>
      <c r="C297" s="437"/>
      <c r="D297" s="438"/>
      <c r="E297" s="439"/>
      <c r="F297" s="440"/>
      <c r="G297" s="440"/>
      <c r="H297" s="440"/>
      <c r="I297" s="440"/>
      <c r="J297" s="440"/>
      <c r="K297" s="440"/>
      <c r="L297" s="445"/>
      <c r="O297" s="8" t="str">
        <f>"Other factors where "&amp;Variables!B5&amp;" have the advantage include:"</f>
        <v>Other factors where China have the advantage include:</v>
      </c>
      <c r="P297" s="8" t="s">
        <v>502</v>
      </c>
    </row>
    <row r="299" spans="1:16" x14ac:dyDescent="0.25">
      <c r="B299" s="342" t="str">
        <f>UPPER(IF(Intro!$G$21="English",O299,P299))</f>
        <v>MARKETS</v>
      </c>
      <c r="C299" s="343"/>
      <c r="D299" s="343"/>
      <c r="E299" s="343"/>
      <c r="F299" s="343"/>
      <c r="G299" s="343"/>
      <c r="H299" s="343"/>
      <c r="I299" s="343"/>
      <c r="J299" s="343"/>
      <c r="K299" s="343"/>
      <c r="L299" s="344"/>
      <c r="M299" s="26"/>
      <c r="O299" s="8" t="s">
        <v>179</v>
      </c>
      <c r="P299" s="8" t="s">
        <v>180</v>
      </c>
    </row>
    <row r="300" spans="1:16" x14ac:dyDescent="0.25">
      <c r="B300" s="455" t="s">
        <v>107</v>
      </c>
      <c r="C300" s="456"/>
      <c r="D300" s="456"/>
      <c r="E300" s="456"/>
      <c r="F300" s="456"/>
      <c r="G300" s="456"/>
      <c r="H300" s="456"/>
      <c r="I300" s="456"/>
      <c r="J300" s="456"/>
      <c r="K300" s="456"/>
      <c r="L300" s="457"/>
      <c r="M300" s="8"/>
    </row>
    <row r="301" spans="1:16" x14ac:dyDescent="0.25">
      <c r="B301" s="17"/>
      <c r="C301" s="23"/>
      <c r="D301" s="23"/>
      <c r="E301" s="24"/>
      <c r="F301" s="24"/>
      <c r="G301" s="24"/>
      <c r="H301" s="24"/>
      <c r="I301" s="24"/>
      <c r="J301" s="24"/>
      <c r="K301" s="24"/>
      <c r="L301" s="18"/>
      <c r="M301" s="8"/>
    </row>
    <row r="302" spans="1:16" x14ac:dyDescent="0.25">
      <c r="B302" s="327" t="str">
        <f>IF(Intro!$G$21="English",O302,P302)</f>
        <v>Describe the markets for the goods in Canada and globally since January 1, 2023. Factors to consider in your response include, but are not limited to, demand, sales, prices, and import volumes of the goods.</v>
      </c>
      <c r="C302" s="328"/>
      <c r="D302" s="328"/>
      <c r="E302" s="328"/>
      <c r="F302" s="328"/>
      <c r="G302" s="328"/>
      <c r="H302" s="328"/>
      <c r="I302" s="328"/>
      <c r="J302" s="328"/>
      <c r="K302" s="328"/>
      <c r="L302" s="329"/>
      <c r="M302" s="8"/>
      <c r="O302"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02"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03" spans="1:16" x14ac:dyDescent="0.25">
      <c r="B303" s="327"/>
      <c r="C303" s="328"/>
      <c r="D303" s="328"/>
      <c r="E303" s="328"/>
      <c r="F303" s="328"/>
      <c r="G303" s="328"/>
      <c r="H303" s="328"/>
      <c r="I303" s="328"/>
      <c r="J303" s="328"/>
      <c r="K303" s="328"/>
      <c r="L303" s="329"/>
      <c r="M303" s="8"/>
      <c r="O303" s="19"/>
    </row>
    <row r="304" spans="1:16" s="26" customFormat="1" x14ac:dyDescent="0.25">
      <c r="A304" s="56"/>
      <c r="B304" s="66"/>
      <c r="C304" s="51"/>
      <c r="D304" s="51"/>
      <c r="E304" s="51"/>
      <c r="F304" s="51"/>
      <c r="G304" s="51"/>
      <c r="H304" s="51"/>
      <c r="I304" s="51"/>
      <c r="J304" s="51"/>
      <c r="K304" s="51"/>
      <c r="L304" s="57"/>
      <c r="O304" s="8"/>
      <c r="P304" s="8"/>
    </row>
    <row r="305" spans="1:16" s="9" customFormat="1" x14ac:dyDescent="0.25">
      <c r="A305" s="6"/>
      <c r="B305" s="491"/>
      <c r="C305" s="492"/>
      <c r="D305" s="492"/>
      <c r="E305" s="492"/>
      <c r="F305" s="492"/>
      <c r="G305" s="492"/>
      <c r="H305" s="492"/>
      <c r="I305" s="492"/>
      <c r="J305" s="492"/>
      <c r="K305" s="492"/>
      <c r="L305" s="493"/>
      <c r="M305" s="26"/>
    </row>
    <row r="306" spans="1:16" s="9" customFormat="1" x14ac:dyDescent="0.25">
      <c r="A306" s="6"/>
      <c r="B306" s="491"/>
      <c r="C306" s="492"/>
      <c r="D306" s="492"/>
      <c r="E306" s="492"/>
      <c r="F306" s="492"/>
      <c r="G306" s="492"/>
      <c r="H306" s="492"/>
      <c r="I306" s="492"/>
      <c r="J306" s="492"/>
      <c r="K306" s="492"/>
      <c r="L306" s="493"/>
      <c r="M306" s="26"/>
    </row>
    <row r="307" spans="1:16" s="9" customFormat="1" x14ac:dyDescent="0.25">
      <c r="A307" s="6"/>
      <c r="B307" s="491"/>
      <c r="C307" s="492"/>
      <c r="D307" s="492"/>
      <c r="E307" s="492"/>
      <c r="F307" s="492"/>
      <c r="G307" s="492"/>
      <c r="H307" s="492"/>
      <c r="I307" s="492"/>
      <c r="J307" s="492"/>
      <c r="K307" s="492"/>
      <c r="L307" s="493"/>
      <c r="M307" s="26"/>
    </row>
    <row r="308" spans="1:16" s="9" customFormat="1" x14ac:dyDescent="0.25">
      <c r="A308" s="6"/>
      <c r="B308" s="491"/>
      <c r="C308" s="492"/>
      <c r="D308" s="492"/>
      <c r="E308" s="492"/>
      <c r="F308" s="492"/>
      <c r="G308" s="492"/>
      <c r="H308" s="492"/>
      <c r="I308" s="492"/>
      <c r="J308" s="492"/>
      <c r="K308" s="492"/>
      <c r="L308" s="493"/>
      <c r="M308" s="26"/>
    </row>
    <row r="309" spans="1:16" s="9" customFormat="1" x14ac:dyDescent="0.25">
      <c r="A309" s="6"/>
      <c r="B309" s="491"/>
      <c r="C309" s="492"/>
      <c r="D309" s="492"/>
      <c r="E309" s="492"/>
      <c r="F309" s="492"/>
      <c r="G309" s="492"/>
      <c r="H309" s="492"/>
      <c r="I309" s="492"/>
      <c r="J309" s="492"/>
      <c r="K309" s="492"/>
      <c r="L309" s="493"/>
      <c r="M309" s="26"/>
    </row>
    <row r="310" spans="1:16" s="9" customFormat="1" x14ac:dyDescent="0.25">
      <c r="A310" s="6"/>
      <c r="B310" s="491"/>
      <c r="C310" s="492"/>
      <c r="D310" s="492"/>
      <c r="E310" s="492"/>
      <c r="F310" s="492"/>
      <c r="G310" s="492"/>
      <c r="H310" s="492"/>
      <c r="I310" s="492"/>
      <c r="J310" s="492"/>
      <c r="K310" s="492"/>
      <c r="L310" s="493"/>
      <c r="M310" s="26"/>
    </row>
    <row r="311" spans="1:16" s="9" customFormat="1" x14ac:dyDescent="0.25">
      <c r="A311" s="6"/>
      <c r="B311" s="491"/>
      <c r="C311" s="492"/>
      <c r="D311" s="492"/>
      <c r="E311" s="492"/>
      <c r="F311" s="492"/>
      <c r="G311" s="492"/>
      <c r="H311" s="492"/>
      <c r="I311" s="492"/>
      <c r="J311" s="492"/>
      <c r="K311" s="492"/>
      <c r="L311" s="493"/>
      <c r="M311" s="26"/>
    </row>
    <row r="312" spans="1:16" s="9" customFormat="1" x14ac:dyDescent="0.25">
      <c r="A312" s="6"/>
      <c r="B312" s="491"/>
      <c r="C312" s="492"/>
      <c r="D312" s="492"/>
      <c r="E312" s="492"/>
      <c r="F312" s="492"/>
      <c r="G312" s="492"/>
      <c r="H312" s="492"/>
      <c r="I312" s="492"/>
      <c r="J312" s="492"/>
      <c r="K312" s="492"/>
      <c r="L312" s="493"/>
      <c r="M312" s="26"/>
    </row>
    <row r="313" spans="1:16" s="26" customFormat="1" x14ac:dyDescent="0.25">
      <c r="A313" s="56"/>
      <c r="B313" s="67"/>
      <c r="C313" s="68"/>
      <c r="D313" s="68"/>
      <c r="E313" s="68"/>
      <c r="F313" s="68"/>
      <c r="G313" s="68"/>
      <c r="H313" s="68"/>
      <c r="I313" s="68"/>
      <c r="J313" s="68"/>
      <c r="K313" s="68"/>
      <c r="L313" s="69"/>
      <c r="O313" s="8"/>
      <c r="P313" s="8"/>
    </row>
    <row r="314" spans="1:16" x14ac:dyDescent="0.25">
      <c r="B314" s="449" t="s">
        <v>108</v>
      </c>
      <c r="C314" s="450"/>
      <c r="D314" s="450"/>
      <c r="E314" s="450"/>
      <c r="F314" s="450"/>
      <c r="G314" s="450"/>
      <c r="H314" s="450"/>
      <c r="I314" s="450"/>
      <c r="J314" s="450"/>
      <c r="K314" s="450"/>
      <c r="L314" s="451"/>
      <c r="M314" s="8"/>
    </row>
    <row r="315" spans="1:16" x14ac:dyDescent="0.25">
      <c r="B315" s="17"/>
      <c r="C315" s="23"/>
      <c r="D315" s="23"/>
      <c r="E315" s="24"/>
      <c r="F315" s="24"/>
      <c r="G315" s="24"/>
      <c r="H315" s="24"/>
      <c r="I315" s="24"/>
      <c r="J315" s="24"/>
      <c r="K315" s="24"/>
      <c r="L315" s="18"/>
      <c r="M315" s="8"/>
    </row>
    <row r="316" spans="1:16" x14ac:dyDescent="0.25">
      <c r="B316" s="327" t="str">
        <f>IF(Intro!$G$21="English",O316,P316)</f>
        <v>Explain any changes you expect to see in the Canadian market and in other markets globally for the goods over the next two years with respect to demand, sales, prices, and import volumes of the goods.</v>
      </c>
      <c r="C316" s="328"/>
      <c r="D316" s="328"/>
      <c r="E316" s="328"/>
      <c r="F316" s="328"/>
      <c r="G316" s="328"/>
      <c r="H316" s="328"/>
      <c r="I316" s="328"/>
      <c r="J316" s="328"/>
      <c r="K316" s="328"/>
      <c r="L316" s="329"/>
      <c r="M316" s="8"/>
      <c r="O316"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16" s="8" t="s">
        <v>266</v>
      </c>
    </row>
    <row r="317" spans="1:16" x14ac:dyDescent="0.25">
      <c r="B317" s="327"/>
      <c r="C317" s="328"/>
      <c r="D317" s="328"/>
      <c r="E317" s="328"/>
      <c r="F317" s="328"/>
      <c r="G317" s="328"/>
      <c r="H317" s="328"/>
      <c r="I317" s="328"/>
      <c r="J317" s="328"/>
      <c r="K317" s="328"/>
      <c r="L317" s="329"/>
      <c r="M317" s="8"/>
      <c r="O317" s="19"/>
    </row>
    <row r="318" spans="1:16" s="26" customFormat="1" x14ac:dyDescent="0.25">
      <c r="A318" s="56"/>
      <c r="B318" s="66"/>
      <c r="C318" s="51"/>
      <c r="D318" s="51"/>
      <c r="E318" s="51"/>
      <c r="F318" s="51"/>
      <c r="G318" s="51"/>
      <c r="H318" s="51"/>
      <c r="I318" s="51"/>
      <c r="J318" s="51"/>
      <c r="K318" s="51"/>
      <c r="L318" s="57"/>
      <c r="O318" s="8"/>
      <c r="P318" s="8"/>
    </row>
    <row r="319" spans="1:16" s="9" customFormat="1" x14ac:dyDescent="0.25">
      <c r="A319" s="6"/>
      <c r="B319" s="491"/>
      <c r="C319" s="492"/>
      <c r="D319" s="492"/>
      <c r="E319" s="492"/>
      <c r="F319" s="492"/>
      <c r="G319" s="492"/>
      <c r="H319" s="492"/>
      <c r="I319" s="492"/>
      <c r="J319" s="492"/>
      <c r="K319" s="492"/>
      <c r="L319" s="493"/>
      <c r="M319" s="26"/>
    </row>
    <row r="320" spans="1:16" s="9" customFormat="1" x14ac:dyDescent="0.25">
      <c r="A320" s="6"/>
      <c r="B320" s="491"/>
      <c r="C320" s="492"/>
      <c r="D320" s="492"/>
      <c r="E320" s="492"/>
      <c r="F320" s="492"/>
      <c r="G320" s="492"/>
      <c r="H320" s="492"/>
      <c r="I320" s="492"/>
      <c r="J320" s="492"/>
      <c r="K320" s="492"/>
      <c r="L320" s="493"/>
      <c r="M320" s="26"/>
    </row>
    <row r="321" spans="1:16" s="9" customFormat="1" x14ac:dyDescent="0.25">
      <c r="A321" s="6"/>
      <c r="B321" s="491"/>
      <c r="C321" s="492"/>
      <c r="D321" s="492"/>
      <c r="E321" s="492"/>
      <c r="F321" s="492"/>
      <c r="G321" s="492"/>
      <c r="H321" s="492"/>
      <c r="I321" s="492"/>
      <c r="J321" s="492"/>
      <c r="K321" s="492"/>
      <c r="L321" s="493"/>
      <c r="M321" s="26"/>
    </row>
    <row r="322" spans="1:16" s="9" customFormat="1" x14ac:dyDescent="0.25">
      <c r="A322" s="6"/>
      <c r="B322" s="491"/>
      <c r="C322" s="492"/>
      <c r="D322" s="492"/>
      <c r="E322" s="492"/>
      <c r="F322" s="492"/>
      <c r="G322" s="492"/>
      <c r="H322" s="492"/>
      <c r="I322" s="492"/>
      <c r="J322" s="492"/>
      <c r="K322" s="492"/>
      <c r="L322" s="493"/>
      <c r="M322" s="26"/>
    </row>
    <row r="323" spans="1:16" s="9" customFormat="1" x14ac:dyDescent="0.25">
      <c r="A323" s="6"/>
      <c r="B323" s="491"/>
      <c r="C323" s="492"/>
      <c r="D323" s="492"/>
      <c r="E323" s="492"/>
      <c r="F323" s="492"/>
      <c r="G323" s="492"/>
      <c r="H323" s="492"/>
      <c r="I323" s="492"/>
      <c r="J323" s="492"/>
      <c r="K323" s="492"/>
      <c r="L323" s="493"/>
      <c r="M323" s="26"/>
    </row>
    <row r="324" spans="1:16" s="9" customFormat="1" x14ac:dyDescent="0.25">
      <c r="A324" s="6"/>
      <c r="B324" s="491"/>
      <c r="C324" s="492"/>
      <c r="D324" s="492"/>
      <c r="E324" s="492"/>
      <c r="F324" s="492"/>
      <c r="G324" s="492"/>
      <c r="H324" s="492"/>
      <c r="I324" s="492"/>
      <c r="J324" s="492"/>
      <c r="K324" s="492"/>
      <c r="L324" s="493"/>
      <c r="M324" s="26"/>
    </row>
    <row r="325" spans="1:16" s="9" customFormat="1" x14ac:dyDescent="0.25">
      <c r="A325" s="6"/>
      <c r="B325" s="491"/>
      <c r="C325" s="492"/>
      <c r="D325" s="492"/>
      <c r="E325" s="492"/>
      <c r="F325" s="492"/>
      <c r="G325" s="492"/>
      <c r="H325" s="492"/>
      <c r="I325" s="492"/>
      <c r="J325" s="492"/>
      <c r="K325" s="492"/>
      <c r="L325" s="493"/>
      <c r="M325" s="26"/>
    </row>
    <row r="326" spans="1:16" s="9" customFormat="1" x14ac:dyDescent="0.25">
      <c r="A326" s="6"/>
      <c r="B326" s="491"/>
      <c r="C326" s="492"/>
      <c r="D326" s="492"/>
      <c r="E326" s="492"/>
      <c r="F326" s="492"/>
      <c r="G326" s="492"/>
      <c r="H326" s="492"/>
      <c r="I326" s="492"/>
      <c r="J326" s="492"/>
      <c r="K326" s="492"/>
      <c r="L326" s="493"/>
      <c r="M326" s="26"/>
    </row>
    <row r="327" spans="1:16" s="26" customFormat="1" x14ac:dyDescent="0.25">
      <c r="A327" s="56"/>
      <c r="B327" s="67"/>
      <c r="C327" s="68"/>
      <c r="D327" s="68"/>
      <c r="E327" s="68"/>
      <c r="F327" s="68"/>
      <c r="G327" s="68"/>
      <c r="H327" s="68"/>
      <c r="I327" s="68"/>
      <c r="J327" s="68"/>
      <c r="K327" s="68"/>
      <c r="L327" s="69"/>
      <c r="O327" s="8"/>
      <c r="P327" s="8"/>
    </row>
  </sheetData>
  <sheetProtection algorithmName="SHA-512" hashValue="YGF20XOZiBUJ8qxBNK1mN2HCsicEpB7PH5B9znUOA5iI3tYFbXdmB0k3R4neKIQtGDlSa/VEQWRUjQxwsepfSA==" saltValue="4mDD3CpoPPl1Hpw+DJlH7g==" spinCount="100000" sheet="1" objects="1" scenarios="1" selectLockedCells="1"/>
  <mergeCells count="314">
    <mergeCell ref="F217:G217"/>
    <mergeCell ref="F218:G218"/>
    <mergeCell ref="F219:G219"/>
    <mergeCell ref="F220:G220"/>
    <mergeCell ref="B217:E217"/>
    <mergeCell ref="B218:E218"/>
    <mergeCell ref="B219:E219"/>
    <mergeCell ref="B220:E220"/>
    <mergeCell ref="F213:G213"/>
    <mergeCell ref="F214:G214"/>
    <mergeCell ref="B212:E212"/>
    <mergeCell ref="B213:E213"/>
    <mergeCell ref="B214:E214"/>
    <mergeCell ref="B215:E215"/>
    <mergeCell ref="B216:E216"/>
    <mergeCell ref="F165:H165"/>
    <mergeCell ref="B165:E165"/>
    <mergeCell ref="B180:C180"/>
    <mergeCell ref="F215:G215"/>
    <mergeCell ref="F216:G216"/>
    <mergeCell ref="J267:K267"/>
    <mergeCell ref="H265:I265"/>
    <mergeCell ref="J265:K265"/>
    <mergeCell ref="F221:G221"/>
    <mergeCell ref="F222:G222"/>
    <mergeCell ref="F227:L227"/>
    <mergeCell ref="B252:C252"/>
    <mergeCell ref="E252:L252"/>
    <mergeCell ref="F224:G224"/>
    <mergeCell ref="F223:G223"/>
    <mergeCell ref="B255:C255"/>
    <mergeCell ref="D255:L255"/>
    <mergeCell ref="J263:K263"/>
    <mergeCell ref="B254:C254"/>
    <mergeCell ref="B257:L257"/>
    <mergeCell ref="B221:E221"/>
    <mergeCell ref="B222:E222"/>
    <mergeCell ref="B225:E225"/>
    <mergeCell ref="F225:G225"/>
    <mergeCell ref="B316:L317"/>
    <mergeCell ref="B302:L303"/>
    <mergeCell ref="B264:K264"/>
    <mergeCell ref="B269:K269"/>
    <mergeCell ref="B261:E261"/>
    <mergeCell ref="B265:E265"/>
    <mergeCell ref="F265:G265"/>
    <mergeCell ref="B305:L312"/>
    <mergeCell ref="B300:L300"/>
    <mergeCell ref="B314:L314"/>
    <mergeCell ref="B266:E266"/>
    <mergeCell ref="F266:G266"/>
    <mergeCell ref="H266:I266"/>
    <mergeCell ref="J266:K266"/>
    <mergeCell ref="B267:E267"/>
    <mergeCell ref="F267:G267"/>
    <mergeCell ref="H267:I267"/>
    <mergeCell ref="B262:E262"/>
    <mergeCell ref="F262:G262"/>
    <mergeCell ref="H262:I262"/>
    <mergeCell ref="J262:K262"/>
    <mergeCell ref="B263:E263"/>
    <mergeCell ref="F263:G263"/>
    <mergeCell ref="H263:I263"/>
    <mergeCell ref="B12:L12"/>
    <mergeCell ref="B49:L49"/>
    <mergeCell ref="B299:L299"/>
    <mergeCell ref="B137:L137"/>
    <mergeCell ref="B139:L146"/>
    <mergeCell ref="B152:L159"/>
    <mergeCell ref="B167:L174"/>
    <mergeCell ref="B184:L191"/>
    <mergeCell ref="B197:L204"/>
    <mergeCell ref="B237:L244"/>
    <mergeCell ref="J261:K261"/>
    <mergeCell ref="B231:L231"/>
    <mergeCell ref="B277:L277"/>
    <mergeCell ref="B233:C233"/>
    <mergeCell ref="F210:G210"/>
    <mergeCell ref="B259:L259"/>
    <mergeCell ref="B208:L208"/>
    <mergeCell ref="B163:L163"/>
    <mergeCell ref="H284:L284"/>
    <mergeCell ref="B179:C179"/>
    <mergeCell ref="B119:B123"/>
    <mergeCell ref="C119:E123"/>
    <mergeCell ref="F119:H123"/>
    <mergeCell ref="I119:J123"/>
    <mergeCell ref="B319:L326"/>
    <mergeCell ref="B150:L150"/>
    <mergeCell ref="B178:L178"/>
    <mergeCell ref="B195:L195"/>
    <mergeCell ref="B210:E210"/>
    <mergeCell ref="B248:L249"/>
    <mergeCell ref="F261:G261"/>
    <mergeCell ref="H261:I261"/>
    <mergeCell ref="B235:L235"/>
    <mergeCell ref="H279:L279"/>
    <mergeCell ref="E251:L251"/>
    <mergeCell ref="E279:G279"/>
    <mergeCell ref="B281:D281"/>
    <mergeCell ref="E281:G281"/>
    <mergeCell ref="H281:L281"/>
    <mergeCell ref="B282:D282"/>
    <mergeCell ref="E282:G282"/>
    <mergeCell ref="H282:L282"/>
    <mergeCell ref="B283:D283"/>
    <mergeCell ref="E283:G283"/>
    <mergeCell ref="H283:L283"/>
    <mergeCell ref="B284:D284"/>
    <mergeCell ref="E284:G284"/>
    <mergeCell ref="E254:L254"/>
    <mergeCell ref="K119:L123"/>
    <mergeCell ref="B253:C253"/>
    <mergeCell ref="E253:L253"/>
    <mergeCell ref="B124:B128"/>
    <mergeCell ref="C124:E128"/>
    <mergeCell ref="F124:H128"/>
    <mergeCell ref="I124:J128"/>
    <mergeCell ref="K124:L128"/>
    <mergeCell ref="B129:B133"/>
    <mergeCell ref="C129:E133"/>
    <mergeCell ref="F129:H133"/>
    <mergeCell ref="I129:J133"/>
    <mergeCell ref="K129:L133"/>
    <mergeCell ref="B206:L206"/>
    <mergeCell ref="B229:L229"/>
    <mergeCell ref="B246:L246"/>
    <mergeCell ref="B211:E211"/>
    <mergeCell ref="B223:E223"/>
    <mergeCell ref="B224:E224"/>
    <mergeCell ref="B226:E226"/>
    <mergeCell ref="B227:E227"/>
    <mergeCell ref="F226:L226"/>
    <mergeCell ref="F211:G211"/>
    <mergeCell ref="F212:G212"/>
    <mergeCell ref="B109:B113"/>
    <mergeCell ref="C109:E113"/>
    <mergeCell ref="F109:H113"/>
    <mergeCell ref="I109:J113"/>
    <mergeCell ref="K109:L113"/>
    <mergeCell ref="B114:B118"/>
    <mergeCell ref="C114:E118"/>
    <mergeCell ref="F114:H118"/>
    <mergeCell ref="I114:J118"/>
    <mergeCell ref="K114:L118"/>
    <mergeCell ref="B99:B103"/>
    <mergeCell ref="C99:E103"/>
    <mergeCell ref="F99:H103"/>
    <mergeCell ref="I99:J103"/>
    <mergeCell ref="K99:L103"/>
    <mergeCell ref="B104:B108"/>
    <mergeCell ref="C104:E108"/>
    <mergeCell ref="F104:H108"/>
    <mergeCell ref="I104:J108"/>
    <mergeCell ref="K104:L108"/>
    <mergeCell ref="B89:B93"/>
    <mergeCell ref="C89:E93"/>
    <mergeCell ref="F89:H93"/>
    <mergeCell ref="I89:J93"/>
    <mergeCell ref="K89:L93"/>
    <mergeCell ref="B94:B98"/>
    <mergeCell ref="C94:E98"/>
    <mergeCell ref="F94:H98"/>
    <mergeCell ref="I94:J98"/>
    <mergeCell ref="K94:L98"/>
    <mergeCell ref="B73:L75"/>
    <mergeCell ref="C77:E83"/>
    <mergeCell ref="F77:H83"/>
    <mergeCell ref="I77:J83"/>
    <mergeCell ref="K77:L83"/>
    <mergeCell ref="B77:B83"/>
    <mergeCell ref="B84:B88"/>
    <mergeCell ref="C84:E88"/>
    <mergeCell ref="F84:H88"/>
    <mergeCell ref="I84:J88"/>
    <mergeCell ref="K84:L88"/>
    <mergeCell ref="C45:E46"/>
    <mergeCell ref="F45:G46"/>
    <mergeCell ref="H45:I46"/>
    <mergeCell ref="J45:L46"/>
    <mergeCell ref="B55:C59"/>
    <mergeCell ref="B60:C64"/>
    <mergeCell ref="B65:C69"/>
    <mergeCell ref="D55:L59"/>
    <mergeCell ref="D60:L64"/>
    <mergeCell ref="D65:L69"/>
    <mergeCell ref="C39:E40"/>
    <mergeCell ref="F39:G40"/>
    <mergeCell ref="H39:I40"/>
    <mergeCell ref="J39:L40"/>
    <mergeCell ref="C41:E42"/>
    <mergeCell ref="F41:G42"/>
    <mergeCell ref="H41:I42"/>
    <mergeCell ref="J41:L42"/>
    <mergeCell ref="C43:E44"/>
    <mergeCell ref="F43:G44"/>
    <mergeCell ref="H43:I44"/>
    <mergeCell ref="J43:L44"/>
    <mergeCell ref="F29:G30"/>
    <mergeCell ref="H29:I30"/>
    <mergeCell ref="J29:L30"/>
    <mergeCell ref="C31:E32"/>
    <mergeCell ref="F31:G32"/>
    <mergeCell ref="H31:I32"/>
    <mergeCell ref="J31:L32"/>
    <mergeCell ref="J35:L36"/>
    <mergeCell ref="C37:E38"/>
    <mergeCell ref="F37:G38"/>
    <mergeCell ref="H37:I38"/>
    <mergeCell ref="J37:L38"/>
    <mergeCell ref="B4:L4"/>
    <mergeCell ref="B5:L5"/>
    <mergeCell ref="B6:L6"/>
    <mergeCell ref="B52:L52"/>
    <mergeCell ref="B53:L53"/>
    <mergeCell ref="B45:B46"/>
    <mergeCell ref="C33:E34"/>
    <mergeCell ref="F33:G34"/>
    <mergeCell ref="H33:I34"/>
    <mergeCell ref="J33:L34"/>
    <mergeCell ref="C35:E36"/>
    <mergeCell ref="F35:G36"/>
    <mergeCell ref="H35:I36"/>
    <mergeCell ref="B8:L8"/>
    <mergeCell ref="B9:L9"/>
    <mergeCell ref="B10:L10"/>
    <mergeCell ref="B15:L15"/>
    <mergeCell ref="B17:C17"/>
    <mergeCell ref="D17:G17"/>
    <mergeCell ref="C26:E26"/>
    <mergeCell ref="F26:G26"/>
    <mergeCell ref="H26:I26"/>
    <mergeCell ref="J26:L26"/>
    <mergeCell ref="B21:L24"/>
    <mergeCell ref="B13:L13"/>
    <mergeCell ref="B19:L19"/>
    <mergeCell ref="B50:L50"/>
    <mergeCell ref="B71:L71"/>
    <mergeCell ref="B135:L135"/>
    <mergeCell ref="B148:L148"/>
    <mergeCell ref="B161:L161"/>
    <mergeCell ref="B176:L176"/>
    <mergeCell ref="B193:L193"/>
    <mergeCell ref="B27:B28"/>
    <mergeCell ref="B29:B30"/>
    <mergeCell ref="B31:B32"/>
    <mergeCell ref="B33:B34"/>
    <mergeCell ref="B35:B36"/>
    <mergeCell ref="B37:B38"/>
    <mergeCell ref="B39:B40"/>
    <mergeCell ref="B182:D182"/>
    <mergeCell ref="B41:B42"/>
    <mergeCell ref="B43:B44"/>
    <mergeCell ref="C27:E28"/>
    <mergeCell ref="F27:G28"/>
    <mergeCell ref="H27:I28"/>
    <mergeCell ref="J27:L28"/>
    <mergeCell ref="C29:E30"/>
    <mergeCell ref="B268:E268"/>
    <mergeCell ref="F268:K268"/>
    <mergeCell ref="B273:E273"/>
    <mergeCell ref="F273:K273"/>
    <mergeCell ref="B270:E270"/>
    <mergeCell ref="F270:G270"/>
    <mergeCell ref="H270:I270"/>
    <mergeCell ref="J270:K270"/>
    <mergeCell ref="B271:E271"/>
    <mergeCell ref="F271:G271"/>
    <mergeCell ref="H271:I271"/>
    <mergeCell ref="J271:K271"/>
    <mergeCell ref="E286:G286"/>
    <mergeCell ref="H286:L286"/>
    <mergeCell ref="B287:D287"/>
    <mergeCell ref="E287:G287"/>
    <mergeCell ref="H287:L287"/>
    <mergeCell ref="B288:D288"/>
    <mergeCell ref="E288:G288"/>
    <mergeCell ref="H288:L288"/>
    <mergeCell ref="B272:E272"/>
    <mergeCell ref="F272:G272"/>
    <mergeCell ref="H272:I272"/>
    <mergeCell ref="J272:K272"/>
    <mergeCell ref="B286:D286"/>
    <mergeCell ref="B280:D280"/>
    <mergeCell ref="E280:G280"/>
    <mergeCell ref="H280:L280"/>
    <mergeCell ref="B285:D285"/>
    <mergeCell ref="E285:G285"/>
    <mergeCell ref="B275:L275"/>
    <mergeCell ref="H285:L285"/>
    <mergeCell ref="B296:D296"/>
    <mergeCell ref="B297:D297"/>
    <mergeCell ref="E295:L295"/>
    <mergeCell ref="E296:L296"/>
    <mergeCell ref="E297:L297"/>
    <mergeCell ref="B292:D292"/>
    <mergeCell ref="E292:G292"/>
    <mergeCell ref="H292:L292"/>
    <mergeCell ref="B293:D293"/>
    <mergeCell ref="E293:G293"/>
    <mergeCell ref="H293:L293"/>
    <mergeCell ref="B295:D295"/>
    <mergeCell ref="B294:D294"/>
    <mergeCell ref="E294:G294"/>
    <mergeCell ref="H294:L294"/>
    <mergeCell ref="B289:D289"/>
    <mergeCell ref="E289:G289"/>
    <mergeCell ref="H289:L289"/>
    <mergeCell ref="B290:D290"/>
    <mergeCell ref="E290:G290"/>
    <mergeCell ref="H290:L290"/>
    <mergeCell ref="B291:D291"/>
    <mergeCell ref="E291:G291"/>
    <mergeCell ref="H291:L291"/>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D60:D63 B319 B237 B305 B167 B184 H296:H297 D65:D68 D55:D58 B197 B139 B152" xr:uid="{E379505B-D91B-4E43-940B-064026C049A7}">
      <formula1>1000</formula1>
    </dataValidation>
    <dataValidation type="list" allowBlank="1" showInputMessage="1" showErrorMessage="1" sqref="J262:J263 J265:J267 J270:J272" xr:uid="{8F65FAE4-2CFA-49F5-8C9C-CB644ED2FE70}">
      <formula1>"X"</formula1>
    </dataValidation>
    <dataValidation type="whole" allowBlank="1" showInputMessage="1" showErrorMessage="1" sqref="H262:H263 F262:F263 H265:H267 F265:F267 F270:F272 H270:H272" xr:uid="{3492143C-ED7B-475B-990E-5856E4513B24}">
      <formula1>0</formula1>
      <formula2>1000000</formula2>
    </dataValidation>
    <dataValidation allowBlank="1" showInputMessage="1" showErrorMessage="1" sqref="C84:L133"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3" xr:uid="{A6DE4642-E626-4479-9D16-1EFFD6D417CA}">
      <formula1>1000</formula1>
    </dataValidation>
    <dataValidation type="whole" operator="greaterThanOrEqual" allowBlank="1" showErrorMessage="1" errorTitle="Error / Erreur" error="Please input only whole numerical values into these cells./SVP donnez uniquement des valeurs numériques entières dans ces cellules." prompt="1000 character limit/limite de 1000 caractères" sqref="F182"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34" min="1" max="11" man="1"/>
    <brk id="205" min="1" max="11" man="1"/>
    <brk id="228" min="1" max="11" man="1"/>
    <brk id="256" min="1" max="11" man="1"/>
    <brk id="298"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D233 D180</xm:sqref>
        </x14:dataValidation>
        <x14:dataValidation type="list" allowBlank="1" showInputMessage="1" showErrorMessage="1" xr:uid="{BF5279A7-72E2-4760-9C2B-100DEDB15E01}">
          <x14:formula1>
            <xm:f>Variables!$D$40:$D$42</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F165</xm:sqref>
        </x14:dataValidation>
        <x14:dataValidation type="list" allowBlank="1" showInputMessage="1" showErrorMessage="1" xr:uid="{979FE9B0-0996-4456-86A8-5C535AAB2C27}">
          <x14:formula1>
            <xm:f>Variables!$D$48:$D$50</xm:f>
          </x14:formula1>
          <xm:sqref>F211:F225</xm:sqref>
        </x14:dataValidation>
        <x14:dataValidation type="list" allowBlank="1" showInputMessage="1" showErrorMessage="1" xr:uid="{E568B9E8-2651-4359-AA23-09BC455951DF}">
          <x14:formula1>
            <xm:f>Variables!$D$58:$D$61</xm:f>
          </x14:formula1>
          <xm:sqref>H296:H297 E280:E294</xm:sqref>
        </x14:dataValidation>
        <x14:dataValidation type="list" allowBlank="1" showInputMessage="1" showErrorMessage="1" xr:uid="{B2FAED16-C7E4-4DA5-8534-173DAD645720}">
          <x14:formula1>
            <xm:f>Variables!$D$52:$D$56</xm:f>
          </x14:formula1>
          <xm:sqref>D252:D254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420</v>
      </c>
      <c r="P1" s="8" t="s">
        <v>420</v>
      </c>
    </row>
    <row r="2" spans="1:16" x14ac:dyDescent="0.25">
      <c r="B2" s="10" t="str">
        <f>IF(Intro!$G$21="English",O3,P3)</f>
        <v>PUBLIC</v>
      </c>
      <c r="C2" s="10"/>
      <c r="O2" s="9" t="s">
        <v>151</v>
      </c>
      <c r="P2" s="9" t="s">
        <v>161</v>
      </c>
    </row>
    <row r="3" spans="1:16" x14ac:dyDescent="0.25">
      <c r="B3" s="12"/>
      <c r="C3" s="12"/>
      <c r="O3" s="2" t="s">
        <v>117</v>
      </c>
      <c r="P3" s="2" t="s">
        <v>117</v>
      </c>
    </row>
    <row r="4" spans="1:16" s="2" customFormat="1" x14ac:dyDescent="0.25">
      <c r="A4" s="1"/>
      <c r="B4" s="396" t="str">
        <f>Info!B4</f>
        <v>PURCHASERS' QUESTIONNAIRE</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DECORATIVE AND OTHER NON-STRUCTURAL PLYWOOD</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PUBLIC COMMENTS</v>
      </c>
      <c r="C8" s="343"/>
      <c r="D8" s="343"/>
      <c r="E8" s="343"/>
      <c r="F8" s="343"/>
      <c r="G8" s="343"/>
      <c r="H8" s="343"/>
      <c r="I8" s="343"/>
      <c r="J8" s="343"/>
      <c r="K8" s="343"/>
      <c r="L8" s="344"/>
      <c r="M8" s="8"/>
      <c r="O8" s="8" t="s">
        <v>41</v>
      </c>
      <c r="P8" s="8" t="s">
        <v>89</v>
      </c>
    </row>
    <row r="9" spans="1:16" x14ac:dyDescent="0.25">
      <c r="B9" s="17"/>
      <c r="C9" s="23"/>
      <c r="D9" s="24"/>
      <c r="E9" s="24"/>
      <c r="F9" s="24"/>
      <c r="G9" s="24"/>
      <c r="H9" s="24"/>
      <c r="I9" s="24"/>
      <c r="J9" s="24"/>
      <c r="K9" s="24"/>
      <c r="L9" s="18"/>
      <c r="M9" s="8"/>
    </row>
    <row r="10" spans="1:16" x14ac:dyDescent="0.25">
      <c r="B10" s="327" t="str">
        <f>IF(Intro!$G$21="English",O10,P10)</f>
        <v>Should your firm wish to add any comments related to its responses, submit them here. Be sure to indicate the question number being commented on.</v>
      </c>
      <c r="C10" s="328"/>
      <c r="D10" s="328"/>
      <c r="E10" s="328"/>
      <c r="F10" s="328"/>
      <c r="G10" s="328"/>
      <c r="H10" s="328"/>
      <c r="I10" s="328"/>
      <c r="J10" s="328"/>
      <c r="K10" s="328"/>
      <c r="L10" s="329"/>
      <c r="M10" s="8"/>
      <c r="O10" s="19" t="s">
        <v>134</v>
      </c>
      <c r="P10" s="8" t="s">
        <v>281</v>
      </c>
    </row>
    <row r="11" spans="1:16" x14ac:dyDescent="0.25">
      <c r="B11" s="43"/>
      <c r="C11" s="23"/>
      <c r="D11" s="24"/>
      <c r="E11" s="24"/>
      <c r="F11" s="24"/>
      <c r="G11" s="24"/>
      <c r="H11" s="24"/>
      <c r="I11" s="24"/>
      <c r="J11" s="24"/>
      <c r="K11" s="24"/>
      <c r="L11" s="18"/>
      <c r="M11" s="8"/>
      <c r="O11" s="104" t="s">
        <v>416</v>
      </c>
      <c r="P11" s="104" t="s">
        <v>417</v>
      </c>
    </row>
    <row r="12" spans="1:16" ht="28.5" x14ac:dyDescent="0.25">
      <c r="A12" s="6" t="s">
        <v>457</v>
      </c>
      <c r="B12" s="43"/>
      <c r="C12" s="87" t="str">
        <f>IF(Intro!$G$21="English",O11,P11)</f>
        <v>Tab and Question</v>
      </c>
      <c r="D12" s="512" t="str">
        <f>IF(Intro!$G$21="English",O12,P12)</f>
        <v>Comments</v>
      </c>
      <c r="E12" s="513"/>
      <c r="F12" s="513"/>
      <c r="G12" s="513"/>
      <c r="H12" s="513"/>
      <c r="I12" s="513"/>
      <c r="J12" s="513"/>
      <c r="K12" s="513"/>
      <c r="L12" s="514"/>
      <c r="M12" s="8"/>
      <c r="O12" s="19" t="s">
        <v>181</v>
      </c>
      <c r="P12" s="8" t="s">
        <v>182</v>
      </c>
    </row>
    <row r="13" spans="1:16" x14ac:dyDescent="0.25">
      <c r="B13" s="515" t="str">
        <f>IF(Intro!$G$21="English",O13,P13)</f>
        <v>Comment 1</v>
      </c>
      <c r="C13" s="518"/>
      <c r="D13" s="521"/>
      <c r="E13" s="522"/>
      <c r="F13" s="522"/>
      <c r="G13" s="522"/>
      <c r="H13" s="522"/>
      <c r="I13" s="522"/>
      <c r="J13" s="522"/>
      <c r="K13" s="522"/>
      <c r="L13" s="523"/>
      <c r="M13" s="8"/>
      <c r="O13" s="19" t="s">
        <v>183</v>
      </c>
      <c r="P13" s="8" t="s">
        <v>184</v>
      </c>
    </row>
    <row r="14" spans="1:16" x14ac:dyDescent="0.25">
      <c r="B14" s="516"/>
      <c r="C14" s="519"/>
      <c r="D14" s="524"/>
      <c r="E14" s="525"/>
      <c r="F14" s="525"/>
      <c r="G14" s="525"/>
      <c r="H14" s="525"/>
      <c r="I14" s="525"/>
      <c r="J14" s="525"/>
      <c r="K14" s="525"/>
      <c r="L14" s="526"/>
      <c r="M14" s="8"/>
      <c r="O14" s="19"/>
    </row>
    <row r="15" spans="1:16" x14ac:dyDescent="0.25">
      <c r="B15" s="516"/>
      <c r="C15" s="519"/>
      <c r="D15" s="524"/>
      <c r="E15" s="525"/>
      <c r="F15" s="525"/>
      <c r="G15" s="525"/>
      <c r="H15" s="525"/>
      <c r="I15" s="525"/>
      <c r="J15" s="525"/>
      <c r="K15" s="525"/>
      <c r="L15" s="526"/>
      <c r="M15" s="8"/>
      <c r="O15" s="19"/>
    </row>
    <row r="16" spans="1:16" x14ac:dyDescent="0.25">
      <c r="B16" s="516"/>
      <c r="C16" s="519"/>
      <c r="D16" s="524"/>
      <c r="E16" s="525"/>
      <c r="F16" s="525"/>
      <c r="G16" s="525"/>
      <c r="H16" s="525"/>
      <c r="I16" s="525"/>
      <c r="J16" s="525"/>
      <c r="K16" s="525"/>
      <c r="L16" s="526"/>
      <c r="M16" s="8"/>
      <c r="O16" s="19"/>
    </row>
    <row r="17" spans="2:16" x14ac:dyDescent="0.25">
      <c r="B17" s="516"/>
      <c r="C17" s="519"/>
      <c r="D17" s="524"/>
      <c r="E17" s="525"/>
      <c r="F17" s="525"/>
      <c r="G17" s="525"/>
      <c r="H17" s="525"/>
      <c r="I17" s="525"/>
      <c r="J17" s="525"/>
      <c r="K17" s="525"/>
      <c r="L17" s="526"/>
      <c r="M17" s="8"/>
      <c r="O17" s="19"/>
    </row>
    <row r="18" spans="2:16" x14ac:dyDescent="0.25">
      <c r="B18" s="516"/>
      <c r="C18" s="519"/>
      <c r="D18" s="524"/>
      <c r="E18" s="525"/>
      <c r="F18" s="525"/>
      <c r="G18" s="525"/>
      <c r="H18" s="525"/>
      <c r="I18" s="525"/>
      <c r="J18" s="525"/>
      <c r="K18" s="525"/>
      <c r="L18" s="526"/>
      <c r="M18" s="8"/>
      <c r="O18" s="19"/>
    </row>
    <row r="19" spans="2:16" x14ac:dyDescent="0.25">
      <c r="B19" s="516"/>
      <c r="C19" s="519"/>
      <c r="D19" s="524"/>
      <c r="E19" s="525"/>
      <c r="F19" s="525"/>
      <c r="G19" s="525"/>
      <c r="H19" s="525"/>
      <c r="I19" s="525"/>
      <c r="J19" s="525"/>
      <c r="K19" s="525"/>
      <c r="L19" s="526"/>
      <c r="M19" s="8"/>
      <c r="O19" s="19"/>
    </row>
    <row r="20" spans="2:16" x14ac:dyDescent="0.25">
      <c r="B20" s="516"/>
      <c r="C20" s="519"/>
      <c r="D20" s="524"/>
      <c r="E20" s="525"/>
      <c r="F20" s="525"/>
      <c r="G20" s="525"/>
      <c r="H20" s="525"/>
      <c r="I20" s="525"/>
      <c r="J20" s="525"/>
      <c r="K20" s="525"/>
      <c r="L20" s="526"/>
      <c r="M20" s="8"/>
      <c r="O20" s="19"/>
    </row>
    <row r="21" spans="2:16" x14ac:dyDescent="0.25">
      <c r="B21" s="516"/>
      <c r="C21" s="519"/>
      <c r="D21" s="524"/>
      <c r="E21" s="525"/>
      <c r="F21" s="525"/>
      <c r="G21" s="525"/>
      <c r="H21" s="525"/>
      <c r="I21" s="525"/>
      <c r="J21" s="525"/>
      <c r="K21" s="525"/>
      <c r="L21" s="526"/>
      <c r="M21" s="8"/>
      <c r="O21" s="19"/>
    </row>
    <row r="22" spans="2:16" x14ac:dyDescent="0.25">
      <c r="B22" s="517"/>
      <c r="C22" s="520"/>
      <c r="D22" s="527"/>
      <c r="E22" s="528"/>
      <c r="F22" s="528"/>
      <c r="G22" s="528"/>
      <c r="H22" s="528"/>
      <c r="I22" s="528"/>
      <c r="J22" s="528"/>
      <c r="K22" s="528"/>
      <c r="L22" s="529"/>
      <c r="M22" s="8"/>
      <c r="O22" s="19"/>
    </row>
    <row r="23" spans="2:16" x14ac:dyDescent="0.25">
      <c r="B23" s="515" t="str">
        <f>IF(Intro!$G$21="English",O23,P23)</f>
        <v>Comment 2</v>
      </c>
      <c r="C23" s="518"/>
      <c r="D23" s="521"/>
      <c r="E23" s="522"/>
      <c r="F23" s="522"/>
      <c r="G23" s="522"/>
      <c r="H23" s="522"/>
      <c r="I23" s="522"/>
      <c r="J23" s="522"/>
      <c r="K23" s="522"/>
      <c r="L23" s="523"/>
      <c r="M23" s="8"/>
      <c r="O23" s="19" t="s">
        <v>185</v>
      </c>
      <c r="P23" s="8" t="s">
        <v>186</v>
      </c>
    </row>
    <row r="24" spans="2:16" x14ac:dyDescent="0.25">
      <c r="B24" s="516"/>
      <c r="C24" s="519"/>
      <c r="D24" s="524"/>
      <c r="E24" s="525"/>
      <c r="F24" s="525"/>
      <c r="G24" s="525"/>
      <c r="H24" s="525"/>
      <c r="I24" s="525"/>
      <c r="J24" s="525"/>
      <c r="K24" s="525"/>
      <c r="L24" s="526"/>
      <c r="M24" s="8"/>
    </row>
    <row r="25" spans="2:16" x14ac:dyDescent="0.25">
      <c r="B25" s="516"/>
      <c r="C25" s="519"/>
      <c r="D25" s="524"/>
      <c r="E25" s="525"/>
      <c r="F25" s="525"/>
      <c r="G25" s="525"/>
      <c r="H25" s="525"/>
      <c r="I25" s="525"/>
      <c r="J25" s="525"/>
      <c r="K25" s="525"/>
      <c r="L25" s="526"/>
      <c r="M25" s="8"/>
      <c r="O25" s="19"/>
    </row>
    <row r="26" spans="2:16" x14ac:dyDescent="0.25">
      <c r="B26" s="516"/>
      <c r="C26" s="519"/>
      <c r="D26" s="524"/>
      <c r="E26" s="525"/>
      <c r="F26" s="525"/>
      <c r="G26" s="525"/>
      <c r="H26" s="525"/>
      <c r="I26" s="525"/>
      <c r="J26" s="525"/>
      <c r="K26" s="525"/>
      <c r="L26" s="526"/>
      <c r="M26" s="8"/>
      <c r="O26" s="19"/>
    </row>
    <row r="27" spans="2:16" x14ac:dyDescent="0.25">
      <c r="B27" s="516"/>
      <c r="C27" s="519"/>
      <c r="D27" s="524"/>
      <c r="E27" s="525"/>
      <c r="F27" s="525"/>
      <c r="G27" s="525"/>
      <c r="H27" s="525"/>
      <c r="I27" s="525"/>
      <c r="J27" s="525"/>
      <c r="K27" s="525"/>
      <c r="L27" s="526"/>
      <c r="M27" s="8"/>
    </row>
    <row r="28" spans="2:16" x14ac:dyDescent="0.25">
      <c r="B28" s="516"/>
      <c r="C28" s="519"/>
      <c r="D28" s="524"/>
      <c r="E28" s="525"/>
      <c r="F28" s="525"/>
      <c r="G28" s="525"/>
      <c r="H28" s="525"/>
      <c r="I28" s="525"/>
      <c r="J28" s="525"/>
      <c r="K28" s="525"/>
      <c r="L28" s="526"/>
      <c r="M28" s="8"/>
    </row>
    <row r="29" spans="2:16" x14ac:dyDescent="0.25">
      <c r="B29" s="516"/>
      <c r="C29" s="519"/>
      <c r="D29" s="524"/>
      <c r="E29" s="525"/>
      <c r="F29" s="525"/>
      <c r="G29" s="525"/>
      <c r="H29" s="525"/>
      <c r="I29" s="525"/>
      <c r="J29" s="525"/>
      <c r="K29" s="525"/>
      <c r="L29" s="526"/>
      <c r="M29" s="8"/>
      <c r="O29" s="19"/>
    </row>
    <row r="30" spans="2:16" x14ac:dyDescent="0.25">
      <c r="B30" s="516"/>
      <c r="C30" s="519"/>
      <c r="D30" s="524"/>
      <c r="E30" s="525"/>
      <c r="F30" s="525"/>
      <c r="G30" s="525"/>
      <c r="H30" s="525"/>
      <c r="I30" s="525"/>
      <c r="J30" s="525"/>
      <c r="K30" s="525"/>
      <c r="L30" s="526"/>
      <c r="M30" s="8"/>
      <c r="O30" s="19"/>
    </row>
    <row r="31" spans="2:16" x14ac:dyDescent="0.25">
      <c r="B31" s="516"/>
      <c r="C31" s="519"/>
      <c r="D31" s="524"/>
      <c r="E31" s="525"/>
      <c r="F31" s="525"/>
      <c r="G31" s="525"/>
      <c r="H31" s="525"/>
      <c r="I31" s="525"/>
      <c r="J31" s="525"/>
      <c r="K31" s="525"/>
      <c r="L31" s="526"/>
      <c r="M31" s="8"/>
      <c r="O31" s="19"/>
    </row>
    <row r="32" spans="2:16" x14ac:dyDescent="0.25">
      <c r="B32" s="517"/>
      <c r="C32" s="520"/>
      <c r="D32" s="527"/>
      <c r="E32" s="528"/>
      <c r="F32" s="528"/>
      <c r="G32" s="528"/>
      <c r="H32" s="528"/>
      <c r="I32" s="528"/>
      <c r="J32" s="528"/>
      <c r="K32" s="528"/>
      <c r="L32" s="529"/>
      <c r="M32" s="8"/>
      <c r="O32" s="19"/>
    </row>
    <row r="33" spans="2:16" x14ac:dyDescent="0.25">
      <c r="B33" s="515" t="str">
        <f>IF(Intro!$G$21="English",O33,P33)</f>
        <v>Comment 3</v>
      </c>
      <c r="C33" s="518"/>
      <c r="D33" s="521"/>
      <c r="E33" s="522"/>
      <c r="F33" s="522"/>
      <c r="G33" s="522"/>
      <c r="H33" s="522"/>
      <c r="I33" s="522"/>
      <c r="J33" s="522"/>
      <c r="K33" s="522"/>
      <c r="L33" s="523"/>
      <c r="M33" s="8"/>
      <c r="O33" s="19" t="s">
        <v>187</v>
      </c>
      <c r="P33" s="8" t="s">
        <v>188</v>
      </c>
    </row>
    <row r="34" spans="2:16" x14ac:dyDescent="0.25">
      <c r="B34" s="516"/>
      <c r="C34" s="519"/>
      <c r="D34" s="524"/>
      <c r="E34" s="525"/>
      <c r="F34" s="525"/>
      <c r="G34" s="525"/>
      <c r="H34" s="525"/>
      <c r="I34" s="525"/>
      <c r="J34" s="525"/>
      <c r="K34" s="525"/>
      <c r="L34" s="526"/>
      <c r="M34" s="8"/>
      <c r="O34" s="19"/>
    </row>
    <row r="35" spans="2:16" x14ac:dyDescent="0.25">
      <c r="B35" s="516"/>
      <c r="C35" s="519"/>
      <c r="D35" s="524"/>
      <c r="E35" s="525"/>
      <c r="F35" s="525"/>
      <c r="G35" s="525"/>
      <c r="H35" s="525"/>
      <c r="I35" s="525"/>
      <c r="J35" s="525"/>
      <c r="K35" s="525"/>
      <c r="L35" s="526"/>
      <c r="M35" s="8"/>
      <c r="O35" s="19"/>
    </row>
    <row r="36" spans="2:16" x14ac:dyDescent="0.25">
      <c r="B36" s="516"/>
      <c r="C36" s="519"/>
      <c r="D36" s="524"/>
      <c r="E36" s="525"/>
      <c r="F36" s="525"/>
      <c r="G36" s="525"/>
      <c r="H36" s="525"/>
      <c r="I36" s="525"/>
      <c r="J36" s="525"/>
      <c r="K36" s="525"/>
      <c r="L36" s="526"/>
      <c r="M36" s="8"/>
      <c r="O36" s="19"/>
    </row>
    <row r="37" spans="2:16" x14ac:dyDescent="0.25">
      <c r="B37" s="516"/>
      <c r="C37" s="519"/>
      <c r="D37" s="524"/>
      <c r="E37" s="525"/>
      <c r="F37" s="525"/>
      <c r="G37" s="525"/>
      <c r="H37" s="525"/>
      <c r="I37" s="525"/>
      <c r="J37" s="525"/>
      <c r="K37" s="525"/>
      <c r="L37" s="526"/>
      <c r="M37" s="8"/>
      <c r="O37" s="19"/>
    </row>
    <row r="38" spans="2:16" x14ac:dyDescent="0.25">
      <c r="B38" s="516"/>
      <c r="C38" s="519"/>
      <c r="D38" s="524"/>
      <c r="E38" s="525"/>
      <c r="F38" s="525"/>
      <c r="G38" s="525"/>
      <c r="H38" s="525"/>
      <c r="I38" s="525"/>
      <c r="J38" s="525"/>
      <c r="K38" s="525"/>
      <c r="L38" s="526"/>
      <c r="M38" s="8"/>
      <c r="O38" s="19"/>
    </row>
    <row r="39" spans="2:16" x14ac:dyDescent="0.25">
      <c r="B39" s="516"/>
      <c r="C39" s="519"/>
      <c r="D39" s="524"/>
      <c r="E39" s="525"/>
      <c r="F39" s="525"/>
      <c r="G39" s="525"/>
      <c r="H39" s="525"/>
      <c r="I39" s="525"/>
      <c r="J39" s="525"/>
      <c r="K39" s="525"/>
      <c r="L39" s="526"/>
      <c r="M39" s="8"/>
      <c r="O39" s="19"/>
    </row>
    <row r="40" spans="2:16" x14ac:dyDescent="0.25">
      <c r="B40" s="516"/>
      <c r="C40" s="519"/>
      <c r="D40" s="524"/>
      <c r="E40" s="525"/>
      <c r="F40" s="525"/>
      <c r="G40" s="525"/>
      <c r="H40" s="525"/>
      <c r="I40" s="525"/>
      <c r="J40" s="525"/>
      <c r="K40" s="525"/>
      <c r="L40" s="526"/>
      <c r="M40" s="8"/>
      <c r="O40" s="19"/>
    </row>
    <row r="41" spans="2:16" x14ac:dyDescent="0.25">
      <c r="B41" s="516"/>
      <c r="C41" s="519"/>
      <c r="D41" s="524"/>
      <c r="E41" s="525"/>
      <c r="F41" s="525"/>
      <c r="G41" s="525"/>
      <c r="H41" s="525"/>
      <c r="I41" s="525"/>
      <c r="J41" s="525"/>
      <c r="K41" s="525"/>
      <c r="L41" s="526"/>
      <c r="M41" s="8"/>
      <c r="O41" s="19"/>
    </row>
    <row r="42" spans="2:16" x14ac:dyDescent="0.25">
      <c r="B42" s="517"/>
      <c r="C42" s="520"/>
      <c r="D42" s="527"/>
      <c r="E42" s="528"/>
      <c r="F42" s="528"/>
      <c r="G42" s="528"/>
      <c r="H42" s="528"/>
      <c r="I42" s="528"/>
      <c r="J42" s="528"/>
      <c r="K42" s="528"/>
      <c r="L42" s="529"/>
      <c r="M42" s="8"/>
      <c r="O42" s="19"/>
    </row>
    <row r="43" spans="2:16" x14ac:dyDescent="0.25">
      <c r="B43" s="515" t="str">
        <f>IF(Intro!$G$21="English",O43,P43)</f>
        <v>Comment 4</v>
      </c>
      <c r="C43" s="518"/>
      <c r="D43" s="521"/>
      <c r="E43" s="522"/>
      <c r="F43" s="522"/>
      <c r="G43" s="522"/>
      <c r="H43" s="522"/>
      <c r="I43" s="522"/>
      <c r="J43" s="522"/>
      <c r="K43" s="522"/>
      <c r="L43" s="523"/>
      <c r="M43" s="8"/>
      <c r="O43" s="19" t="s">
        <v>189</v>
      </c>
      <c r="P43" s="8" t="s">
        <v>190</v>
      </c>
    </row>
    <row r="44" spans="2:16" x14ac:dyDescent="0.25">
      <c r="B44" s="516"/>
      <c r="C44" s="519"/>
      <c r="D44" s="524"/>
      <c r="E44" s="525"/>
      <c r="F44" s="525"/>
      <c r="G44" s="525"/>
      <c r="H44" s="525"/>
      <c r="I44" s="525"/>
      <c r="J44" s="525"/>
      <c r="K44" s="525"/>
      <c r="L44" s="526"/>
      <c r="M44" s="8"/>
      <c r="O44" s="19"/>
    </row>
    <row r="45" spans="2:16" x14ac:dyDescent="0.25">
      <c r="B45" s="516"/>
      <c r="C45" s="519"/>
      <c r="D45" s="524"/>
      <c r="E45" s="525"/>
      <c r="F45" s="525"/>
      <c r="G45" s="525"/>
      <c r="H45" s="525"/>
      <c r="I45" s="525"/>
      <c r="J45" s="525"/>
      <c r="K45" s="525"/>
      <c r="L45" s="526"/>
      <c r="M45" s="8"/>
      <c r="O45" s="19"/>
    </row>
    <row r="46" spans="2:16" x14ac:dyDescent="0.25">
      <c r="B46" s="516"/>
      <c r="C46" s="519"/>
      <c r="D46" s="524"/>
      <c r="E46" s="525"/>
      <c r="F46" s="525"/>
      <c r="G46" s="525"/>
      <c r="H46" s="525"/>
      <c r="I46" s="525"/>
      <c r="J46" s="525"/>
      <c r="K46" s="525"/>
      <c r="L46" s="526"/>
      <c r="M46" s="8"/>
      <c r="O46" s="19"/>
    </row>
    <row r="47" spans="2:16" x14ac:dyDescent="0.25">
      <c r="B47" s="516"/>
      <c r="C47" s="519"/>
      <c r="D47" s="524"/>
      <c r="E47" s="525"/>
      <c r="F47" s="525"/>
      <c r="G47" s="525"/>
      <c r="H47" s="525"/>
      <c r="I47" s="525"/>
      <c r="J47" s="525"/>
      <c r="K47" s="525"/>
      <c r="L47" s="526"/>
      <c r="M47" s="8"/>
      <c r="O47" s="19"/>
    </row>
    <row r="48" spans="2:16" x14ac:dyDescent="0.25">
      <c r="B48" s="516"/>
      <c r="C48" s="519"/>
      <c r="D48" s="524"/>
      <c r="E48" s="525"/>
      <c r="F48" s="525"/>
      <c r="G48" s="525"/>
      <c r="H48" s="525"/>
      <c r="I48" s="525"/>
      <c r="J48" s="525"/>
      <c r="K48" s="525"/>
      <c r="L48" s="526"/>
      <c r="M48" s="8"/>
      <c r="O48" s="19"/>
    </row>
    <row r="49" spans="1:16" x14ac:dyDescent="0.25">
      <c r="B49" s="516"/>
      <c r="C49" s="519"/>
      <c r="D49" s="524"/>
      <c r="E49" s="525"/>
      <c r="F49" s="525"/>
      <c r="G49" s="525"/>
      <c r="H49" s="525"/>
      <c r="I49" s="525"/>
      <c r="J49" s="525"/>
      <c r="K49" s="525"/>
      <c r="L49" s="526"/>
      <c r="M49" s="8"/>
      <c r="O49" s="19"/>
    </row>
    <row r="50" spans="1:16" x14ac:dyDescent="0.25">
      <c r="B50" s="516"/>
      <c r="C50" s="519"/>
      <c r="D50" s="524"/>
      <c r="E50" s="525"/>
      <c r="F50" s="525"/>
      <c r="G50" s="525"/>
      <c r="H50" s="525"/>
      <c r="I50" s="525"/>
      <c r="J50" s="525"/>
      <c r="K50" s="525"/>
      <c r="L50" s="526"/>
      <c r="M50" s="8"/>
      <c r="O50" s="19"/>
    </row>
    <row r="51" spans="1:16" x14ac:dyDescent="0.25">
      <c r="B51" s="516"/>
      <c r="C51" s="519"/>
      <c r="D51" s="524"/>
      <c r="E51" s="525"/>
      <c r="F51" s="525"/>
      <c r="G51" s="525"/>
      <c r="H51" s="525"/>
      <c r="I51" s="525"/>
      <c r="J51" s="525"/>
      <c r="K51" s="525"/>
      <c r="L51" s="526"/>
      <c r="M51" s="8"/>
      <c r="O51" s="19"/>
    </row>
    <row r="52" spans="1:16" x14ac:dyDescent="0.25">
      <c r="B52" s="517"/>
      <c r="C52" s="520"/>
      <c r="D52" s="527"/>
      <c r="E52" s="528"/>
      <c r="F52" s="528"/>
      <c r="G52" s="528"/>
      <c r="H52" s="528"/>
      <c r="I52" s="528"/>
      <c r="J52" s="528"/>
      <c r="K52" s="528"/>
      <c r="L52" s="529"/>
      <c r="M52" s="8"/>
      <c r="O52" s="19"/>
    </row>
    <row r="53" spans="1:16" x14ac:dyDescent="0.25">
      <c r="B53" s="515" t="str">
        <f>IF(Intro!$G$21="English",O53,P53)</f>
        <v>Comment 5</v>
      </c>
      <c r="C53" s="518"/>
      <c r="D53" s="521"/>
      <c r="E53" s="522"/>
      <c r="F53" s="522"/>
      <c r="G53" s="522"/>
      <c r="H53" s="522"/>
      <c r="I53" s="522"/>
      <c r="J53" s="522"/>
      <c r="K53" s="522"/>
      <c r="L53" s="523"/>
      <c r="M53" s="8"/>
      <c r="O53" s="19" t="s">
        <v>191</v>
      </c>
      <c r="P53" s="8" t="s">
        <v>192</v>
      </c>
    </row>
    <row r="54" spans="1:16" x14ac:dyDescent="0.25">
      <c r="B54" s="516"/>
      <c r="C54" s="519"/>
      <c r="D54" s="524"/>
      <c r="E54" s="525"/>
      <c r="F54" s="525"/>
      <c r="G54" s="525"/>
      <c r="H54" s="525"/>
      <c r="I54" s="525"/>
      <c r="J54" s="525"/>
      <c r="K54" s="525"/>
      <c r="L54" s="526"/>
      <c r="M54" s="8"/>
      <c r="O54" s="19"/>
    </row>
    <row r="55" spans="1:16" x14ac:dyDescent="0.25">
      <c r="B55" s="516"/>
      <c r="C55" s="519"/>
      <c r="D55" s="524"/>
      <c r="E55" s="525"/>
      <c r="F55" s="525"/>
      <c r="G55" s="525"/>
      <c r="H55" s="525"/>
      <c r="I55" s="525"/>
      <c r="J55" s="525"/>
      <c r="K55" s="525"/>
      <c r="L55" s="526"/>
      <c r="M55" s="8"/>
      <c r="O55" s="19"/>
    </row>
    <row r="56" spans="1:16" x14ac:dyDescent="0.25">
      <c r="B56" s="516"/>
      <c r="C56" s="519"/>
      <c r="D56" s="524"/>
      <c r="E56" s="525"/>
      <c r="F56" s="525"/>
      <c r="G56" s="525"/>
      <c r="H56" s="525"/>
      <c r="I56" s="525"/>
      <c r="J56" s="525"/>
      <c r="K56" s="525"/>
      <c r="L56" s="526"/>
      <c r="M56" s="8"/>
      <c r="O56" s="19"/>
    </row>
    <row r="57" spans="1:16" x14ac:dyDescent="0.25">
      <c r="B57" s="516"/>
      <c r="C57" s="519"/>
      <c r="D57" s="524"/>
      <c r="E57" s="525"/>
      <c r="F57" s="525"/>
      <c r="G57" s="525"/>
      <c r="H57" s="525"/>
      <c r="I57" s="525"/>
      <c r="J57" s="525"/>
      <c r="K57" s="525"/>
      <c r="L57" s="526"/>
      <c r="M57" s="8"/>
      <c r="O57" s="19"/>
    </row>
    <row r="58" spans="1:16" x14ac:dyDescent="0.25">
      <c r="B58" s="516"/>
      <c r="C58" s="519"/>
      <c r="D58" s="524"/>
      <c r="E58" s="525"/>
      <c r="F58" s="525"/>
      <c r="G58" s="525"/>
      <c r="H58" s="525"/>
      <c r="I58" s="525"/>
      <c r="J58" s="525"/>
      <c r="K58" s="525"/>
      <c r="L58" s="526"/>
      <c r="M58" s="8"/>
      <c r="O58" s="19"/>
    </row>
    <row r="59" spans="1:16" x14ac:dyDescent="0.25">
      <c r="B59" s="516"/>
      <c r="C59" s="519"/>
      <c r="D59" s="524"/>
      <c r="E59" s="525"/>
      <c r="F59" s="525"/>
      <c r="G59" s="525"/>
      <c r="H59" s="525"/>
      <c r="I59" s="525"/>
      <c r="J59" s="525"/>
      <c r="K59" s="525"/>
      <c r="L59" s="526"/>
      <c r="M59" s="8"/>
      <c r="O59" s="19"/>
    </row>
    <row r="60" spans="1:16" x14ac:dyDescent="0.25">
      <c r="B60" s="516"/>
      <c r="C60" s="519"/>
      <c r="D60" s="524"/>
      <c r="E60" s="525"/>
      <c r="F60" s="525"/>
      <c r="G60" s="525"/>
      <c r="H60" s="525"/>
      <c r="I60" s="525"/>
      <c r="J60" s="525"/>
      <c r="K60" s="525"/>
      <c r="L60" s="526"/>
      <c r="M60" s="8"/>
      <c r="O60" s="19"/>
    </row>
    <row r="61" spans="1:16" x14ac:dyDescent="0.25">
      <c r="B61" s="516"/>
      <c r="C61" s="519"/>
      <c r="D61" s="524"/>
      <c r="E61" s="525"/>
      <c r="F61" s="525"/>
      <c r="G61" s="525"/>
      <c r="H61" s="525"/>
      <c r="I61" s="525"/>
      <c r="J61" s="525"/>
      <c r="K61" s="525"/>
      <c r="L61" s="526"/>
      <c r="M61" s="8"/>
      <c r="O61" s="19"/>
    </row>
    <row r="62" spans="1:16" x14ac:dyDescent="0.25">
      <c r="B62" s="517"/>
      <c r="C62" s="520"/>
      <c r="D62" s="527"/>
      <c r="E62" s="528"/>
      <c r="F62" s="528"/>
      <c r="G62" s="528"/>
      <c r="H62" s="528"/>
      <c r="I62" s="528"/>
      <c r="J62" s="528"/>
      <c r="K62" s="528"/>
      <c r="L62" s="529"/>
      <c r="M62" s="8"/>
      <c r="O62" s="19"/>
    </row>
    <row r="63" spans="1:16" s="64" customFormat="1" x14ac:dyDescent="0.25">
      <c r="A63" s="62"/>
      <c r="B63" s="1"/>
      <c r="C63" s="63"/>
      <c r="D63" s="63"/>
      <c r="E63" s="63"/>
      <c r="F63" s="63"/>
      <c r="G63" s="63"/>
      <c r="H63" s="63"/>
      <c r="I63" s="63"/>
      <c r="J63" s="63"/>
      <c r="K63" s="63"/>
      <c r="L63" s="63"/>
      <c r="N63" s="65"/>
    </row>
  </sheetData>
  <sheetProtection algorithmName="SHA-512" hashValue="zISU93FTSKaTxI4cGm/m3hP4hKHgd+wd1owrOmKFt10l1+/SVw/xrHBLwVgaRVg4bSyDnZOYwAwG9jeLJpDEOw==" saltValue="0Bs0Bbqe7pMJJubmFDtjpQ==" spinCount="100000" sheet="1" objects="1" scenarios="1" selectLockedCells="1"/>
  <mergeCells count="21">
    <mergeCell ref="B43:B52"/>
    <mergeCell ref="C43:C52"/>
    <mergeCell ref="D43:L52"/>
    <mergeCell ref="B53:B62"/>
    <mergeCell ref="C53:C62"/>
    <mergeCell ref="D53:L62"/>
    <mergeCell ref="B23:B32"/>
    <mergeCell ref="C23:C32"/>
    <mergeCell ref="D23:L32"/>
    <mergeCell ref="B33:B42"/>
    <mergeCell ref="C33:C42"/>
    <mergeCell ref="D33:L42"/>
    <mergeCell ref="B10:L10"/>
    <mergeCell ref="D12:L12"/>
    <mergeCell ref="B13:B22"/>
    <mergeCell ref="C13:C22"/>
    <mergeCell ref="B4:L4"/>
    <mergeCell ref="B5:L5"/>
    <mergeCell ref="B6:L6"/>
    <mergeCell ref="B8:L8"/>
    <mergeCell ref="D13:L2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tr">
        <f>IF(Intro!$G$21="English",O3,P3)</f>
        <v>PROTECTED</v>
      </c>
      <c r="C2" s="10"/>
      <c r="D2" s="10"/>
      <c r="O2" s="9" t="s">
        <v>151</v>
      </c>
      <c r="P2" s="9" t="s">
        <v>161</v>
      </c>
    </row>
    <row r="3" spans="1:16" x14ac:dyDescent="0.25">
      <c r="B3" s="12"/>
      <c r="C3" s="12"/>
      <c r="D3" s="12"/>
      <c r="O3" s="81" t="s">
        <v>362</v>
      </c>
      <c r="P3" s="81" t="s">
        <v>363</v>
      </c>
    </row>
    <row r="4" spans="1:16" s="2" customFormat="1" x14ac:dyDescent="0.25">
      <c r="A4" s="1"/>
      <c r="B4" s="396" t="str">
        <f>Info!B4</f>
        <v>PURCHASERS' QUESTIONNAIRE</v>
      </c>
      <c r="C4" s="364"/>
      <c r="D4" s="364"/>
      <c r="E4" s="364"/>
      <c r="F4" s="364"/>
      <c r="G4" s="364"/>
      <c r="H4" s="364"/>
      <c r="I4" s="364"/>
      <c r="J4" s="364"/>
      <c r="K4" s="364"/>
      <c r="L4" s="365"/>
      <c r="M4" s="13"/>
      <c r="N4" s="13"/>
      <c r="O4" s="20"/>
      <c r="P4" s="20"/>
    </row>
    <row r="5" spans="1:16" s="2" customFormat="1" x14ac:dyDescent="0.25">
      <c r="A5" s="1"/>
      <c r="B5" s="462" t="str">
        <f>Info!B5</f>
        <v>NQ-2026-004</v>
      </c>
      <c r="C5" s="367"/>
      <c r="D5" s="367"/>
      <c r="E5" s="367"/>
      <c r="F5" s="367"/>
      <c r="G5" s="367"/>
      <c r="H5" s="367"/>
      <c r="I5" s="367"/>
      <c r="J5" s="367"/>
      <c r="K5" s="367"/>
      <c r="L5" s="368"/>
      <c r="M5" s="13"/>
      <c r="N5" s="13"/>
      <c r="O5" s="20"/>
      <c r="P5" s="20"/>
    </row>
    <row r="6" spans="1:16" s="4" customFormat="1" x14ac:dyDescent="0.25">
      <c r="A6" s="1"/>
      <c r="B6" s="462" t="str">
        <f>Info!B6</f>
        <v>DECORATIVE AND OTHER NON-STRUCTURAL PLYWOOD</v>
      </c>
      <c r="C6" s="367"/>
      <c r="D6" s="367"/>
      <c r="E6" s="367"/>
      <c r="F6" s="367"/>
      <c r="G6" s="367"/>
      <c r="H6" s="367"/>
      <c r="I6" s="367"/>
      <c r="J6" s="367"/>
      <c r="K6" s="367"/>
      <c r="L6" s="368"/>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Public!B8</f>
        <v>The following questions refer to the goods as defined in the product description on the Intro tab.</v>
      </c>
      <c r="C8" s="469"/>
      <c r="D8" s="469"/>
      <c r="E8" s="469"/>
      <c r="F8" s="469"/>
      <c r="G8" s="469"/>
      <c r="H8" s="469"/>
      <c r="I8" s="469"/>
      <c r="J8" s="469"/>
      <c r="K8" s="469"/>
      <c r="L8" s="470"/>
      <c r="M8" s="20"/>
      <c r="N8" s="20"/>
      <c r="O8" s="16"/>
      <c r="P8" s="16"/>
    </row>
    <row r="9" spans="1:16" s="4" customFormat="1" x14ac:dyDescent="0.25">
      <c r="A9" s="1"/>
      <c r="B9" s="468" t="str">
        <f>Public!B9</f>
        <v xml:space="preserve">Product information and a glossary of terms can be found in the Info tab.
</v>
      </c>
      <c r="C9" s="469"/>
      <c r="D9" s="469"/>
      <c r="E9" s="469"/>
      <c r="F9" s="469"/>
      <c r="G9" s="469"/>
      <c r="H9" s="469"/>
      <c r="I9" s="469"/>
      <c r="J9" s="469"/>
      <c r="K9" s="469"/>
      <c r="L9" s="470"/>
      <c r="M9" s="20"/>
      <c r="N9" s="20"/>
      <c r="O9" s="16"/>
    </row>
    <row r="10" spans="1:16" s="4" customFormat="1" x14ac:dyDescent="0.25">
      <c r="A10" s="1"/>
      <c r="B10" s="468" t="str">
        <f>IF(Intro!$G$21="English",O10,P10)</f>
        <v xml:space="preserve">Use the AddPro tab if more space is needed.
</v>
      </c>
      <c r="C10" s="469"/>
      <c r="D10" s="469"/>
      <c r="E10" s="469"/>
      <c r="F10" s="469"/>
      <c r="G10" s="469"/>
      <c r="H10" s="469"/>
      <c r="I10" s="469"/>
      <c r="J10" s="469"/>
      <c r="K10" s="469"/>
      <c r="L10" s="470"/>
      <c r="M10" s="20"/>
      <c r="N10" s="20"/>
      <c r="O10" s="16" t="s">
        <v>193</v>
      </c>
      <c r="P10" s="16" t="str">
        <f>"Utilisez l'onglet AddPro si vous avez besoin de plus d'espace."&amp;CHAR(10)</f>
        <v xml:space="preserve">Utilisez l'onglet AddPro si vous avez besoin de plus d'espace.
</v>
      </c>
    </row>
    <row r="11" spans="1:16" s="4" customFormat="1" x14ac:dyDescent="0.25">
      <c r="A11" s="1"/>
      <c r="B11" s="105"/>
      <c r="C11" s="106"/>
      <c r="D11" s="106"/>
      <c r="E11" s="106"/>
      <c r="F11" s="106"/>
      <c r="G11" s="106"/>
      <c r="H11" s="106"/>
      <c r="I11" s="106"/>
      <c r="J11" s="106"/>
      <c r="K11" s="106"/>
      <c r="L11" s="107"/>
      <c r="M11" s="20"/>
      <c r="N11" s="20"/>
      <c r="O11" s="21"/>
    </row>
    <row r="12" spans="1:16" s="4" customFormat="1" x14ac:dyDescent="0.25">
      <c r="A12" s="1"/>
      <c r="B12" s="468" t="str">
        <f>IF(Intro!$G$21="English",O12,P12)</f>
        <v>For the questions in this tab, note the following:</v>
      </c>
      <c r="C12" s="469"/>
      <c r="D12" s="469"/>
      <c r="E12" s="469"/>
      <c r="F12" s="469"/>
      <c r="G12" s="469"/>
      <c r="H12" s="469"/>
      <c r="I12" s="469"/>
      <c r="J12" s="469"/>
      <c r="K12" s="469"/>
      <c r="L12" s="470"/>
      <c r="M12" s="20"/>
      <c r="N12" s="20"/>
      <c r="O12" s="16" t="s">
        <v>302</v>
      </c>
      <c r="P12" s="16" t="s">
        <v>303</v>
      </c>
    </row>
    <row r="13" spans="1:16" s="4" customFormat="1" x14ac:dyDescent="0.25">
      <c r="A13" s="1"/>
      <c r="B13" s="471" t="str">
        <f>IF(Intro!$G$21="English",O13,P13)</f>
        <v>• Report all values in Canadian dollars.</v>
      </c>
      <c r="C13" s="472"/>
      <c r="D13" s="472"/>
      <c r="E13" s="472"/>
      <c r="F13" s="472"/>
      <c r="G13" s="472"/>
      <c r="H13" s="472"/>
      <c r="I13" s="472"/>
      <c r="J13" s="472"/>
      <c r="K13" s="472"/>
      <c r="L13" s="473"/>
      <c r="M13" s="20"/>
      <c r="N13" s="20"/>
      <c r="O13" s="16" t="s">
        <v>322</v>
      </c>
      <c r="P13" s="16" t="s">
        <v>323</v>
      </c>
    </row>
    <row r="14" spans="1:16" s="4" customFormat="1" x14ac:dyDescent="0.25">
      <c r="A14" s="1"/>
      <c r="B14" s="15"/>
      <c r="C14" s="15"/>
      <c r="D14" s="15"/>
      <c r="E14" s="3"/>
      <c r="F14" s="3"/>
      <c r="G14" s="3"/>
      <c r="H14" s="3"/>
      <c r="I14" s="3"/>
      <c r="J14" s="3"/>
      <c r="K14" s="3"/>
      <c r="L14" s="3"/>
      <c r="O14" s="16"/>
      <c r="P14" s="16"/>
    </row>
    <row r="15" spans="1:16" x14ac:dyDescent="0.25">
      <c r="B15" s="314" t="str">
        <f>IF(Intro!$G$21="English",O15,P15)</f>
        <v>PURCHASES</v>
      </c>
      <c r="C15" s="315"/>
      <c r="D15" s="315"/>
      <c r="E15" s="315"/>
      <c r="F15" s="315"/>
      <c r="G15" s="315"/>
      <c r="H15" s="315"/>
      <c r="I15" s="315"/>
      <c r="J15" s="315"/>
      <c r="K15" s="315"/>
      <c r="L15" s="316"/>
      <c r="M15" s="8"/>
      <c r="O15" s="8" t="s">
        <v>364</v>
      </c>
      <c r="P15" s="8" t="s">
        <v>365</v>
      </c>
    </row>
    <row r="16" spans="1:16" x14ac:dyDescent="0.25">
      <c r="B16" s="455" t="s">
        <v>9</v>
      </c>
      <c r="C16" s="456"/>
      <c r="D16" s="456"/>
      <c r="E16" s="456"/>
      <c r="F16" s="456"/>
      <c r="G16" s="456"/>
      <c r="H16" s="456"/>
      <c r="I16" s="456"/>
      <c r="J16" s="456"/>
      <c r="K16" s="456"/>
      <c r="L16" s="457"/>
      <c r="M16" s="8"/>
    </row>
    <row r="17" spans="2:16" x14ac:dyDescent="0.25">
      <c r="B17" s="17"/>
      <c r="C17" s="23"/>
      <c r="D17" s="23"/>
      <c r="E17" s="24"/>
      <c r="F17" s="24"/>
      <c r="G17" s="24"/>
      <c r="H17" s="24"/>
      <c r="I17" s="24"/>
      <c r="J17" s="24"/>
      <c r="K17" s="24"/>
      <c r="L17" s="18"/>
      <c r="M17" s="8"/>
    </row>
    <row r="18" spans="2:16" x14ac:dyDescent="0.25">
      <c r="B18" s="327" t="str">
        <f>IF(Intro!$G$21="English",O18,P18)</f>
        <v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v>
      </c>
      <c r="C18" s="328"/>
      <c r="D18" s="328"/>
      <c r="E18" s="328"/>
      <c r="F18" s="328"/>
      <c r="G18" s="328"/>
      <c r="H18" s="328"/>
      <c r="I18" s="328"/>
      <c r="J18" s="328"/>
      <c r="K18" s="328"/>
      <c r="L18" s="329"/>
      <c r="M18" s="8"/>
      <c r="O18" s="19" t="s">
        <v>282</v>
      </c>
      <c r="P18" s="8" t="s">
        <v>396</v>
      </c>
    </row>
    <row r="19" spans="2:16" x14ac:dyDescent="0.25">
      <c r="B19" s="327"/>
      <c r="C19" s="328"/>
      <c r="D19" s="328"/>
      <c r="E19" s="328"/>
      <c r="F19" s="328"/>
      <c r="G19" s="328"/>
      <c r="H19" s="328"/>
      <c r="I19" s="328"/>
      <c r="J19" s="328"/>
      <c r="K19" s="328"/>
      <c r="L19" s="329"/>
      <c r="M19" s="8"/>
      <c r="O19" s="19"/>
    </row>
    <row r="20" spans="2:16" x14ac:dyDescent="0.25">
      <c r="B20" s="43"/>
      <c r="C20" s="23"/>
      <c r="D20" s="23"/>
      <c r="E20" s="24"/>
      <c r="F20" s="24"/>
      <c r="G20" s="24"/>
      <c r="H20" s="24"/>
      <c r="I20" s="24"/>
      <c r="J20" s="24"/>
      <c r="K20" s="24"/>
      <c r="L20" s="18"/>
      <c r="M20" s="8"/>
      <c r="O20" s="19"/>
    </row>
    <row r="21" spans="2:16" x14ac:dyDescent="0.25">
      <c r="B21" s="43"/>
      <c r="C21" s="8"/>
      <c r="D21" s="29"/>
      <c r="E21" s="29"/>
      <c r="F21" s="8"/>
      <c r="G21" s="8"/>
      <c r="H21" s="577">
        <f>Variables!B6</f>
        <v>2023</v>
      </c>
      <c r="I21" s="577">
        <f>H21+1</f>
        <v>2024</v>
      </c>
      <c r="J21" s="577">
        <f>I21+1</f>
        <v>2025</v>
      </c>
      <c r="K21" s="577" t="str">
        <f>IF(Intro!$G$21="English",Variables!B9,Variables!C9)</f>
        <v>Jan-Mar 2025</v>
      </c>
      <c r="L21" s="573" t="str">
        <f>IF(Intro!$G$21="English",Variables!B10,Variables!C10)</f>
        <v>Jan-Mar 2026</v>
      </c>
      <c r="M21" s="8"/>
      <c r="O21" s="19"/>
    </row>
    <row r="22" spans="2:16" x14ac:dyDescent="0.25">
      <c r="B22" s="43"/>
      <c r="C22" s="8"/>
      <c r="D22" s="29"/>
      <c r="E22" s="29"/>
      <c r="F22" s="8"/>
      <c r="G22" s="8"/>
      <c r="H22" s="578"/>
      <c r="I22" s="578"/>
      <c r="J22" s="578"/>
      <c r="K22" s="578"/>
      <c r="L22" s="574"/>
      <c r="M22" s="8"/>
      <c r="O22" s="19"/>
    </row>
    <row r="23" spans="2:16" x14ac:dyDescent="0.25">
      <c r="B23" s="296" t="s">
        <v>14</v>
      </c>
      <c r="C23" s="297"/>
      <c r="D23" s="297"/>
      <c r="E23" s="572" t="str">
        <f>IF(Intro!$G$21="English",Variables!$B$23,Variables!$C$23)</f>
        <v>MSF</v>
      </c>
      <c r="F23" s="572"/>
      <c r="G23" s="572"/>
      <c r="H23" s="90"/>
      <c r="I23" s="90"/>
      <c r="J23" s="90"/>
      <c r="K23" s="90"/>
      <c r="L23" s="91"/>
      <c r="M23" s="8"/>
    </row>
    <row r="24" spans="2:16" x14ac:dyDescent="0.25">
      <c r="B24" s="296"/>
      <c r="C24" s="297"/>
      <c r="D24" s="297"/>
      <c r="E24" s="572" t="str">
        <f>IF(Intro!G$21="English","net delivered purchase value (CAD)","valeur d'achat nette rendue (CAD)")</f>
        <v>net delivered purchase value (CAD)</v>
      </c>
      <c r="F24" s="572"/>
      <c r="G24" s="572"/>
      <c r="H24" s="90"/>
      <c r="I24" s="90"/>
      <c r="J24" s="90"/>
      <c r="K24" s="90"/>
      <c r="L24" s="91"/>
      <c r="M24" s="8"/>
    </row>
    <row r="25" spans="2:16" ht="15" thickBot="1" x14ac:dyDescent="0.3">
      <c r="B25" s="564"/>
      <c r="C25" s="565"/>
      <c r="D25" s="565"/>
      <c r="E25" s="576" t="str">
        <f>"$ / "&amp;IF(Intro!$G$21="English",Variables!$B$24,Variables!$C$24)</f>
        <v>$ / MSF</v>
      </c>
      <c r="F25" s="576"/>
      <c r="G25" s="576"/>
      <c r="H25" s="278" t="str">
        <f>IF(H23=0,"-",H24/H23)</f>
        <v>-</v>
      </c>
      <c r="I25" s="278" t="str">
        <f>IF(I23=0,"-",I24/I23)</f>
        <v>-</v>
      </c>
      <c r="J25" s="278" t="str">
        <f>IF(J23=0,"-",J24/J23)</f>
        <v>-</v>
      </c>
      <c r="K25" s="278" t="str">
        <f t="shared" ref="K25:L25" si="0">IF(K23=0,"-",K24/K23)</f>
        <v>-</v>
      </c>
      <c r="L25" s="279" t="str">
        <f t="shared" si="0"/>
        <v>-</v>
      </c>
      <c r="M25" s="8"/>
    </row>
    <row r="26" spans="2:16" x14ac:dyDescent="0.25">
      <c r="B26" s="570" t="str">
        <f>IF(Intro!$G$21="English",Variables!B30,Variables!C30)</f>
        <v>China</v>
      </c>
      <c r="C26" s="571"/>
      <c r="D26" s="571"/>
      <c r="E26" s="575" t="str">
        <f>IF(Intro!$G$21="English",Variables!$B$23,Variables!$C$23)</f>
        <v>MSF</v>
      </c>
      <c r="F26" s="575"/>
      <c r="G26" s="575"/>
      <c r="H26" s="92"/>
      <c r="I26" s="92"/>
      <c r="J26" s="92"/>
      <c r="K26" s="92"/>
      <c r="L26" s="93"/>
      <c r="M26" s="8"/>
    </row>
    <row r="27" spans="2:16" x14ac:dyDescent="0.25">
      <c r="B27" s="296"/>
      <c r="C27" s="297"/>
      <c r="D27" s="297"/>
      <c r="E27" s="572" t="str">
        <f>IF(Intro!G$21="English","net delivered purchase value (CAD)","valeur d'achat nette rendue (CAD)")</f>
        <v>net delivered purchase value (CAD)</v>
      </c>
      <c r="F27" s="572"/>
      <c r="G27" s="572"/>
      <c r="H27" s="90"/>
      <c r="I27" s="90"/>
      <c r="J27" s="90"/>
      <c r="K27" s="90"/>
      <c r="L27" s="91"/>
      <c r="M27" s="8"/>
    </row>
    <row r="28" spans="2:16" ht="15" thickBot="1" x14ac:dyDescent="0.3">
      <c r="B28" s="564"/>
      <c r="C28" s="565"/>
      <c r="D28" s="565"/>
      <c r="E28" s="576" t="str">
        <f>"$ / "&amp;IF(Intro!$G$21="English",Variables!$B$24,Variables!$C$24)</f>
        <v>$ / MSF</v>
      </c>
      <c r="F28" s="576"/>
      <c r="G28" s="576"/>
      <c r="H28" s="278" t="str">
        <f>IF(H26=0,"-",H27/H26)</f>
        <v>-</v>
      </c>
      <c r="I28" s="278" t="str">
        <f>IF(I26=0,"-",I27/I26)</f>
        <v>-</v>
      </c>
      <c r="J28" s="278" t="str">
        <f>IF(J26=0,"-",J27/J26)</f>
        <v>-</v>
      </c>
      <c r="K28" s="278" t="str">
        <f t="shared" ref="K28:L28" si="1">IF(K26=0,"-",K27/K26)</f>
        <v>-</v>
      </c>
      <c r="L28" s="279" t="str">
        <f t="shared" si="1"/>
        <v>-</v>
      </c>
      <c r="M28" s="8"/>
    </row>
    <row r="29" spans="2:16" x14ac:dyDescent="0.25">
      <c r="B29" s="570" t="str">
        <f>IF(Intro!$G$21="English",Variables!B31,Variables!C31)</f>
        <v>United States</v>
      </c>
      <c r="C29" s="571"/>
      <c r="D29" s="571"/>
      <c r="E29" s="575" t="str">
        <f>IF(Intro!$G$21="English",Variables!$B$23,Variables!$C$23)</f>
        <v>MSF</v>
      </c>
      <c r="F29" s="575"/>
      <c r="G29" s="575"/>
      <c r="H29" s="92"/>
      <c r="I29" s="92"/>
      <c r="J29" s="92"/>
      <c r="K29" s="92"/>
      <c r="L29" s="93"/>
      <c r="M29" s="8"/>
    </row>
    <row r="30" spans="2:16" x14ac:dyDescent="0.25">
      <c r="B30" s="296"/>
      <c r="C30" s="297"/>
      <c r="D30" s="297"/>
      <c r="E30" s="572" t="str">
        <f>IF(Intro!G$21="English","net delivered purchase value (CAD)","valeur d'achat nette rendue (CAD)")</f>
        <v>net delivered purchase value (CAD)</v>
      </c>
      <c r="F30" s="572"/>
      <c r="G30" s="572"/>
      <c r="H30" s="90"/>
      <c r="I30" s="90"/>
      <c r="J30" s="90"/>
      <c r="K30" s="90"/>
      <c r="L30" s="91"/>
      <c r="M30" s="8"/>
    </row>
    <row r="31" spans="2:16" ht="15" thickBot="1" x14ac:dyDescent="0.3">
      <c r="B31" s="564"/>
      <c r="C31" s="565"/>
      <c r="D31" s="565"/>
      <c r="E31" s="576" t="str">
        <f>"$ / "&amp;IF(Intro!$G$21="English",Variables!$B$24,Variables!$C$24)</f>
        <v>$ / MSF</v>
      </c>
      <c r="F31" s="576"/>
      <c r="G31" s="576"/>
      <c r="H31" s="278" t="str">
        <f>IF(H29=0,"-",H30/H29)</f>
        <v>-</v>
      </c>
      <c r="I31" s="278" t="str">
        <f>IF(I29=0,"-",I30/I29)</f>
        <v>-</v>
      </c>
      <c r="J31" s="278" t="str">
        <f>IF(J29=0,"-",J30/J29)</f>
        <v>-</v>
      </c>
      <c r="K31" s="278" t="str">
        <f t="shared" ref="K31:L31" si="2">IF(K29=0,"-",K30/K29)</f>
        <v>-</v>
      </c>
      <c r="L31" s="279" t="str">
        <f t="shared" si="2"/>
        <v>-</v>
      </c>
      <c r="M31" s="8"/>
    </row>
    <row r="32" spans="2:16" x14ac:dyDescent="0.25">
      <c r="B32" s="570" t="str">
        <f>IF(Intro!$G$21="English",Variables!B32&amp;" (list below)",Variables!C32&amp;" (énumérer ci-dessous)")</f>
        <v>Other countries (list below)</v>
      </c>
      <c r="C32" s="571"/>
      <c r="D32" s="571"/>
      <c r="E32" s="575" t="str">
        <f>IF(Intro!$G$21="English",Variables!$B$23,Variables!$C$23)</f>
        <v>MSF</v>
      </c>
      <c r="F32" s="575"/>
      <c r="G32" s="575"/>
      <c r="H32" s="92"/>
      <c r="I32" s="92"/>
      <c r="J32" s="92"/>
      <c r="K32" s="92"/>
      <c r="L32" s="92"/>
      <c r="M32" s="8"/>
    </row>
    <row r="33" spans="1:19" x14ac:dyDescent="0.25">
      <c r="B33" s="566"/>
      <c r="C33" s="567"/>
      <c r="D33" s="567"/>
      <c r="E33" s="572" t="str">
        <f>IF(Intro!G$21="English","net delivered purchase value (CAD)","valeur d'achat nette rendue (CAD)")</f>
        <v>net delivered purchase value (CAD)</v>
      </c>
      <c r="F33" s="572"/>
      <c r="G33" s="572"/>
      <c r="H33" s="90"/>
      <c r="I33" s="90"/>
      <c r="J33" s="90"/>
      <c r="K33" s="90"/>
      <c r="L33" s="91"/>
      <c r="M33" s="8"/>
    </row>
    <row r="34" spans="1:19" ht="15" thickBot="1" x14ac:dyDescent="0.3">
      <c r="B34" s="568"/>
      <c r="C34" s="569"/>
      <c r="D34" s="569"/>
      <c r="E34" s="576" t="str">
        <f>"$ / "&amp;IF(Intro!$G$21="English",Variables!$B$24,Variables!$C$24)</f>
        <v>$ / MSF</v>
      </c>
      <c r="F34" s="576"/>
      <c r="G34" s="576"/>
      <c r="H34" s="278" t="str">
        <f>IF(H32=0,"-",H33/H32)</f>
        <v>-</v>
      </c>
      <c r="I34" s="278" t="str">
        <f>IF(I32=0,"-",I33/I32)</f>
        <v>-</v>
      </c>
      <c r="J34" s="278" t="str">
        <f>IF(J32=0,"-",J33/J32)</f>
        <v>-</v>
      </c>
      <c r="K34" s="278" t="str">
        <f t="shared" ref="K34:L34" si="3">IF(K32=0,"-",K33/K32)</f>
        <v>-</v>
      </c>
      <c r="L34" s="279" t="str">
        <f t="shared" si="3"/>
        <v>-</v>
      </c>
      <c r="M34" s="8"/>
    </row>
    <row r="35" spans="1:19" x14ac:dyDescent="0.25">
      <c r="B35" s="570" t="str">
        <f>IF(Intro!$G$21="English",O35,P35)</f>
        <v>Unknown country of origin - Purchased from a domestic producer</v>
      </c>
      <c r="C35" s="571"/>
      <c r="D35" s="571"/>
      <c r="E35" s="575" t="str">
        <f>IF(Intro!$G$21="English",Variables!$B$23,Variables!$C$23)</f>
        <v>MSF</v>
      </c>
      <c r="F35" s="575"/>
      <c r="G35" s="575"/>
      <c r="H35" s="92"/>
      <c r="I35" s="92"/>
      <c r="J35" s="92"/>
      <c r="K35" s="92"/>
      <c r="L35" s="93"/>
      <c r="M35" s="8"/>
      <c r="O35" s="8" t="s">
        <v>207</v>
      </c>
      <c r="P35" s="8" t="s">
        <v>284</v>
      </c>
    </row>
    <row r="36" spans="1:19" x14ac:dyDescent="0.25">
      <c r="B36" s="296"/>
      <c r="C36" s="297"/>
      <c r="D36" s="297"/>
      <c r="E36" s="572" t="str">
        <f>IF(Intro!G$21="English","net delivered purchase value (CAD)","valeur d'achat nette rendue (CAD)")</f>
        <v>net delivered purchase value (CAD)</v>
      </c>
      <c r="F36" s="572"/>
      <c r="G36" s="572"/>
      <c r="H36" s="90"/>
      <c r="I36" s="90"/>
      <c r="J36" s="90"/>
      <c r="K36" s="90"/>
      <c r="L36" s="91"/>
      <c r="M36" s="8"/>
    </row>
    <row r="37" spans="1:19" ht="15" thickBot="1" x14ac:dyDescent="0.3">
      <c r="B37" s="564"/>
      <c r="C37" s="565"/>
      <c r="D37" s="565"/>
      <c r="E37" s="576" t="str">
        <f>"$ / "&amp;IF(Intro!$G$21="English",Variables!$B$24,Variables!$C$24)</f>
        <v>$ / MSF</v>
      </c>
      <c r="F37" s="576"/>
      <c r="G37" s="576"/>
      <c r="H37" s="278" t="str">
        <f>IF(H35=0,"-",H36/H35)</f>
        <v>-</v>
      </c>
      <c r="I37" s="278" t="str">
        <f>IF(I35=0,"-",I36/I35)</f>
        <v>-</v>
      </c>
      <c r="J37" s="278" t="str">
        <f>IF(J35=0,"-",J36/J35)</f>
        <v>-</v>
      </c>
      <c r="K37" s="278" t="str">
        <f t="shared" ref="K37:L37" si="4">IF(K35=0,"-",K36/K35)</f>
        <v>-</v>
      </c>
      <c r="L37" s="279" t="str">
        <f t="shared" si="4"/>
        <v>-</v>
      </c>
      <c r="M37" s="8"/>
    </row>
    <row r="38" spans="1:19" x14ac:dyDescent="0.25">
      <c r="B38" s="334" t="str">
        <f>IF(Intro!$G$21="English",O38,P38)</f>
        <v>Unknown country of origin - Purchased from another source (list below)</v>
      </c>
      <c r="C38" s="335"/>
      <c r="D38" s="335"/>
      <c r="E38" s="597" t="str">
        <f>IF(Intro!$G$21="English",Variables!$B$23,Variables!$C$23)</f>
        <v>MSF</v>
      </c>
      <c r="F38" s="597"/>
      <c r="G38" s="597"/>
      <c r="H38" s="92"/>
      <c r="I38" s="92"/>
      <c r="J38" s="92"/>
      <c r="K38" s="92"/>
      <c r="L38" s="93"/>
      <c r="M38" s="8"/>
      <c r="O38" s="8" t="s">
        <v>305</v>
      </c>
      <c r="P38" s="8" t="s">
        <v>306</v>
      </c>
    </row>
    <row r="39" spans="1:19" x14ac:dyDescent="0.25">
      <c r="B39" s="296"/>
      <c r="C39" s="297"/>
      <c r="D39" s="297"/>
      <c r="E39" s="572" t="str">
        <f>IF(Intro!G$21="English","net delivered purchase value (CAD)","valeur d'achat nette rendue (CAD)")</f>
        <v>net delivered purchase value (CAD)</v>
      </c>
      <c r="F39" s="572"/>
      <c r="G39" s="572"/>
      <c r="H39" s="90"/>
      <c r="I39" s="90"/>
      <c r="J39" s="90"/>
      <c r="K39" s="90"/>
      <c r="L39" s="91"/>
      <c r="M39" s="8"/>
    </row>
    <row r="40" spans="1:19" ht="15" thickBot="1" x14ac:dyDescent="0.3">
      <c r="B40" s="296"/>
      <c r="C40" s="297"/>
      <c r="D40" s="297"/>
      <c r="E40" s="572" t="str">
        <f>"$ / "&amp;IF(Intro!$G$21="English",Variables!$B$24,Variables!$C$24)</f>
        <v>$ / MSF</v>
      </c>
      <c r="F40" s="572"/>
      <c r="G40" s="572"/>
      <c r="H40" s="278" t="str">
        <f>IF(H38=0,"-",H39/H38)</f>
        <v>-</v>
      </c>
      <c r="I40" s="278" t="str">
        <f>IF(I38=0,"-",I39/I38)</f>
        <v>-</v>
      </c>
      <c r="J40" s="278" t="str">
        <f>IF(J38=0,"-",J39/J38)</f>
        <v>-</v>
      </c>
      <c r="K40" s="278" t="str">
        <f t="shared" ref="K40:L40" si="5">IF(K38=0,"-",K39/K38)</f>
        <v>-</v>
      </c>
      <c r="L40" s="279" t="str">
        <f t="shared" si="5"/>
        <v>-</v>
      </c>
      <c r="M40" s="8"/>
    </row>
    <row r="41" spans="1:19" s="26" customFormat="1" x14ac:dyDescent="0.25">
      <c r="A41" s="56"/>
      <c r="B41" s="588"/>
      <c r="C41" s="589"/>
      <c r="D41" s="589"/>
      <c r="E41" s="589"/>
      <c r="F41" s="589"/>
      <c r="G41" s="590"/>
      <c r="H41" s="280"/>
      <c r="I41" s="280"/>
      <c r="J41" s="280"/>
      <c r="K41" s="280"/>
      <c r="L41" s="281"/>
      <c r="O41" s="8" t="s">
        <v>148</v>
      </c>
      <c r="P41" s="8" t="s">
        <v>234</v>
      </c>
      <c r="Q41" s="8"/>
      <c r="R41" s="8"/>
      <c r="S41" s="8"/>
    </row>
    <row r="42" spans="1:19" s="26" customFormat="1" x14ac:dyDescent="0.25">
      <c r="A42" s="56"/>
      <c r="B42" s="591"/>
      <c r="C42" s="592"/>
      <c r="D42" s="592"/>
      <c r="E42" s="592"/>
      <c r="F42" s="592"/>
      <c r="G42" s="593"/>
      <c r="H42" s="280"/>
      <c r="I42" s="280"/>
      <c r="J42" s="280"/>
      <c r="K42" s="280"/>
      <c r="L42" s="281"/>
      <c r="O42" s="8"/>
      <c r="P42" s="8"/>
      <c r="Q42" s="8"/>
      <c r="R42" s="8"/>
      <c r="S42" s="8"/>
    </row>
    <row r="43" spans="1:19" s="26" customFormat="1" x14ac:dyDescent="0.25">
      <c r="A43" s="56"/>
      <c r="B43" s="594"/>
      <c r="C43" s="595"/>
      <c r="D43" s="595"/>
      <c r="E43" s="595"/>
      <c r="F43" s="595"/>
      <c r="G43" s="596"/>
      <c r="H43" s="280"/>
      <c r="I43" s="280"/>
      <c r="J43" s="280"/>
      <c r="K43" s="280"/>
      <c r="L43" s="281"/>
      <c r="O43" s="8"/>
      <c r="P43" s="8"/>
      <c r="Q43" s="8"/>
      <c r="R43" s="8"/>
      <c r="S43" s="8"/>
    </row>
    <row r="44" spans="1:19" x14ac:dyDescent="0.25">
      <c r="B44" s="30"/>
      <c r="C44" s="31"/>
      <c r="D44" s="31"/>
      <c r="E44" s="32"/>
      <c r="F44" s="32"/>
      <c r="G44" s="32"/>
      <c r="H44" s="32"/>
      <c r="I44" s="32"/>
      <c r="J44" s="32"/>
      <c r="K44" s="32"/>
      <c r="L44" s="282"/>
      <c r="M44" s="8"/>
    </row>
    <row r="45" spans="1:19" x14ac:dyDescent="0.25">
      <c r="B45" s="283"/>
      <c r="C45" s="54"/>
      <c r="D45" s="54"/>
      <c r="E45" s="60"/>
      <c r="F45" s="60"/>
      <c r="G45" s="60"/>
      <c r="H45" s="54"/>
      <c r="I45" s="54"/>
      <c r="J45" s="54"/>
      <c r="K45" s="54"/>
      <c r="L45" s="55"/>
      <c r="M45" s="8"/>
    </row>
    <row r="46" spans="1:19" s="9" customFormat="1" x14ac:dyDescent="0.25">
      <c r="A46" s="6"/>
      <c r="B46" s="449" t="s">
        <v>11</v>
      </c>
      <c r="C46" s="450"/>
      <c r="D46" s="450"/>
      <c r="E46" s="450"/>
      <c r="F46" s="450"/>
      <c r="G46" s="450"/>
      <c r="H46" s="450"/>
      <c r="I46" s="450"/>
      <c r="J46" s="450"/>
      <c r="K46" s="450"/>
      <c r="L46" s="451"/>
      <c r="M46" s="42"/>
    </row>
    <row r="47" spans="1:19" s="26" customFormat="1" x14ac:dyDescent="0.25">
      <c r="A47" s="56"/>
      <c r="B47" s="66"/>
      <c r="C47" s="51"/>
      <c r="D47" s="51"/>
      <c r="E47" s="51"/>
      <c r="F47" s="51"/>
      <c r="G47" s="51"/>
      <c r="H47" s="51"/>
      <c r="I47" s="51"/>
      <c r="J47" s="51"/>
      <c r="K47" s="51"/>
      <c r="L47" s="57"/>
      <c r="O47" s="8"/>
      <c r="P47" s="8"/>
      <c r="Q47" s="8"/>
      <c r="R47" s="8"/>
      <c r="S47" s="8"/>
    </row>
    <row r="48" spans="1:19" s="26" customFormat="1" x14ac:dyDescent="0.25">
      <c r="A48" s="56"/>
      <c r="B48" s="306" t="str">
        <f>IF(Intro!$G$21="English",O48,P48)</f>
        <v>Indicate your firm's top suppliers of the goods since January 1, 2023.</v>
      </c>
      <c r="C48" s="307"/>
      <c r="D48" s="307"/>
      <c r="E48" s="307"/>
      <c r="F48" s="307"/>
      <c r="G48" s="307"/>
      <c r="H48" s="307"/>
      <c r="I48" s="307"/>
      <c r="J48" s="307"/>
      <c r="K48" s="307"/>
      <c r="L48" s="317"/>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6" customFormat="1" x14ac:dyDescent="0.25">
      <c r="A49" s="56"/>
      <c r="B49" s="66"/>
      <c r="C49" s="51"/>
      <c r="D49" s="51"/>
      <c r="E49" s="51"/>
      <c r="F49" s="51"/>
      <c r="G49" s="51"/>
      <c r="H49" s="51"/>
      <c r="I49" s="51"/>
      <c r="J49" s="51"/>
      <c r="K49" s="51"/>
      <c r="L49" s="57"/>
      <c r="O49" s="8" t="s">
        <v>73</v>
      </c>
      <c r="P49" s="8" t="s">
        <v>128</v>
      </c>
      <c r="Q49" s="8"/>
      <c r="R49" s="8"/>
      <c r="S49" s="8"/>
    </row>
    <row r="50" spans="1:19" x14ac:dyDescent="0.25">
      <c r="B50" s="100"/>
      <c r="C50" s="477" t="str">
        <f>IF(Intro!$G$21="English",O49,P49)</f>
        <v>Firm Name</v>
      </c>
      <c r="D50" s="477"/>
      <c r="E50" s="477"/>
      <c r="F50" s="477"/>
      <c r="G50" s="477" t="str">
        <f>IF(Intro!$G$21="English",O50,P50)</f>
        <v>Role in Canadian Market</v>
      </c>
      <c r="H50" s="477"/>
      <c r="I50" s="477"/>
      <c r="J50" s="477"/>
      <c r="K50" s="477"/>
      <c r="L50" s="478"/>
      <c r="M50" s="8"/>
      <c r="O50" s="8" t="s">
        <v>135</v>
      </c>
      <c r="P50" s="8" t="s">
        <v>136</v>
      </c>
    </row>
    <row r="51" spans="1:19" x14ac:dyDescent="0.25">
      <c r="B51" s="579">
        <v>1</v>
      </c>
      <c r="C51" s="300"/>
      <c r="D51" s="300"/>
      <c r="E51" s="300"/>
      <c r="F51" s="300"/>
      <c r="G51" s="300"/>
      <c r="H51" s="300"/>
      <c r="I51" s="300"/>
      <c r="J51" s="300"/>
      <c r="K51" s="300"/>
      <c r="L51" s="301"/>
      <c r="M51" s="8"/>
    </row>
    <row r="52" spans="1:19" x14ac:dyDescent="0.25">
      <c r="B52" s="579"/>
      <c r="C52" s="300"/>
      <c r="D52" s="300"/>
      <c r="E52" s="300"/>
      <c r="F52" s="300"/>
      <c r="G52" s="300"/>
      <c r="H52" s="300"/>
      <c r="I52" s="300"/>
      <c r="J52" s="300"/>
      <c r="K52" s="300"/>
      <c r="L52" s="301"/>
      <c r="M52" s="8"/>
    </row>
    <row r="53" spans="1:19" x14ac:dyDescent="0.25">
      <c r="B53" s="530">
        <v>2</v>
      </c>
      <c r="C53" s="300"/>
      <c r="D53" s="300"/>
      <c r="E53" s="300"/>
      <c r="F53" s="300"/>
      <c r="G53" s="300"/>
      <c r="H53" s="300"/>
      <c r="I53" s="300"/>
      <c r="J53" s="300"/>
      <c r="K53" s="300"/>
      <c r="L53" s="301"/>
      <c r="M53" s="8"/>
    </row>
    <row r="54" spans="1:19" x14ac:dyDescent="0.25">
      <c r="B54" s="530"/>
      <c r="C54" s="300"/>
      <c r="D54" s="300"/>
      <c r="E54" s="300"/>
      <c r="F54" s="300"/>
      <c r="G54" s="300"/>
      <c r="H54" s="300"/>
      <c r="I54" s="300"/>
      <c r="J54" s="300"/>
      <c r="K54" s="300"/>
      <c r="L54" s="301"/>
      <c r="M54" s="8"/>
    </row>
    <row r="55" spans="1:19" x14ac:dyDescent="0.25">
      <c r="B55" s="530">
        <v>3</v>
      </c>
      <c r="C55" s="300"/>
      <c r="D55" s="300"/>
      <c r="E55" s="300"/>
      <c r="F55" s="300"/>
      <c r="G55" s="300"/>
      <c r="H55" s="300"/>
      <c r="I55" s="300"/>
      <c r="J55" s="300"/>
      <c r="K55" s="300"/>
      <c r="L55" s="301"/>
      <c r="M55" s="8"/>
    </row>
    <row r="56" spans="1:19" x14ac:dyDescent="0.25">
      <c r="B56" s="530"/>
      <c r="C56" s="300"/>
      <c r="D56" s="300"/>
      <c r="E56" s="300"/>
      <c r="F56" s="300"/>
      <c r="G56" s="300"/>
      <c r="H56" s="300"/>
      <c r="I56" s="300"/>
      <c r="J56" s="300"/>
      <c r="K56" s="300"/>
      <c r="L56" s="301"/>
      <c r="M56" s="8"/>
    </row>
    <row r="57" spans="1:19" x14ac:dyDescent="0.25">
      <c r="B57" s="530">
        <v>4</v>
      </c>
      <c r="C57" s="300"/>
      <c r="D57" s="300"/>
      <c r="E57" s="300"/>
      <c r="F57" s="300"/>
      <c r="G57" s="300"/>
      <c r="H57" s="300"/>
      <c r="I57" s="300"/>
      <c r="J57" s="300"/>
      <c r="K57" s="300"/>
      <c r="L57" s="301"/>
      <c r="M57" s="8"/>
    </row>
    <row r="58" spans="1:19" x14ac:dyDescent="0.25">
      <c r="B58" s="530"/>
      <c r="C58" s="300"/>
      <c r="D58" s="300"/>
      <c r="E58" s="300"/>
      <c r="F58" s="300"/>
      <c r="G58" s="300"/>
      <c r="H58" s="300"/>
      <c r="I58" s="300"/>
      <c r="J58" s="300"/>
      <c r="K58" s="300"/>
      <c r="L58" s="301"/>
      <c r="M58" s="8"/>
    </row>
    <row r="59" spans="1:19" x14ac:dyDescent="0.25">
      <c r="B59" s="530">
        <v>5</v>
      </c>
      <c r="C59" s="300"/>
      <c r="D59" s="300"/>
      <c r="E59" s="300"/>
      <c r="F59" s="300"/>
      <c r="G59" s="300"/>
      <c r="H59" s="300"/>
      <c r="I59" s="300"/>
      <c r="J59" s="300"/>
      <c r="K59" s="300"/>
      <c r="L59" s="301"/>
      <c r="M59" s="8"/>
    </row>
    <row r="60" spans="1:19" x14ac:dyDescent="0.25">
      <c r="B60" s="530"/>
      <c r="C60" s="300"/>
      <c r="D60" s="300"/>
      <c r="E60" s="300"/>
      <c r="F60" s="300"/>
      <c r="G60" s="300"/>
      <c r="H60" s="300"/>
      <c r="I60" s="300"/>
      <c r="J60" s="300"/>
      <c r="K60" s="300"/>
      <c r="L60" s="301"/>
      <c r="M60" s="8"/>
    </row>
    <row r="61" spans="1:19" x14ac:dyDescent="0.25">
      <c r="B61" s="530">
        <v>6</v>
      </c>
      <c r="C61" s="300"/>
      <c r="D61" s="300"/>
      <c r="E61" s="300"/>
      <c r="F61" s="300"/>
      <c r="G61" s="300"/>
      <c r="H61" s="300"/>
      <c r="I61" s="300"/>
      <c r="J61" s="300"/>
      <c r="K61" s="300"/>
      <c r="L61" s="301"/>
      <c r="M61" s="8"/>
    </row>
    <row r="62" spans="1:19" x14ac:dyDescent="0.25">
      <c r="B62" s="530"/>
      <c r="C62" s="300"/>
      <c r="D62" s="300"/>
      <c r="E62" s="300"/>
      <c r="F62" s="300"/>
      <c r="G62" s="300"/>
      <c r="H62" s="300"/>
      <c r="I62" s="300"/>
      <c r="J62" s="300"/>
      <c r="K62" s="300"/>
      <c r="L62" s="301"/>
      <c r="M62" s="8"/>
    </row>
    <row r="63" spans="1:19" x14ac:dyDescent="0.25">
      <c r="B63" s="530">
        <v>7</v>
      </c>
      <c r="C63" s="300"/>
      <c r="D63" s="300"/>
      <c r="E63" s="300"/>
      <c r="F63" s="300"/>
      <c r="G63" s="300"/>
      <c r="H63" s="300"/>
      <c r="I63" s="300"/>
      <c r="J63" s="300"/>
      <c r="K63" s="300"/>
      <c r="L63" s="301"/>
      <c r="M63" s="8"/>
    </row>
    <row r="64" spans="1:19" x14ac:dyDescent="0.25">
      <c r="B64" s="530"/>
      <c r="C64" s="300"/>
      <c r="D64" s="300"/>
      <c r="E64" s="300"/>
      <c r="F64" s="300"/>
      <c r="G64" s="300"/>
      <c r="H64" s="300"/>
      <c r="I64" s="300"/>
      <c r="J64" s="300"/>
      <c r="K64" s="300"/>
      <c r="L64" s="301"/>
      <c r="M64" s="8"/>
    </row>
    <row r="65" spans="1:19" x14ac:dyDescent="0.25">
      <c r="B65" s="530">
        <v>8</v>
      </c>
      <c r="C65" s="300"/>
      <c r="D65" s="300"/>
      <c r="E65" s="300"/>
      <c r="F65" s="300"/>
      <c r="G65" s="300"/>
      <c r="H65" s="300"/>
      <c r="I65" s="300"/>
      <c r="J65" s="300"/>
      <c r="K65" s="300"/>
      <c r="L65" s="301"/>
      <c r="M65" s="8"/>
    </row>
    <row r="66" spans="1:19" x14ac:dyDescent="0.25">
      <c r="B66" s="530"/>
      <c r="C66" s="300"/>
      <c r="D66" s="300"/>
      <c r="E66" s="300"/>
      <c r="F66" s="300"/>
      <c r="G66" s="300"/>
      <c r="H66" s="300"/>
      <c r="I66" s="300"/>
      <c r="J66" s="300"/>
      <c r="K66" s="300"/>
      <c r="L66" s="301"/>
      <c r="M66" s="8"/>
    </row>
    <row r="67" spans="1:19" x14ac:dyDescent="0.25">
      <c r="B67" s="530">
        <v>9</v>
      </c>
      <c r="C67" s="300"/>
      <c r="D67" s="300"/>
      <c r="E67" s="300"/>
      <c r="F67" s="300"/>
      <c r="G67" s="300"/>
      <c r="H67" s="300"/>
      <c r="I67" s="300"/>
      <c r="J67" s="300"/>
      <c r="K67" s="300"/>
      <c r="L67" s="301"/>
      <c r="M67" s="8"/>
    </row>
    <row r="68" spans="1:19" x14ac:dyDescent="0.25">
      <c r="B68" s="530"/>
      <c r="C68" s="300"/>
      <c r="D68" s="300"/>
      <c r="E68" s="300"/>
      <c r="F68" s="300"/>
      <c r="G68" s="300"/>
      <c r="H68" s="300"/>
      <c r="I68" s="300"/>
      <c r="J68" s="300"/>
      <c r="K68" s="300"/>
      <c r="L68" s="301"/>
      <c r="M68" s="8"/>
    </row>
    <row r="69" spans="1:19" x14ac:dyDescent="0.25">
      <c r="B69" s="530">
        <v>10</v>
      </c>
      <c r="C69" s="300"/>
      <c r="D69" s="300"/>
      <c r="E69" s="300"/>
      <c r="F69" s="300"/>
      <c r="G69" s="300"/>
      <c r="H69" s="300"/>
      <c r="I69" s="300"/>
      <c r="J69" s="300"/>
      <c r="K69" s="300"/>
      <c r="L69" s="301"/>
      <c r="M69" s="8"/>
    </row>
    <row r="70" spans="1:19" x14ac:dyDescent="0.25">
      <c r="B70" s="530"/>
      <c r="C70" s="300"/>
      <c r="D70" s="300"/>
      <c r="E70" s="300"/>
      <c r="F70" s="300"/>
      <c r="G70" s="300"/>
      <c r="H70" s="300"/>
      <c r="I70" s="300"/>
      <c r="J70" s="300"/>
      <c r="K70" s="300"/>
      <c r="L70" s="301"/>
      <c r="M70" s="8"/>
    </row>
    <row r="71" spans="1:19" s="26" customFormat="1" x14ac:dyDescent="0.25">
      <c r="A71" s="56"/>
      <c r="B71" s="67"/>
      <c r="C71" s="68"/>
      <c r="D71" s="68"/>
      <c r="E71" s="68"/>
      <c r="F71" s="68"/>
      <c r="G71" s="68"/>
      <c r="H71" s="68"/>
      <c r="I71" s="68"/>
      <c r="J71" s="68"/>
      <c r="K71" s="68"/>
      <c r="L71" s="69"/>
      <c r="O71" s="8"/>
      <c r="P71" s="8"/>
      <c r="Q71" s="8"/>
      <c r="R71" s="8"/>
      <c r="S71" s="8"/>
    </row>
    <row r="72" spans="1:19" s="9" customFormat="1" x14ac:dyDescent="0.25">
      <c r="A72" s="6"/>
      <c r="B72" s="449" t="s">
        <v>10</v>
      </c>
      <c r="C72" s="450"/>
      <c r="D72" s="450"/>
      <c r="E72" s="450"/>
      <c r="F72" s="450"/>
      <c r="G72" s="450"/>
      <c r="H72" s="450"/>
      <c r="I72" s="450"/>
      <c r="J72" s="450"/>
      <c r="K72" s="450"/>
      <c r="L72" s="451"/>
      <c r="M72" s="42"/>
    </row>
    <row r="73" spans="1:19" s="26" customFormat="1" x14ac:dyDescent="0.25">
      <c r="A73" s="56"/>
      <c r="B73" s="66"/>
      <c r="C73" s="51"/>
      <c r="D73" s="51"/>
      <c r="E73" s="51"/>
      <c r="F73" s="51"/>
      <c r="G73" s="51"/>
      <c r="H73" s="51"/>
      <c r="I73" s="51"/>
      <c r="J73" s="51"/>
      <c r="K73" s="51"/>
      <c r="L73" s="57"/>
      <c r="O73" s="8"/>
      <c r="P73" s="8"/>
      <c r="Q73" s="8"/>
      <c r="R73" s="8"/>
      <c r="S73" s="8"/>
    </row>
    <row r="74" spans="1:19" s="26" customFormat="1" x14ac:dyDescent="0.25">
      <c r="A74" s="56"/>
      <c r="B74" s="306" t="str">
        <f>IF(Intro!$G$21="English",O74,P74)</f>
        <v>In the last 12 months, indicate if your firm has been contacted by producers or distributors with offers to sell the goods. If so, indicate the country of origin of the goods being offered.</v>
      </c>
      <c r="C74" s="307"/>
      <c r="D74" s="307"/>
      <c r="E74" s="307"/>
      <c r="F74" s="307"/>
      <c r="G74" s="307"/>
      <c r="H74" s="307"/>
      <c r="I74" s="307"/>
      <c r="J74" s="307"/>
      <c r="K74" s="307"/>
      <c r="L74" s="317"/>
      <c r="O74" s="8" t="s">
        <v>313</v>
      </c>
      <c r="P74" s="8" t="s">
        <v>290</v>
      </c>
      <c r="Q74" s="8"/>
      <c r="R74" s="8"/>
      <c r="S74" s="8"/>
    </row>
    <row r="75" spans="1:19" s="26" customFormat="1" x14ac:dyDescent="0.25">
      <c r="A75" s="56"/>
      <c r="B75" s="306"/>
      <c r="C75" s="307"/>
      <c r="D75" s="307"/>
      <c r="E75" s="307"/>
      <c r="F75" s="307"/>
      <c r="G75" s="307"/>
      <c r="H75" s="307"/>
      <c r="I75" s="307"/>
      <c r="J75" s="307"/>
      <c r="K75" s="307"/>
      <c r="L75" s="317"/>
      <c r="O75" s="8"/>
      <c r="P75" s="8"/>
      <c r="Q75" s="8"/>
      <c r="R75" s="8"/>
      <c r="S75" s="8"/>
    </row>
    <row r="76" spans="1:19" s="26" customFormat="1" x14ac:dyDescent="0.25">
      <c r="A76" s="56"/>
      <c r="B76" s="66"/>
      <c r="C76" s="51"/>
      <c r="D76" s="51"/>
      <c r="E76" s="51"/>
      <c r="F76" s="51"/>
      <c r="G76" s="51"/>
      <c r="H76" s="51"/>
      <c r="I76" s="51"/>
      <c r="J76" s="51"/>
      <c r="K76" s="51"/>
      <c r="L76" s="57"/>
      <c r="O76" s="8" t="s">
        <v>242</v>
      </c>
      <c r="P76" s="8" t="s">
        <v>243</v>
      </c>
      <c r="Q76" s="8"/>
      <c r="R76" s="8"/>
      <c r="S76" s="8"/>
    </row>
    <row r="77" spans="1:19" x14ac:dyDescent="0.25">
      <c r="B77" s="580"/>
      <c r="C77" s="581"/>
      <c r="D77" s="581"/>
      <c r="E77" s="497" t="str">
        <f>IF(Intro!$G$21="English",O76,P76)</f>
        <v>Producer</v>
      </c>
      <c r="F77" s="497"/>
      <c r="G77" s="497" t="str">
        <f>IF(Intro!$G$21="English",O77,P77)</f>
        <v>Distributor</v>
      </c>
      <c r="H77" s="497"/>
      <c r="I77" s="26"/>
      <c r="J77" s="26"/>
      <c r="K77" s="26"/>
      <c r="L77" s="58"/>
      <c r="M77" s="8"/>
      <c r="O77" s="19" t="s">
        <v>100</v>
      </c>
      <c r="P77" s="8" t="s">
        <v>127</v>
      </c>
    </row>
    <row r="78" spans="1:19" x14ac:dyDescent="0.25">
      <c r="B78" s="459" t="str">
        <f>IF(Intro!$G$21="English",O78,P78)</f>
        <v>Country of origin unknown</v>
      </c>
      <c r="C78" s="460"/>
      <c r="D78" s="461"/>
      <c r="E78" s="535"/>
      <c r="F78" s="535"/>
      <c r="G78" s="535"/>
      <c r="H78" s="535"/>
      <c r="I78" s="26"/>
      <c r="J78" s="26"/>
      <c r="K78" s="26"/>
      <c r="L78" s="58"/>
      <c r="M78" s="8"/>
      <c r="O78" s="19" t="s">
        <v>241</v>
      </c>
      <c r="P78" s="8" t="s">
        <v>286</v>
      </c>
    </row>
    <row r="79" spans="1:19" x14ac:dyDescent="0.25">
      <c r="B79" s="459" t="s">
        <v>14</v>
      </c>
      <c r="C79" s="460"/>
      <c r="D79" s="461"/>
      <c r="E79" s="535"/>
      <c r="F79" s="535"/>
      <c r="G79" s="535"/>
      <c r="H79" s="535"/>
      <c r="I79" s="26"/>
      <c r="J79" s="26"/>
      <c r="K79" s="26"/>
      <c r="L79" s="58"/>
      <c r="M79" s="8"/>
    </row>
    <row r="80" spans="1:19" x14ac:dyDescent="0.25">
      <c r="B80" s="459" t="str">
        <f>IF(Intro!$G$21="English",Variables!B30,Variables!C30)</f>
        <v>China</v>
      </c>
      <c r="C80" s="460"/>
      <c r="D80" s="461"/>
      <c r="E80" s="535"/>
      <c r="F80" s="535"/>
      <c r="G80" s="535"/>
      <c r="H80" s="535"/>
      <c r="I80" s="26"/>
      <c r="J80" s="26"/>
      <c r="K80" s="26"/>
      <c r="L80" s="58"/>
      <c r="M80" s="8"/>
    </row>
    <row r="81" spans="1:19" x14ac:dyDescent="0.25">
      <c r="B81" s="459" t="str">
        <f>IF(Intro!$G$21="English",Variables!B31,Variables!C31)</f>
        <v>United States</v>
      </c>
      <c r="C81" s="460"/>
      <c r="D81" s="461"/>
      <c r="E81" s="304"/>
      <c r="F81" s="304"/>
      <c r="G81" s="304"/>
      <c r="H81" s="304"/>
      <c r="I81" s="26"/>
      <c r="J81" s="26"/>
      <c r="K81" s="26"/>
      <c r="L81" s="58"/>
      <c r="M81" s="8"/>
    </row>
    <row r="82" spans="1:19" x14ac:dyDescent="0.25">
      <c r="B82" s="459" t="str">
        <f>IF(Intro!$G$21="English",Variables!B32,Variables!C32)</f>
        <v>Other countries</v>
      </c>
      <c r="C82" s="460"/>
      <c r="D82" s="461"/>
      <c r="E82" s="304"/>
      <c r="F82" s="304"/>
      <c r="G82" s="304"/>
      <c r="H82" s="304"/>
      <c r="I82" s="26"/>
      <c r="J82" s="26"/>
      <c r="K82" s="26"/>
      <c r="L82" s="58"/>
      <c r="M82" s="8"/>
    </row>
    <row r="83" spans="1:19" s="26" customFormat="1" x14ac:dyDescent="0.25">
      <c r="A83" s="56"/>
      <c r="B83" s="515" t="str">
        <f>IF(Intro!$G$21="English",Variables!B32&amp;" include: ",Variables!C32&amp;" incluent :")</f>
        <v xml:space="preserve">Other countries include: </v>
      </c>
      <c r="C83" s="534"/>
      <c r="D83" s="534"/>
      <c r="E83" s="582"/>
      <c r="F83" s="582"/>
      <c r="G83" s="582"/>
      <c r="H83" s="582"/>
      <c r="I83" s="582"/>
      <c r="J83" s="582"/>
      <c r="K83" s="582"/>
      <c r="L83" s="583"/>
      <c r="O83" s="8"/>
      <c r="P83" s="8"/>
      <c r="Q83" s="8"/>
      <c r="R83" s="8"/>
      <c r="S83" s="8"/>
    </row>
    <row r="84" spans="1:19" s="26" customFormat="1" x14ac:dyDescent="0.25">
      <c r="A84" s="56"/>
      <c r="B84" s="516"/>
      <c r="C84" s="537"/>
      <c r="D84" s="537"/>
      <c r="E84" s="584"/>
      <c r="F84" s="584"/>
      <c r="G84" s="584"/>
      <c r="H84" s="584"/>
      <c r="I84" s="584"/>
      <c r="J84" s="584"/>
      <c r="K84" s="584"/>
      <c r="L84" s="585"/>
      <c r="O84" s="8"/>
      <c r="P84" s="8"/>
      <c r="Q84" s="8"/>
      <c r="R84" s="8"/>
      <c r="S84" s="8"/>
    </row>
    <row r="85" spans="1:19" s="26" customFormat="1" x14ac:dyDescent="0.25">
      <c r="A85" s="56"/>
      <c r="B85" s="516"/>
      <c r="C85" s="537"/>
      <c r="D85" s="537"/>
      <c r="E85" s="584"/>
      <c r="F85" s="584"/>
      <c r="G85" s="584"/>
      <c r="H85" s="584"/>
      <c r="I85" s="584"/>
      <c r="J85" s="584"/>
      <c r="K85" s="584"/>
      <c r="L85" s="585"/>
      <c r="O85" s="8"/>
      <c r="P85" s="8"/>
      <c r="Q85" s="8"/>
      <c r="R85" s="8"/>
      <c r="S85" s="8"/>
    </row>
    <row r="86" spans="1:19" s="26" customFormat="1" x14ac:dyDescent="0.25">
      <c r="A86" s="56"/>
      <c r="B86" s="517"/>
      <c r="C86" s="538"/>
      <c r="D86" s="538"/>
      <c r="E86" s="586"/>
      <c r="F86" s="586"/>
      <c r="G86" s="586"/>
      <c r="H86" s="586"/>
      <c r="I86" s="586"/>
      <c r="J86" s="586"/>
      <c r="K86" s="586"/>
      <c r="L86" s="587"/>
      <c r="O86" s="8"/>
      <c r="P86" s="8"/>
      <c r="Q86" s="8"/>
      <c r="R86" s="8"/>
      <c r="S86" s="8"/>
    </row>
    <row r="87" spans="1:19" s="26" customFormat="1" x14ac:dyDescent="0.25">
      <c r="A87" s="56"/>
      <c r="B87" s="67"/>
      <c r="C87" s="68"/>
      <c r="D87" s="68"/>
      <c r="E87" s="68"/>
      <c r="F87" s="68"/>
      <c r="G87" s="68"/>
      <c r="H87" s="68"/>
      <c r="I87" s="68"/>
      <c r="J87" s="68"/>
      <c r="K87" s="68"/>
      <c r="L87" s="69"/>
      <c r="O87" s="8"/>
      <c r="P87" s="8"/>
      <c r="Q87" s="8"/>
      <c r="R87" s="8"/>
      <c r="S87" s="8"/>
    </row>
    <row r="88" spans="1:19" s="4" customFormat="1" x14ac:dyDescent="0.25">
      <c r="A88" s="1"/>
      <c r="B88" s="15"/>
      <c r="C88" s="15"/>
      <c r="D88" s="15"/>
      <c r="E88" s="3"/>
      <c r="F88" s="3"/>
      <c r="G88" s="3"/>
      <c r="H88" s="3"/>
      <c r="I88" s="3"/>
      <c r="J88" s="3"/>
      <c r="K88" s="3"/>
      <c r="L88" s="3"/>
      <c r="O88" s="16"/>
      <c r="P88" s="16"/>
    </row>
    <row r="89" spans="1:19" x14ac:dyDescent="0.25">
      <c r="B89" s="314" t="str">
        <f>UPPER(IF(Intro!$G$21="English",O89,P89))</f>
        <v>PURCHASING DECISIONS</v>
      </c>
      <c r="C89" s="315"/>
      <c r="D89" s="315"/>
      <c r="E89" s="315"/>
      <c r="F89" s="315"/>
      <c r="G89" s="315"/>
      <c r="H89" s="315"/>
      <c r="I89" s="315"/>
      <c r="J89" s="315"/>
      <c r="K89" s="315"/>
      <c r="L89" s="316"/>
      <c r="M89" s="8"/>
      <c r="O89" s="8" t="s">
        <v>228</v>
      </c>
      <c r="P89" s="8" t="s">
        <v>229</v>
      </c>
    </row>
    <row r="90" spans="1:19" s="9" customFormat="1" x14ac:dyDescent="0.25">
      <c r="A90" s="6"/>
      <c r="B90" s="449" t="s">
        <v>252</v>
      </c>
      <c r="C90" s="450"/>
      <c r="D90" s="450"/>
      <c r="E90" s="450"/>
      <c r="F90" s="450"/>
      <c r="G90" s="450"/>
      <c r="H90" s="450"/>
      <c r="I90" s="450"/>
      <c r="J90" s="450"/>
      <c r="K90" s="450"/>
      <c r="L90" s="451"/>
      <c r="M90" s="42"/>
    </row>
    <row r="91" spans="1:19" s="26" customFormat="1" x14ac:dyDescent="0.25">
      <c r="A91" s="56"/>
      <c r="B91" s="66"/>
      <c r="C91" s="51"/>
      <c r="D91" s="51"/>
      <c r="E91" s="51"/>
      <c r="F91" s="51"/>
      <c r="G91" s="51"/>
      <c r="H91" s="51"/>
      <c r="I91" s="51"/>
      <c r="J91" s="51"/>
      <c r="K91" s="51"/>
      <c r="L91" s="57"/>
      <c r="O91" s="8"/>
      <c r="P91" s="8"/>
      <c r="Q91" s="8"/>
      <c r="R91" s="8"/>
      <c r="S91" s="8"/>
    </row>
    <row r="92" spans="1:19" s="26" customFormat="1" x14ac:dyDescent="0.25">
      <c r="A92" s="56"/>
      <c r="B92" s="306" t="str">
        <f>IF(Intro!$G$21="English",O92,P92)</f>
        <v>Identify any requirements that must be met or taken into account before your firm decides it needs to purchase the goods.</v>
      </c>
      <c r="C92" s="307"/>
      <c r="D92" s="307"/>
      <c r="E92" s="307"/>
      <c r="F92" s="307"/>
      <c r="G92" s="307"/>
      <c r="H92" s="307"/>
      <c r="I92" s="307"/>
      <c r="J92" s="307"/>
      <c r="K92" s="307"/>
      <c r="L92" s="317"/>
      <c r="O92" s="8" t="s">
        <v>230</v>
      </c>
      <c r="P92" s="8" t="s">
        <v>231</v>
      </c>
      <c r="Q92" s="8"/>
      <c r="R92" s="8"/>
      <c r="S92" s="8"/>
    </row>
    <row r="93" spans="1:19" s="26" customFormat="1" x14ac:dyDescent="0.25">
      <c r="A93" s="56"/>
      <c r="B93" s="66"/>
      <c r="C93" s="51"/>
      <c r="D93" s="51"/>
      <c r="E93" s="51"/>
      <c r="F93" s="51"/>
      <c r="G93" s="51"/>
      <c r="H93" s="51"/>
      <c r="I93" s="51"/>
      <c r="J93" s="51"/>
      <c r="K93" s="51"/>
      <c r="L93" s="57"/>
      <c r="O93" s="8"/>
      <c r="P93" s="8"/>
      <c r="Q93" s="8"/>
      <c r="R93" s="8"/>
      <c r="S93" s="8"/>
    </row>
    <row r="94" spans="1:19" s="9" customFormat="1" x14ac:dyDescent="0.25">
      <c r="A94" s="6"/>
      <c r="B94" s="491"/>
      <c r="C94" s="492"/>
      <c r="D94" s="492"/>
      <c r="E94" s="492"/>
      <c r="F94" s="492"/>
      <c r="G94" s="492"/>
      <c r="H94" s="492"/>
      <c r="I94" s="492"/>
      <c r="J94" s="492"/>
      <c r="K94" s="492"/>
      <c r="L94" s="493"/>
      <c r="M94" s="26"/>
    </row>
    <row r="95" spans="1:19" s="9" customFormat="1" x14ac:dyDescent="0.25">
      <c r="A95" s="6"/>
      <c r="B95" s="491"/>
      <c r="C95" s="492"/>
      <c r="D95" s="492"/>
      <c r="E95" s="492"/>
      <c r="F95" s="492"/>
      <c r="G95" s="492"/>
      <c r="H95" s="492"/>
      <c r="I95" s="492"/>
      <c r="J95" s="492"/>
      <c r="K95" s="492"/>
      <c r="L95" s="493"/>
      <c r="M95" s="26"/>
    </row>
    <row r="96" spans="1:19" s="9" customFormat="1" x14ac:dyDescent="0.25">
      <c r="A96" s="6"/>
      <c r="B96" s="491"/>
      <c r="C96" s="492"/>
      <c r="D96" s="492"/>
      <c r="E96" s="492"/>
      <c r="F96" s="492"/>
      <c r="G96" s="492"/>
      <c r="H96" s="492"/>
      <c r="I96" s="492"/>
      <c r="J96" s="492"/>
      <c r="K96" s="492"/>
      <c r="L96" s="493"/>
      <c r="M96" s="26"/>
    </row>
    <row r="97" spans="1:19" s="9" customFormat="1" x14ac:dyDescent="0.25">
      <c r="A97" s="6"/>
      <c r="B97" s="491"/>
      <c r="C97" s="492"/>
      <c r="D97" s="492"/>
      <c r="E97" s="492"/>
      <c r="F97" s="492"/>
      <c r="G97" s="492"/>
      <c r="H97" s="492"/>
      <c r="I97" s="492"/>
      <c r="J97" s="492"/>
      <c r="K97" s="492"/>
      <c r="L97" s="493"/>
      <c r="M97" s="26"/>
    </row>
    <row r="98" spans="1:19" s="9" customFormat="1" x14ac:dyDescent="0.25">
      <c r="A98" s="6"/>
      <c r="B98" s="491"/>
      <c r="C98" s="492"/>
      <c r="D98" s="492"/>
      <c r="E98" s="492"/>
      <c r="F98" s="492"/>
      <c r="G98" s="492"/>
      <c r="H98" s="492"/>
      <c r="I98" s="492"/>
      <c r="J98" s="492"/>
      <c r="K98" s="492"/>
      <c r="L98" s="493"/>
      <c r="M98" s="26"/>
    </row>
    <row r="99" spans="1:19" s="9" customFormat="1" x14ac:dyDescent="0.25">
      <c r="A99" s="6"/>
      <c r="B99" s="491"/>
      <c r="C99" s="492"/>
      <c r="D99" s="492"/>
      <c r="E99" s="492"/>
      <c r="F99" s="492"/>
      <c r="G99" s="492"/>
      <c r="H99" s="492"/>
      <c r="I99" s="492"/>
      <c r="J99" s="492"/>
      <c r="K99" s="492"/>
      <c r="L99" s="493"/>
      <c r="M99" s="26"/>
    </row>
    <row r="100" spans="1:19" s="9" customFormat="1" x14ac:dyDescent="0.25">
      <c r="A100" s="6"/>
      <c r="B100" s="491"/>
      <c r="C100" s="492"/>
      <c r="D100" s="492"/>
      <c r="E100" s="492"/>
      <c r="F100" s="492"/>
      <c r="G100" s="492"/>
      <c r="H100" s="492"/>
      <c r="I100" s="492"/>
      <c r="J100" s="492"/>
      <c r="K100" s="492"/>
      <c r="L100" s="493"/>
      <c r="M100" s="26"/>
    </row>
    <row r="101" spans="1:19" s="9" customFormat="1" x14ac:dyDescent="0.25">
      <c r="A101" s="6"/>
      <c r="B101" s="491"/>
      <c r="C101" s="492"/>
      <c r="D101" s="492"/>
      <c r="E101" s="492"/>
      <c r="F101" s="492"/>
      <c r="G101" s="492"/>
      <c r="H101" s="492"/>
      <c r="I101" s="492"/>
      <c r="J101" s="492"/>
      <c r="K101" s="492"/>
      <c r="L101" s="493"/>
      <c r="M101" s="26"/>
    </row>
    <row r="102" spans="1:19" s="26" customFormat="1" x14ac:dyDescent="0.25">
      <c r="A102" s="56"/>
      <c r="B102" s="67"/>
      <c r="C102" s="68"/>
      <c r="D102" s="68"/>
      <c r="E102" s="68"/>
      <c r="F102" s="68"/>
      <c r="G102" s="68"/>
      <c r="H102" s="68"/>
      <c r="I102" s="68"/>
      <c r="J102" s="68"/>
      <c r="K102" s="68"/>
      <c r="L102" s="69"/>
      <c r="O102" s="8"/>
      <c r="P102" s="8"/>
      <c r="Q102" s="8"/>
      <c r="R102" s="8"/>
      <c r="S102" s="8"/>
    </row>
    <row r="103" spans="1:19" s="9" customFormat="1" x14ac:dyDescent="0.25">
      <c r="A103" s="6"/>
      <c r="B103" s="449" t="s">
        <v>253</v>
      </c>
      <c r="C103" s="450"/>
      <c r="D103" s="450"/>
      <c r="E103" s="450"/>
      <c r="F103" s="450"/>
      <c r="G103" s="450"/>
      <c r="H103" s="450"/>
      <c r="I103" s="450"/>
      <c r="J103" s="450"/>
      <c r="K103" s="450"/>
      <c r="L103" s="451"/>
      <c r="M103" s="42"/>
    </row>
    <row r="104" spans="1:19" s="26" customFormat="1" x14ac:dyDescent="0.25">
      <c r="A104" s="56"/>
      <c r="B104" s="66"/>
      <c r="C104" s="51"/>
      <c r="D104" s="51"/>
      <c r="E104" s="51"/>
      <c r="F104" s="51"/>
      <c r="G104" s="51"/>
      <c r="H104" s="51"/>
      <c r="I104" s="51"/>
      <c r="J104" s="51"/>
      <c r="K104" s="51"/>
      <c r="L104" s="57"/>
      <c r="O104" s="8"/>
      <c r="P104" s="8"/>
    </row>
    <row r="105" spans="1:19" s="26" customFormat="1" x14ac:dyDescent="0.25">
      <c r="A105" s="56"/>
      <c r="B105" s="465" t="str">
        <f>IF(Intro!$G$21="English",O105,P105)</f>
        <v>How many suppliers generally does your firm contact before deciding to purchase the goods?</v>
      </c>
      <c r="C105" s="466"/>
      <c r="D105" s="466"/>
      <c r="E105" s="466"/>
      <c r="F105" s="466"/>
      <c r="G105" s="466"/>
      <c r="H105" s="466"/>
      <c r="I105" s="466"/>
      <c r="J105" s="466"/>
      <c r="K105" s="466"/>
      <c r="L105" s="467"/>
      <c r="O105" s="8" t="s">
        <v>283</v>
      </c>
      <c r="P105" s="8" t="s">
        <v>114</v>
      </c>
    </row>
    <row r="106" spans="1:19" s="26" customFormat="1" x14ac:dyDescent="0.25">
      <c r="A106" s="56"/>
      <c r="B106" s="66"/>
      <c r="C106" s="51"/>
      <c r="D106" s="51"/>
      <c r="E106" s="51"/>
      <c r="F106" s="51"/>
      <c r="G106" s="51"/>
      <c r="H106" s="51"/>
      <c r="I106" s="51"/>
      <c r="J106" s="51"/>
      <c r="K106" s="51"/>
      <c r="L106" s="57"/>
      <c r="O106" s="8"/>
      <c r="P106" s="8"/>
    </row>
    <row r="107" spans="1:19" x14ac:dyDescent="0.25">
      <c r="B107" s="474" t="str">
        <f>IF(Intro!$G$21="English",O107,P107)</f>
        <v>Number of suppliers</v>
      </c>
      <c r="C107" s="475"/>
      <c r="D107" s="475"/>
      <c r="E107" s="531"/>
      <c r="F107" s="531"/>
      <c r="G107" s="51"/>
      <c r="H107" s="51"/>
      <c r="I107" s="51"/>
      <c r="J107" s="51"/>
      <c r="K107" s="51"/>
      <c r="L107" s="57"/>
      <c r="M107" s="8"/>
      <c r="O107" s="8" t="s">
        <v>232</v>
      </c>
      <c r="P107" s="8" t="s">
        <v>233</v>
      </c>
    </row>
    <row r="108" spans="1:19" s="26" customFormat="1" x14ac:dyDescent="0.25">
      <c r="A108" s="56"/>
      <c r="B108" s="67"/>
      <c r="C108" s="68"/>
      <c r="D108" s="68"/>
      <c r="E108" s="68"/>
      <c r="F108" s="68"/>
      <c r="G108" s="68"/>
      <c r="H108" s="68"/>
      <c r="I108" s="68"/>
      <c r="J108" s="68"/>
      <c r="K108" s="68"/>
      <c r="L108" s="69"/>
      <c r="O108" s="8"/>
      <c r="P108" s="8"/>
      <c r="Q108" s="8"/>
      <c r="R108" s="8"/>
      <c r="S108" s="8"/>
    </row>
    <row r="109" spans="1:19" s="9" customFormat="1" x14ac:dyDescent="0.25">
      <c r="A109" s="6"/>
      <c r="B109" s="449" t="s">
        <v>12</v>
      </c>
      <c r="C109" s="450"/>
      <c r="D109" s="450"/>
      <c r="E109" s="450"/>
      <c r="F109" s="450"/>
      <c r="G109" s="450"/>
      <c r="H109" s="450"/>
      <c r="I109" s="450"/>
      <c r="J109" s="450"/>
      <c r="K109" s="450"/>
      <c r="L109" s="451"/>
      <c r="M109" s="42"/>
    </row>
    <row r="110" spans="1:19" s="26" customFormat="1" x14ac:dyDescent="0.25">
      <c r="A110" s="56"/>
      <c r="B110" s="66"/>
      <c r="C110" s="51"/>
      <c r="D110" s="51"/>
      <c r="E110" s="51"/>
      <c r="F110" s="51"/>
      <c r="G110" s="51"/>
      <c r="H110" s="51"/>
      <c r="I110" s="51"/>
      <c r="J110" s="51"/>
      <c r="K110" s="51"/>
      <c r="L110" s="57"/>
      <c r="O110" s="8"/>
      <c r="P110" s="8"/>
      <c r="Q110" s="8"/>
      <c r="R110" s="8"/>
      <c r="S110" s="8"/>
    </row>
    <row r="111" spans="1:19" s="26" customFormat="1" x14ac:dyDescent="0.25">
      <c r="A111" s="56"/>
      <c r="B111" s="465" t="str">
        <f>IF(Intro!$G$21="English",O111,P111)</f>
        <v>Aside from price, what factors does your firm take into account when making its purchasing decision?</v>
      </c>
      <c r="C111" s="466"/>
      <c r="D111" s="466"/>
      <c r="E111" s="466"/>
      <c r="F111" s="466"/>
      <c r="G111" s="466"/>
      <c r="H111" s="466"/>
      <c r="I111" s="466"/>
      <c r="J111" s="466"/>
      <c r="K111" s="466"/>
      <c r="L111" s="467"/>
      <c r="O111" s="8" t="s">
        <v>236</v>
      </c>
      <c r="P111" s="8" t="s">
        <v>237</v>
      </c>
      <c r="Q111" s="8"/>
      <c r="R111" s="8"/>
      <c r="S111" s="8"/>
    </row>
    <row r="112" spans="1:19" s="26" customFormat="1" x14ac:dyDescent="0.25">
      <c r="A112" s="56"/>
      <c r="B112" s="66"/>
      <c r="C112" s="51"/>
      <c r="D112" s="51"/>
      <c r="E112" s="51"/>
      <c r="F112" s="51"/>
      <c r="G112" s="51"/>
      <c r="H112" s="51"/>
      <c r="I112" s="51"/>
      <c r="J112" s="51"/>
      <c r="K112" s="51"/>
      <c r="L112" s="57"/>
      <c r="O112" s="8"/>
      <c r="P112" s="8"/>
      <c r="Q112" s="8"/>
      <c r="R112" s="8"/>
      <c r="S112" s="8"/>
    </row>
    <row r="113" spans="1:19" x14ac:dyDescent="0.25">
      <c r="B113" s="474" t="str">
        <f>IF(Intro!$G$21="English",O113,P113)</f>
        <v>Product quality</v>
      </c>
      <c r="C113" s="475"/>
      <c r="D113" s="475"/>
      <c r="E113" s="531"/>
      <c r="F113" s="531"/>
      <c r="G113" s="51"/>
      <c r="H113" s="51"/>
      <c r="I113" s="51"/>
      <c r="J113" s="51"/>
      <c r="K113" s="51"/>
      <c r="L113" s="57"/>
      <c r="M113" s="8"/>
      <c r="O113" s="8" t="s">
        <v>67</v>
      </c>
      <c r="P113" s="8" t="s">
        <v>57</v>
      </c>
    </row>
    <row r="114" spans="1:19" x14ac:dyDescent="0.25">
      <c r="B114" s="474" t="str">
        <f>IF(Intro!$G$21="English",O114,P114)</f>
        <v>Range of product line</v>
      </c>
      <c r="C114" s="475"/>
      <c r="D114" s="475"/>
      <c r="E114" s="531"/>
      <c r="F114" s="531"/>
      <c r="G114" s="51"/>
      <c r="H114" s="51"/>
      <c r="I114" s="51"/>
      <c r="J114" s="51"/>
      <c r="K114" s="51"/>
      <c r="L114" s="57"/>
      <c r="M114" s="8"/>
      <c r="O114" s="8" t="s">
        <v>54</v>
      </c>
      <c r="P114" s="8" t="s">
        <v>58</v>
      </c>
    </row>
    <row r="115" spans="1:19" x14ac:dyDescent="0.25">
      <c r="B115" s="474" t="str">
        <f>IF(Intro!$G$21="English",O115,P115)</f>
        <v>Product meets technical specifications</v>
      </c>
      <c r="C115" s="475"/>
      <c r="D115" s="475"/>
      <c r="E115" s="531"/>
      <c r="F115" s="531"/>
      <c r="G115" s="51"/>
      <c r="H115" s="51"/>
      <c r="I115" s="51"/>
      <c r="J115" s="51"/>
      <c r="K115" s="51"/>
      <c r="L115" s="57"/>
      <c r="M115" s="8"/>
      <c r="O115" s="8" t="s">
        <v>75</v>
      </c>
      <c r="P115" s="8" t="s">
        <v>78</v>
      </c>
    </row>
    <row r="116" spans="1:19" x14ac:dyDescent="0.25">
      <c r="B116" s="474" t="str">
        <f>IF(Intro!$G$21="English",O116,P116)</f>
        <v>Availability of proprietary specifications</v>
      </c>
      <c r="C116" s="475"/>
      <c r="D116" s="475"/>
      <c r="E116" s="531"/>
      <c r="F116" s="531"/>
      <c r="G116" s="51"/>
      <c r="H116" s="51"/>
      <c r="I116" s="51"/>
      <c r="J116" s="51"/>
      <c r="K116" s="51"/>
      <c r="L116" s="57"/>
      <c r="M116" s="8"/>
      <c r="O116" s="8" t="s">
        <v>68</v>
      </c>
      <c r="P116" s="8" t="s">
        <v>79</v>
      </c>
    </row>
    <row r="117" spans="1:19" x14ac:dyDescent="0.25">
      <c r="B117" s="474" t="str">
        <f>IF(Intro!$G$21="English",O117,P117)</f>
        <v>Credit arrangements</v>
      </c>
      <c r="C117" s="475"/>
      <c r="D117" s="475"/>
      <c r="E117" s="531"/>
      <c r="F117" s="531"/>
      <c r="G117" s="51"/>
      <c r="H117" s="51"/>
      <c r="I117" s="51"/>
      <c r="J117" s="51"/>
      <c r="K117" s="51"/>
      <c r="L117" s="57"/>
      <c r="M117" s="8"/>
      <c r="O117" s="8" t="s">
        <v>61</v>
      </c>
      <c r="P117" s="8" t="s">
        <v>62</v>
      </c>
    </row>
    <row r="118" spans="1:19" x14ac:dyDescent="0.25">
      <c r="B118" s="474" t="str">
        <f>IF(Intro!$G$21="English",O118,P118)</f>
        <v>Delivery cost</v>
      </c>
      <c r="C118" s="475"/>
      <c r="D118" s="475"/>
      <c r="E118" s="531"/>
      <c r="F118" s="531"/>
      <c r="G118" s="51"/>
      <c r="H118" s="51"/>
      <c r="I118" s="51"/>
      <c r="J118" s="51"/>
      <c r="K118" s="51"/>
      <c r="L118" s="57"/>
      <c r="M118" s="8"/>
      <c r="O118" s="8" t="s">
        <v>69</v>
      </c>
      <c r="P118" s="8" t="s">
        <v>81</v>
      </c>
    </row>
    <row r="119" spans="1:19" x14ac:dyDescent="0.25">
      <c r="B119" s="474" t="str">
        <f>IF(Intro!$G$21="English",O119,P119)</f>
        <v>Delivery time and terms</v>
      </c>
      <c r="C119" s="475"/>
      <c r="D119" s="475"/>
      <c r="E119" s="531"/>
      <c r="F119" s="531"/>
      <c r="G119" s="51"/>
      <c r="H119" s="51"/>
      <c r="I119" s="51"/>
      <c r="J119" s="51"/>
      <c r="K119" s="51"/>
      <c r="L119" s="57"/>
      <c r="M119" s="8"/>
      <c r="O119" s="8" t="s">
        <v>70</v>
      </c>
      <c r="P119" s="8" t="s">
        <v>59</v>
      </c>
    </row>
    <row r="120" spans="1:19" x14ac:dyDescent="0.25">
      <c r="B120" s="474" t="str">
        <f>IF(Intro!$G$21="English",O120,P120)</f>
        <v>Reliability of supplier</v>
      </c>
      <c r="C120" s="475"/>
      <c r="D120" s="475"/>
      <c r="E120" s="531"/>
      <c r="F120" s="531"/>
      <c r="G120" s="51"/>
      <c r="H120" s="51"/>
      <c r="I120" s="51"/>
      <c r="J120" s="51"/>
      <c r="K120" s="51"/>
      <c r="L120" s="57"/>
      <c r="M120" s="8"/>
      <c r="O120" s="8" t="s">
        <v>87</v>
      </c>
      <c r="P120" s="8" t="s">
        <v>82</v>
      </c>
    </row>
    <row r="121" spans="1:19" x14ac:dyDescent="0.25">
      <c r="B121" s="474" t="str">
        <f>IF(Intro!$G$21="English",O121,P121)</f>
        <v>Minimum quantity requirement</v>
      </c>
      <c r="C121" s="475"/>
      <c r="D121" s="475"/>
      <c r="E121" s="531"/>
      <c r="F121" s="531"/>
      <c r="G121" s="51"/>
      <c r="H121" s="51"/>
      <c r="I121" s="51"/>
      <c r="J121" s="51"/>
      <c r="K121" s="51"/>
      <c r="L121" s="57"/>
      <c r="M121" s="8"/>
      <c r="O121" s="8" t="s">
        <v>77</v>
      </c>
      <c r="P121" s="8" t="s">
        <v>83</v>
      </c>
    </row>
    <row r="122" spans="1:19" x14ac:dyDescent="0.25">
      <c r="B122" s="474" t="str">
        <f>IF(Intro!$G$21="English",O122,P122)</f>
        <v>Availability of on-hand inventory</v>
      </c>
      <c r="C122" s="475"/>
      <c r="D122" s="475"/>
      <c r="E122" s="531"/>
      <c r="F122" s="531"/>
      <c r="G122" s="51"/>
      <c r="H122" s="51"/>
      <c r="I122" s="51"/>
      <c r="J122" s="51"/>
      <c r="K122" s="51"/>
      <c r="L122" s="57"/>
      <c r="M122" s="8"/>
      <c r="O122" s="8" t="s">
        <v>71</v>
      </c>
      <c r="P122" s="8" t="s">
        <v>84</v>
      </c>
    </row>
    <row r="123" spans="1:19" x14ac:dyDescent="0.25">
      <c r="B123" s="474" t="str">
        <f>IF(Intro!$G$21="English",O123,P123)</f>
        <v>After-sale service or warranties</v>
      </c>
      <c r="C123" s="475"/>
      <c r="D123" s="475"/>
      <c r="E123" s="531"/>
      <c r="F123" s="531"/>
      <c r="G123" s="51"/>
      <c r="H123" s="51"/>
      <c r="I123" s="51"/>
      <c r="J123" s="51"/>
      <c r="K123" s="51"/>
      <c r="L123" s="57"/>
      <c r="M123" s="8"/>
      <c r="O123" s="8" t="s">
        <v>278</v>
      </c>
      <c r="P123" s="8" t="s">
        <v>85</v>
      </c>
    </row>
    <row r="124" spans="1:19" x14ac:dyDescent="0.25">
      <c r="B124" s="474" t="str">
        <f>IF(Intro!$G$21="English",O124,P124)</f>
        <v>Long-term supply relationship</v>
      </c>
      <c r="C124" s="475"/>
      <c r="D124" s="475"/>
      <c r="E124" s="531"/>
      <c r="F124" s="531"/>
      <c r="G124" s="51"/>
      <c r="H124" s="51"/>
      <c r="I124" s="51"/>
      <c r="J124" s="51"/>
      <c r="K124" s="51"/>
      <c r="L124" s="57"/>
      <c r="M124" s="8"/>
      <c r="O124" s="8" t="s">
        <v>56</v>
      </c>
      <c r="P124" s="7" t="s">
        <v>413</v>
      </c>
    </row>
    <row r="125" spans="1:19" x14ac:dyDescent="0.25">
      <c r="B125" s="515" t="str">
        <f>IF(Intro!$G$21="English",O125,P125)</f>
        <v>Geographic location of supplier</v>
      </c>
      <c r="C125" s="534"/>
      <c r="D125" s="534"/>
      <c r="E125" s="531"/>
      <c r="F125" s="531"/>
      <c r="G125" s="51"/>
      <c r="H125" s="51"/>
      <c r="I125" s="51"/>
      <c r="J125" s="51"/>
      <c r="K125" s="51"/>
      <c r="L125" s="57"/>
      <c r="M125" s="8"/>
      <c r="O125" s="8" t="s">
        <v>55</v>
      </c>
      <c r="P125" s="8" t="s">
        <v>60</v>
      </c>
    </row>
    <row r="126" spans="1:19" s="26" customFormat="1" x14ac:dyDescent="0.25">
      <c r="A126" s="56"/>
      <c r="B126" s="515" t="str">
        <f>IF(Intro!$G$21="English",O126,P126)</f>
        <v>Other factors include</v>
      </c>
      <c r="C126" s="534"/>
      <c r="D126" s="534"/>
      <c r="E126" s="601"/>
      <c r="F126" s="601"/>
      <c r="G126" s="601"/>
      <c r="H126" s="601"/>
      <c r="I126" s="601"/>
      <c r="J126" s="601"/>
      <c r="K126" s="601"/>
      <c r="L126" s="602"/>
      <c r="O126" s="8" t="s">
        <v>238</v>
      </c>
      <c r="P126" s="8" t="s">
        <v>239</v>
      </c>
      <c r="Q126" s="8"/>
      <c r="R126" s="8"/>
      <c r="S126" s="8"/>
    </row>
    <row r="127" spans="1:19" s="26" customFormat="1" x14ac:dyDescent="0.25">
      <c r="A127" s="56"/>
      <c r="B127" s="516"/>
      <c r="C127" s="537"/>
      <c r="D127" s="537"/>
      <c r="E127" s="603"/>
      <c r="F127" s="603"/>
      <c r="G127" s="603"/>
      <c r="H127" s="603"/>
      <c r="I127" s="603"/>
      <c r="J127" s="603"/>
      <c r="K127" s="603"/>
      <c r="L127" s="604"/>
      <c r="O127" s="8"/>
      <c r="P127" s="8"/>
      <c r="Q127" s="8"/>
      <c r="R127" s="8"/>
      <c r="S127" s="8"/>
    </row>
    <row r="128" spans="1:19" s="26" customFormat="1" x14ac:dyDescent="0.25">
      <c r="A128" s="56"/>
      <c r="B128" s="516"/>
      <c r="C128" s="537"/>
      <c r="D128" s="537"/>
      <c r="E128" s="603"/>
      <c r="F128" s="603"/>
      <c r="G128" s="603"/>
      <c r="H128" s="603"/>
      <c r="I128" s="603"/>
      <c r="J128" s="603"/>
      <c r="K128" s="603"/>
      <c r="L128" s="604"/>
      <c r="O128" s="8"/>
      <c r="P128" s="8"/>
      <c r="Q128" s="8"/>
      <c r="R128" s="8"/>
      <c r="S128" s="8"/>
    </row>
    <row r="129" spans="1:19" s="26" customFormat="1" x14ac:dyDescent="0.25">
      <c r="A129" s="56"/>
      <c r="B129" s="517"/>
      <c r="C129" s="538"/>
      <c r="D129" s="538"/>
      <c r="E129" s="605"/>
      <c r="F129" s="605"/>
      <c r="G129" s="605"/>
      <c r="H129" s="605"/>
      <c r="I129" s="605"/>
      <c r="J129" s="605"/>
      <c r="K129" s="605"/>
      <c r="L129" s="606"/>
      <c r="O129" s="8"/>
      <c r="P129" s="8"/>
      <c r="Q129" s="8"/>
      <c r="R129" s="8"/>
      <c r="S129" s="8"/>
    </row>
    <row r="130" spans="1:19" s="26" customFormat="1" x14ac:dyDescent="0.25">
      <c r="A130" s="56"/>
      <c r="B130" s="67"/>
      <c r="C130" s="68"/>
      <c r="D130" s="68"/>
      <c r="E130" s="68"/>
      <c r="F130" s="68"/>
      <c r="G130" s="68"/>
      <c r="H130" s="68"/>
      <c r="I130" s="68"/>
      <c r="J130" s="68"/>
      <c r="K130" s="68"/>
      <c r="L130" s="69"/>
      <c r="O130" s="8"/>
      <c r="P130" s="8"/>
      <c r="Q130" s="8"/>
      <c r="R130" s="8"/>
      <c r="S130" s="8"/>
    </row>
    <row r="131" spans="1:19" s="9" customFormat="1" x14ac:dyDescent="0.25">
      <c r="A131" s="6"/>
      <c r="B131" s="449" t="s">
        <v>13</v>
      </c>
      <c r="C131" s="450"/>
      <c r="D131" s="450"/>
      <c r="E131" s="450"/>
      <c r="F131" s="450"/>
      <c r="G131" s="450"/>
      <c r="H131" s="450"/>
      <c r="I131" s="450"/>
      <c r="J131" s="450"/>
      <c r="K131" s="450"/>
      <c r="L131" s="451"/>
      <c r="M131" s="42"/>
    </row>
    <row r="132" spans="1:19" s="26" customFormat="1" x14ac:dyDescent="0.25">
      <c r="A132" s="56"/>
      <c r="B132" s="66"/>
      <c r="C132" s="51"/>
      <c r="D132" s="51"/>
      <c r="E132" s="51"/>
      <c r="F132" s="51"/>
      <c r="G132" s="51"/>
      <c r="H132" s="51"/>
      <c r="I132" s="51"/>
      <c r="J132" s="51"/>
      <c r="K132" s="51"/>
      <c r="L132" s="57"/>
      <c r="O132" s="8"/>
      <c r="P132" s="8"/>
      <c r="Q132" s="8"/>
      <c r="R132" s="8"/>
      <c r="S132" s="8"/>
    </row>
    <row r="133" spans="1:19" s="26" customFormat="1" x14ac:dyDescent="0.25">
      <c r="A133" s="56"/>
      <c r="B133" s="465" t="str">
        <f>IF(Intro!$G$21="English",O133,P133)</f>
        <v>What are the usual methods of establishing a transaction price?</v>
      </c>
      <c r="C133" s="466"/>
      <c r="D133" s="466"/>
      <c r="E133" s="466"/>
      <c r="F133" s="466"/>
      <c r="G133" s="466"/>
      <c r="H133" s="466"/>
      <c r="I133" s="466"/>
      <c r="J133" s="466"/>
      <c r="K133" s="466"/>
      <c r="L133" s="467"/>
      <c r="O133" s="8" t="s">
        <v>240</v>
      </c>
      <c r="P133" s="8" t="s">
        <v>287</v>
      </c>
      <c r="Q133" s="8"/>
      <c r="R133" s="8"/>
      <c r="S133" s="8"/>
    </row>
    <row r="134" spans="1:19" s="26" customFormat="1" x14ac:dyDescent="0.25">
      <c r="A134" s="56"/>
      <c r="B134" s="66"/>
      <c r="C134" s="51"/>
      <c r="D134" s="51"/>
      <c r="E134" s="51"/>
      <c r="F134" s="51"/>
      <c r="G134" s="51"/>
      <c r="H134" s="51"/>
      <c r="I134" s="51"/>
      <c r="J134" s="51"/>
      <c r="K134" s="51"/>
      <c r="L134" s="57"/>
      <c r="O134" s="8"/>
      <c r="P134" s="8"/>
      <c r="Q134" s="8"/>
      <c r="R134" s="8"/>
      <c r="S134" s="8"/>
    </row>
    <row r="135" spans="1:19" x14ac:dyDescent="0.25">
      <c r="B135" s="474" t="str">
        <f>IF(Intro!$G$21="English",O135,P135)</f>
        <v>Request for quotations</v>
      </c>
      <c r="C135" s="475"/>
      <c r="D135" s="475"/>
      <c r="E135" s="531"/>
      <c r="F135" s="531"/>
      <c r="G135" s="51"/>
      <c r="H135" s="51"/>
      <c r="I135" s="51"/>
      <c r="J135" s="51"/>
      <c r="K135" s="51"/>
      <c r="L135" s="57"/>
      <c r="M135" s="8"/>
      <c r="O135" s="8" t="s">
        <v>44</v>
      </c>
      <c r="P135" s="8" t="s">
        <v>49</v>
      </c>
    </row>
    <row r="136" spans="1:19" x14ac:dyDescent="0.25">
      <c r="B136" s="474" t="str">
        <f>IF(Intro!$G$21="English",O136,P136)</f>
        <v>Competitive bidding</v>
      </c>
      <c r="C136" s="475"/>
      <c r="D136" s="475"/>
      <c r="E136" s="531"/>
      <c r="F136" s="531"/>
      <c r="G136" s="51"/>
      <c r="H136" s="51"/>
      <c r="I136" s="51"/>
      <c r="J136" s="51"/>
      <c r="K136" s="51"/>
      <c r="L136" s="57"/>
      <c r="M136" s="8"/>
      <c r="O136" s="8" t="s">
        <v>45</v>
      </c>
      <c r="P136" s="8" t="s">
        <v>50</v>
      </c>
    </row>
    <row r="137" spans="1:19" ht="14.1" customHeight="1" x14ac:dyDescent="0.25">
      <c r="B137" s="548" t="str">
        <f>IF(Intro!$G$21="English",O137,P137)</f>
        <v>Negotiation with an established supplier based on market intelligence on prices</v>
      </c>
      <c r="C137" s="549"/>
      <c r="D137" s="550"/>
      <c r="E137" s="554"/>
      <c r="F137" s="555"/>
      <c r="G137" s="51"/>
      <c r="H137" s="51"/>
      <c r="I137" s="51"/>
      <c r="J137" s="51"/>
      <c r="K137" s="51"/>
      <c r="L137" s="57"/>
      <c r="M137" s="8"/>
      <c r="O137" s="8" t="s">
        <v>46</v>
      </c>
      <c r="P137" s="8" t="s">
        <v>51</v>
      </c>
    </row>
    <row r="138" spans="1:19" x14ac:dyDescent="0.25">
      <c r="B138" s="551"/>
      <c r="C138" s="552"/>
      <c r="D138" s="553"/>
      <c r="E138" s="556"/>
      <c r="F138" s="557"/>
      <c r="G138" s="51"/>
      <c r="H138" s="51"/>
      <c r="I138" s="51"/>
      <c r="J138" s="51"/>
      <c r="K138" s="51"/>
      <c r="L138" s="57"/>
      <c r="M138" s="8"/>
    </row>
    <row r="139" spans="1:19" ht="14.1" customHeight="1" x14ac:dyDescent="0.25">
      <c r="B139" s="548" t="str">
        <f>IF(Intro!$G$21="English",O139,P139)</f>
        <v>Negotiation with an established supplier based on unsolicited bids received</v>
      </c>
      <c r="C139" s="549"/>
      <c r="D139" s="550"/>
      <c r="E139" s="554"/>
      <c r="F139" s="555"/>
      <c r="G139" s="51"/>
      <c r="H139" s="51"/>
      <c r="I139" s="51"/>
      <c r="J139" s="51"/>
      <c r="K139" s="51"/>
      <c r="L139" s="57"/>
      <c r="M139" s="8"/>
      <c r="O139" s="8" t="s">
        <v>47</v>
      </c>
      <c r="P139" s="8" t="s">
        <v>52</v>
      </c>
    </row>
    <row r="140" spans="1:19" x14ac:dyDescent="0.25">
      <c r="B140" s="551"/>
      <c r="C140" s="552"/>
      <c r="D140" s="553"/>
      <c r="E140" s="556"/>
      <c r="F140" s="557"/>
      <c r="G140" s="51"/>
      <c r="H140" s="51"/>
      <c r="I140" s="51"/>
      <c r="J140" s="51"/>
      <c r="K140" s="51"/>
      <c r="L140" s="57"/>
      <c r="M140" s="8"/>
    </row>
    <row r="141" spans="1:19" x14ac:dyDescent="0.25">
      <c r="B141" s="515" t="str">
        <f>IF(Intro!$G$21="English",O141,P141)</f>
        <v>Published list prices</v>
      </c>
      <c r="C141" s="534"/>
      <c r="D141" s="534"/>
      <c r="E141" s="506"/>
      <c r="F141" s="508"/>
      <c r="G141" s="51"/>
      <c r="H141" s="51"/>
      <c r="I141" s="51"/>
      <c r="J141" s="51"/>
      <c r="K141" s="51"/>
      <c r="L141" s="57"/>
      <c r="M141" s="8"/>
      <c r="O141" s="8" t="s">
        <v>48</v>
      </c>
      <c r="P141" s="8" t="s">
        <v>53</v>
      </c>
    </row>
    <row r="142" spans="1:19" s="26" customFormat="1" x14ac:dyDescent="0.25">
      <c r="A142" s="56"/>
      <c r="B142" s="515" t="str">
        <f>IF(Intro!$G$21="English",O142,P142)</f>
        <v>Other methods include</v>
      </c>
      <c r="C142" s="534"/>
      <c r="D142" s="534"/>
      <c r="E142" s="539"/>
      <c r="F142" s="540"/>
      <c r="G142" s="540"/>
      <c r="H142" s="540"/>
      <c r="I142" s="540"/>
      <c r="J142" s="540"/>
      <c r="K142" s="540"/>
      <c r="L142" s="541"/>
      <c r="O142" s="8" t="s">
        <v>235</v>
      </c>
      <c r="P142" s="8" t="s">
        <v>325</v>
      </c>
      <c r="Q142" s="8"/>
      <c r="R142" s="8"/>
      <c r="S142" s="8"/>
    </row>
    <row r="143" spans="1:19" s="26" customFormat="1" x14ac:dyDescent="0.25">
      <c r="A143" s="56"/>
      <c r="B143" s="516"/>
      <c r="C143" s="537"/>
      <c r="D143" s="537"/>
      <c r="E143" s="542"/>
      <c r="F143" s="543"/>
      <c r="G143" s="543"/>
      <c r="H143" s="543"/>
      <c r="I143" s="543"/>
      <c r="J143" s="543"/>
      <c r="K143" s="543"/>
      <c r="L143" s="544"/>
      <c r="O143" s="8"/>
      <c r="P143" s="8"/>
      <c r="Q143" s="8"/>
      <c r="R143" s="8"/>
      <c r="S143" s="8"/>
    </row>
    <row r="144" spans="1:19" s="26" customFormat="1" x14ac:dyDescent="0.25">
      <c r="A144" s="56"/>
      <c r="B144" s="516"/>
      <c r="C144" s="537"/>
      <c r="D144" s="537"/>
      <c r="E144" s="542"/>
      <c r="F144" s="543"/>
      <c r="G144" s="543"/>
      <c r="H144" s="543"/>
      <c r="I144" s="543"/>
      <c r="J144" s="543"/>
      <c r="K144" s="543"/>
      <c r="L144" s="544"/>
      <c r="O144" s="8"/>
      <c r="P144" s="8"/>
      <c r="Q144" s="8"/>
      <c r="R144" s="8"/>
      <c r="S144" s="8"/>
    </row>
    <row r="145" spans="1:19" s="26" customFormat="1" x14ac:dyDescent="0.25">
      <c r="A145" s="56"/>
      <c r="B145" s="517"/>
      <c r="C145" s="538"/>
      <c r="D145" s="538"/>
      <c r="E145" s="545"/>
      <c r="F145" s="546"/>
      <c r="G145" s="546"/>
      <c r="H145" s="546"/>
      <c r="I145" s="546"/>
      <c r="J145" s="546"/>
      <c r="K145" s="546"/>
      <c r="L145" s="547"/>
      <c r="O145" s="8"/>
      <c r="P145" s="8"/>
      <c r="Q145" s="8"/>
      <c r="R145" s="8"/>
      <c r="S145" s="8"/>
    </row>
    <row r="146" spans="1:19" s="26" customFormat="1" x14ac:dyDescent="0.25">
      <c r="A146" s="56"/>
      <c r="B146" s="67"/>
      <c r="C146" s="68"/>
      <c r="D146" s="68"/>
      <c r="E146" s="68"/>
      <c r="F146" s="68"/>
      <c r="G146" s="68"/>
      <c r="H146" s="68"/>
      <c r="I146" s="68"/>
      <c r="J146" s="68"/>
      <c r="K146" s="68"/>
      <c r="L146" s="69"/>
      <c r="O146" s="8"/>
      <c r="P146" s="8"/>
      <c r="Q146" s="8"/>
      <c r="R146" s="8"/>
      <c r="S146" s="8"/>
    </row>
    <row r="147" spans="1:19" s="9" customFormat="1" x14ac:dyDescent="0.25">
      <c r="A147" s="6"/>
      <c r="B147" s="449" t="s">
        <v>254</v>
      </c>
      <c r="C147" s="450"/>
      <c r="D147" s="450"/>
      <c r="E147" s="450"/>
      <c r="F147" s="450"/>
      <c r="G147" s="450"/>
      <c r="H147" s="450"/>
      <c r="I147" s="450"/>
      <c r="J147" s="450"/>
      <c r="K147" s="450"/>
      <c r="L147" s="451"/>
      <c r="M147" s="42"/>
    </row>
    <row r="148" spans="1:19" s="26" customFormat="1" x14ac:dyDescent="0.25">
      <c r="A148" s="56"/>
      <c r="B148" s="66"/>
      <c r="C148" s="51"/>
      <c r="D148" s="51"/>
      <c r="E148" s="51"/>
      <c r="F148" s="51"/>
      <c r="G148" s="51"/>
      <c r="H148" s="51"/>
      <c r="I148" s="51"/>
      <c r="J148" s="51"/>
      <c r="K148" s="51"/>
      <c r="L148" s="57"/>
      <c r="O148" s="8"/>
      <c r="P148" s="8"/>
    </row>
    <row r="149" spans="1:19" s="26" customFormat="1" x14ac:dyDescent="0.25">
      <c r="A149" s="56"/>
      <c r="B149" s="327" t="str">
        <f>IF(Intro!$G$21="English",O149,P149)</f>
        <v>Once the goods meet required specifications, how often does the lowest net price offered for the goods win a contract or a sale?</v>
      </c>
      <c r="C149" s="328"/>
      <c r="D149" s="328"/>
      <c r="E149" s="328"/>
      <c r="F149" s="328"/>
      <c r="G149" s="328"/>
      <c r="H149" s="328"/>
      <c r="I149" s="328"/>
      <c r="J149" s="328"/>
      <c r="K149" s="328"/>
      <c r="L149" s="329"/>
      <c r="O149" s="8" t="s">
        <v>147</v>
      </c>
      <c r="P149" s="8" t="s">
        <v>288</v>
      </c>
    </row>
    <row r="150" spans="1:19" s="26" customFormat="1" x14ac:dyDescent="0.25">
      <c r="A150" s="56"/>
      <c r="B150" s="327"/>
      <c r="C150" s="328"/>
      <c r="D150" s="328"/>
      <c r="E150" s="328"/>
      <c r="F150" s="328"/>
      <c r="G150" s="328"/>
      <c r="H150" s="328"/>
      <c r="I150" s="328"/>
      <c r="J150" s="328"/>
      <c r="K150" s="328"/>
      <c r="L150" s="329"/>
      <c r="O150" s="8"/>
      <c r="P150" s="8"/>
    </row>
    <row r="151" spans="1:19" s="26" customFormat="1" x14ac:dyDescent="0.25">
      <c r="A151" s="56"/>
      <c r="B151" s="66"/>
      <c r="C151" s="51"/>
      <c r="D151" s="51"/>
      <c r="E151" s="51"/>
      <c r="F151" s="51"/>
      <c r="G151" s="51"/>
      <c r="H151" s="51"/>
      <c r="I151" s="51"/>
      <c r="J151" s="51"/>
      <c r="K151" s="51"/>
      <c r="L151" s="57"/>
      <c r="O151" s="8"/>
      <c r="P151" s="8"/>
    </row>
    <row r="152" spans="1:19" s="26" customFormat="1" ht="14.1" customHeight="1" x14ac:dyDescent="0.25">
      <c r="A152" s="56"/>
      <c r="B152" s="532" t="str">
        <f>IF(Intro!$G$21="English",O152,P152)</f>
        <v>Select from: Always, Usually, Sometimes, Never</v>
      </c>
      <c r="C152" s="533"/>
      <c r="D152" s="533"/>
      <c r="E152" s="533"/>
      <c r="F152" s="533"/>
      <c r="G152" s="533"/>
      <c r="H152" s="531"/>
      <c r="I152" s="531"/>
      <c r="J152" s="531"/>
      <c r="K152" s="531"/>
      <c r="L152" s="45"/>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6" customFormat="1" x14ac:dyDescent="0.25">
      <c r="A153" s="56"/>
      <c r="B153" s="67"/>
      <c r="C153" s="68"/>
      <c r="D153" s="68"/>
      <c r="E153" s="68"/>
      <c r="F153" s="68"/>
      <c r="G153" s="68"/>
      <c r="H153" s="68"/>
      <c r="I153" s="68"/>
      <c r="J153" s="68"/>
      <c r="K153" s="68"/>
      <c r="L153" s="69"/>
      <c r="O153" s="8"/>
      <c r="P153" s="8"/>
    </row>
    <row r="154" spans="1:19" s="9" customFormat="1" x14ac:dyDescent="0.25">
      <c r="A154" s="6"/>
      <c r="B154" s="449" t="s">
        <v>255</v>
      </c>
      <c r="C154" s="450"/>
      <c r="D154" s="450"/>
      <c r="E154" s="450"/>
      <c r="F154" s="450"/>
      <c r="G154" s="450"/>
      <c r="H154" s="450"/>
      <c r="I154" s="450"/>
      <c r="J154" s="450"/>
      <c r="K154" s="450"/>
      <c r="L154" s="451"/>
      <c r="M154" s="42"/>
    </row>
    <row r="155" spans="1:19" s="26" customFormat="1" x14ac:dyDescent="0.25">
      <c r="A155" s="56"/>
      <c r="B155" s="66"/>
      <c r="C155" s="51"/>
      <c r="D155" s="51"/>
      <c r="E155" s="51"/>
      <c r="F155" s="51"/>
      <c r="G155" s="51"/>
      <c r="H155" s="51"/>
      <c r="I155" s="51"/>
      <c r="J155" s="51"/>
      <c r="K155" s="51"/>
      <c r="L155" s="57"/>
      <c r="O155" s="8" t="s">
        <v>328</v>
      </c>
      <c r="P155" s="8"/>
    </row>
    <row r="156" spans="1:19" s="26" customFormat="1" x14ac:dyDescent="0.25">
      <c r="A156" s="56"/>
      <c r="B156" s="306" t="str">
        <f>IF(Intro!$G$21="English",O156,P156)</f>
        <v>Assuming the necessary baseline quality and physical specifications are met, how much of a price difference (in percentage) would make price the most important factor in your purchasing decision?</v>
      </c>
      <c r="C156" s="307"/>
      <c r="D156" s="307"/>
      <c r="E156" s="307"/>
      <c r="F156" s="307"/>
      <c r="G156" s="307"/>
      <c r="H156" s="307"/>
      <c r="I156" s="307"/>
      <c r="J156" s="307"/>
      <c r="K156" s="307"/>
      <c r="L156" s="317"/>
      <c r="O156" s="8" t="s">
        <v>329</v>
      </c>
      <c r="P156" s="8" t="s">
        <v>330</v>
      </c>
    </row>
    <row r="157" spans="1:19" s="26" customFormat="1" x14ac:dyDescent="0.25">
      <c r="A157" s="56"/>
      <c r="B157" s="306"/>
      <c r="C157" s="307"/>
      <c r="D157" s="307"/>
      <c r="E157" s="307"/>
      <c r="F157" s="307"/>
      <c r="G157" s="307"/>
      <c r="H157" s="307"/>
      <c r="I157" s="307"/>
      <c r="J157" s="307"/>
      <c r="K157" s="307"/>
      <c r="L157" s="317"/>
      <c r="O157" s="8"/>
      <c r="P157" s="8"/>
    </row>
    <row r="158" spans="1:19" s="26" customFormat="1" x14ac:dyDescent="0.25">
      <c r="A158" s="56"/>
      <c r="B158" s="66"/>
      <c r="C158" s="51"/>
      <c r="D158" s="51"/>
      <c r="E158" s="51"/>
      <c r="F158" s="51"/>
      <c r="G158" s="51"/>
      <c r="H158" s="51"/>
      <c r="I158" s="51"/>
      <c r="J158" s="51"/>
      <c r="K158" s="51"/>
      <c r="L158" s="57"/>
      <c r="O158" s="8"/>
      <c r="P158" s="8"/>
    </row>
    <row r="159" spans="1:19" ht="14.1" customHeight="1" x14ac:dyDescent="0.25">
      <c r="B159" s="515" t="str">
        <f>IF(Intro!$G$21="English",O159,P159)</f>
        <v>Select from: 0 to 5%, 6 to 10%, 11 to 15%, 16 to 20%, 21 to 25%, More than 25%, Price would never be the primary factor</v>
      </c>
      <c r="C159" s="534"/>
      <c r="D159" s="534"/>
      <c r="E159" s="534"/>
      <c r="F159" s="534"/>
      <c r="G159" s="534"/>
      <c r="H159" s="598"/>
      <c r="I159" s="598"/>
      <c r="J159" s="598"/>
      <c r="K159" s="598"/>
      <c r="L159" s="57"/>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 customHeight="1" x14ac:dyDescent="0.25">
      <c r="B160" s="517"/>
      <c r="C160" s="538"/>
      <c r="D160" s="538"/>
      <c r="E160" s="538"/>
      <c r="F160" s="538"/>
      <c r="G160" s="538"/>
      <c r="H160" s="599"/>
      <c r="I160" s="599"/>
      <c r="J160" s="599"/>
      <c r="K160" s="599"/>
      <c r="L160" s="57"/>
      <c r="M160" s="8"/>
    </row>
    <row r="161" spans="1:19" s="26" customFormat="1" x14ac:dyDescent="0.25">
      <c r="A161" s="56"/>
      <c r="B161" s="67"/>
      <c r="C161" s="68"/>
      <c r="D161" s="68"/>
      <c r="E161" s="68"/>
      <c r="F161" s="68"/>
      <c r="G161" s="68"/>
      <c r="H161" s="68"/>
      <c r="I161" s="68"/>
      <c r="J161" s="68"/>
      <c r="K161" s="68"/>
      <c r="L161" s="69"/>
      <c r="O161" s="8"/>
      <c r="P161" s="8"/>
    </row>
    <row r="162" spans="1:19" s="9" customFormat="1" x14ac:dyDescent="0.25">
      <c r="A162" s="6"/>
      <c r="B162" s="449" t="s">
        <v>256</v>
      </c>
      <c r="C162" s="450"/>
      <c r="D162" s="450"/>
      <c r="E162" s="450"/>
      <c r="F162" s="450"/>
      <c r="G162" s="450"/>
      <c r="H162" s="450"/>
      <c r="I162" s="450"/>
      <c r="J162" s="450"/>
      <c r="K162" s="450"/>
      <c r="L162" s="451"/>
      <c r="M162" s="42"/>
      <c r="Q162" s="8"/>
      <c r="R162" s="8"/>
      <c r="S162" s="8"/>
    </row>
    <row r="163" spans="1:19" s="26" customFormat="1" x14ac:dyDescent="0.25">
      <c r="A163" s="56"/>
      <c r="B163" s="66"/>
      <c r="C163" s="51"/>
      <c r="D163" s="51"/>
      <c r="E163" s="51"/>
      <c r="F163" s="51"/>
      <c r="G163" s="51"/>
      <c r="H163" s="51"/>
      <c r="I163" s="51"/>
      <c r="J163" s="51"/>
      <c r="K163" s="51"/>
      <c r="L163" s="57"/>
      <c r="O163" s="8"/>
      <c r="P163" s="8"/>
      <c r="Q163" s="8"/>
      <c r="R163" s="8"/>
      <c r="S163" s="8"/>
    </row>
    <row r="164" spans="1:19" s="26" customFormat="1" x14ac:dyDescent="0.25">
      <c r="A164" s="56"/>
      <c r="B164" s="465" t="str">
        <f>IF(Intro!$G$21="English",O164,P164)</f>
        <v>In the Canadian market for the goods, which of the following countries tends to be the price leader?</v>
      </c>
      <c r="C164" s="466"/>
      <c r="D164" s="466"/>
      <c r="E164" s="466"/>
      <c r="F164" s="466"/>
      <c r="G164" s="466"/>
      <c r="H164" s="466"/>
      <c r="I164" s="466"/>
      <c r="J164" s="466"/>
      <c r="K164" s="466"/>
      <c r="L164" s="467"/>
      <c r="O164" s="8" t="s">
        <v>314</v>
      </c>
      <c r="P164" s="8" t="s">
        <v>408</v>
      </c>
      <c r="Q164" s="8"/>
      <c r="R164" s="8"/>
      <c r="S164" s="8"/>
    </row>
    <row r="165" spans="1:19" s="26" customFormat="1" x14ac:dyDescent="0.25">
      <c r="A165" s="56"/>
      <c r="B165" s="66"/>
      <c r="C165" s="51"/>
      <c r="D165" s="51"/>
      <c r="E165" s="51"/>
      <c r="F165" s="51"/>
      <c r="G165" s="51"/>
      <c r="H165" s="51"/>
      <c r="I165" s="51"/>
      <c r="J165" s="51"/>
      <c r="K165" s="51"/>
      <c r="L165" s="57"/>
      <c r="O165" s="8"/>
      <c r="P165" s="8"/>
      <c r="Q165" s="8"/>
      <c r="R165" s="8"/>
      <c r="S165" s="8"/>
    </row>
    <row r="166" spans="1:19" ht="14.1" customHeight="1" x14ac:dyDescent="0.25">
      <c r="B166" s="296" t="str">
        <f>IF(Intro!$G$21="English",O166,P166)</f>
        <v>Select from: China, United States, Other countries, Unknown</v>
      </c>
      <c r="C166" s="297"/>
      <c r="D166" s="297"/>
      <c r="E166" s="297"/>
      <c r="F166" s="297"/>
      <c r="G166" s="297"/>
      <c r="H166" s="476"/>
      <c r="I166" s="476"/>
      <c r="J166" s="476"/>
      <c r="K166" s="476"/>
      <c r="L166" s="57"/>
      <c r="M166" s="8"/>
      <c r="O166" s="8" t="str">
        <f>"Select from: "&amp;Variables!B30&amp;", "&amp;Variables!B31&amp;", "&amp;Variables!B32&amp;", "&amp;Variables!B33</f>
        <v>Select from: China, United States, Other countries, Unknown</v>
      </c>
      <c r="P166" s="8" t="str">
        <f>"Sélectionnez parmi : "&amp;Variables!C30&amp;", "&amp;Variables!C31&amp;", "&amp;Variables!C32&amp;", "&amp;Variables!C33</f>
        <v>Sélectionnez parmi : Chine, États-Unis, Autres pays, Inconnu</v>
      </c>
    </row>
    <row r="167" spans="1:19" x14ac:dyDescent="0.25">
      <c r="B167" s="296"/>
      <c r="C167" s="297"/>
      <c r="D167" s="297"/>
      <c r="E167" s="297"/>
      <c r="F167" s="297"/>
      <c r="G167" s="297"/>
      <c r="H167" s="476"/>
      <c r="I167" s="476"/>
      <c r="J167" s="476"/>
      <c r="K167" s="476"/>
      <c r="L167" s="57"/>
      <c r="M167" s="8"/>
    </row>
    <row r="168" spans="1:19" x14ac:dyDescent="0.25">
      <c r="B168" s="296" t="str">
        <f>IF(Intro!$G$21="English",O168,P168)</f>
        <v>List all other countries, if applicable:</v>
      </c>
      <c r="C168" s="297"/>
      <c r="D168" s="297"/>
      <c r="E168" s="297"/>
      <c r="F168" s="297"/>
      <c r="G168" s="297"/>
      <c r="H168" s="600"/>
      <c r="I168" s="600"/>
      <c r="J168" s="600"/>
      <c r="K168" s="600"/>
      <c r="L168" s="57"/>
      <c r="M168" s="8"/>
      <c r="O168" s="7" t="s">
        <v>451</v>
      </c>
      <c r="P168" s="7" t="s">
        <v>452</v>
      </c>
    </row>
    <row r="169" spans="1:19" x14ac:dyDescent="0.25">
      <c r="B169" s="296"/>
      <c r="C169" s="297"/>
      <c r="D169" s="297"/>
      <c r="E169" s="297"/>
      <c r="F169" s="297"/>
      <c r="G169" s="297"/>
      <c r="H169" s="600"/>
      <c r="I169" s="600"/>
      <c r="J169" s="600"/>
      <c r="K169" s="600"/>
      <c r="L169" s="57"/>
      <c r="M169" s="8"/>
    </row>
    <row r="170" spans="1:19" x14ac:dyDescent="0.25">
      <c r="B170" s="296" t="str">
        <f>IF(Intro!$G$21="English",O170,P170)</f>
        <v>If the country of origin of the price leader is unknown, indicate the name of the company that tends to be the price leader.</v>
      </c>
      <c r="C170" s="297"/>
      <c r="D170" s="297"/>
      <c r="E170" s="297"/>
      <c r="F170" s="297"/>
      <c r="G170" s="297"/>
      <c r="H170" s="600"/>
      <c r="I170" s="600"/>
      <c r="J170" s="600"/>
      <c r="K170" s="600"/>
      <c r="L170" s="57"/>
      <c r="M170" s="8"/>
      <c r="O170" s="8" t="s">
        <v>137</v>
      </c>
      <c r="P170" s="8" t="s">
        <v>289</v>
      </c>
    </row>
    <row r="171" spans="1:19" x14ac:dyDescent="0.25">
      <c r="B171" s="296"/>
      <c r="C171" s="297"/>
      <c r="D171" s="297"/>
      <c r="E171" s="297"/>
      <c r="F171" s="297"/>
      <c r="G171" s="297"/>
      <c r="H171" s="600"/>
      <c r="I171" s="600"/>
      <c r="J171" s="600"/>
      <c r="K171" s="600"/>
      <c r="L171" s="57"/>
      <c r="M171" s="8"/>
    </row>
    <row r="172" spans="1:19" s="26" customFormat="1" x14ac:dyDescent="0.25">
      <c r="A172" s="56"/>
      <c r="B172" s="67"/>
      <c r="C172" s="68"/>
      <c r="D172" s="68"/>
      <c r="E172" s="68"/>
      <c r="F172" s="68"/>
      <c r="G172" s="68"/>
      <c r="H172" s="68"/>
      <c r="I172" s="68"/>
      <c r="J172" s="68"/>
      <c r="K172" s="68"/>
      <c r="L172" s="69"/>
      <c r="O172" s="8"/>
      <c r="P172" s="8"/>
      <c r="Q172" s="8"/>
      <c r="R172" s="8"/>
      <c r="S172" s="8"/>
    </row>
    <row r="173" spans="1:19" s="26" customFormat="1" x14ac:dyDescent="0.25">
      <c r="A173" s="56"/>
      <c r="B173" s="314" t="str">
        <f>UPPER(IF(Intro!$G$21="English",O173,P173))</f>
        <v>CERTIFICATION OR QUALIFICATION OF SUPPLIERS</v>
      </c>
      <c r="C173" s="315"/>
      <c r="D173" s="315"/>
      <c r="E173" s="315"/>
      <c r="F173" s="315"/>
      <c r="G173" s="315"/>
      <c r="H173" s="315"/>
      <c r="I173" s="315"/>
      <c r="J173" s="315"/>
      <c r="K173" s="315"/>
      <c r="L173" s="316"/>
      <c r="O173" s="8" t="s">
        <v>429</v>
      </c>
      <c r="P173" s="8" t="s">
        <v>430</v>
      </c>
      <c r="Q173" s="8"/>
      <c r="R173" s="8"/>
      <c r="S173" s="8"/>
    </row>
    <row r="174" spans="1:19" s="26" customFormat="1" x14ac:dyDescent="0.25">
      <c r="A174" s="56"/>
      <c r="B174" s="449" t="s">
        <v>257</v>
      </c>
      <c r="C174" s="450"/>
      <c r="D174" s="450"/>
      <c r="E174" s="450"/>
      <c r="F174" s="450"/>
      <c r="G174" s="450"/>
      <c r="H174" s="450"/>
      <c r="I174" s="450"/>
      <c r="J174" s="450"/>
      <c r="K174" s="450"/>
      <c r="L174" s="451"/>
      <c r="O174" s="8"/>
      <c r="P174" s="8"/>
      <c r="Q174" s="8"/>
      <c r="R174" s="8"/>
      <c r="S174" s="8"/>
    </row>
    <row r="175" spans="1:19" s="26" customFormat="1" x14ac:dyDescent="0.25">
      <c r="A175" s="56"/>
      <c r="B175" s="118"/>
      <c r="C175" s="119"/>
      <c r="D175" s="119"/>
      <c r="E175" s="119"/>
      <c r="F175" s="119"/>
      <c r="G175" s="119"/>
      <c r="H175" s="119"/>
      <c r="I175" s="119"/>
      <c r="J175" s="119"/>
      <c r="K175" s="119"/>
      <c r="L175" s="120"/>
      <c r="O175" s="8"/>
      <c r="P175" s="8"/>
      <c r="Q175" s="8"/>
      <c r="R175" s="8"/>
      <c r="S175" s="8"/>
    </row>
    <row r="176" spans="1:19" s="26" customFormat="1" ht="14.45" customHeight="1" x14ac:dyDescent="0.25">
      <c r="A176" s="56"/>
      <c r="B176" s="306" t="str">
        <f>IF(Intro!$G$21="English",O176,P176)</f>
        <v>Indicate if your firm certifies or qualifies its supplier(s) of the goods.</v>
      </c>
      <c r="C176" s="307"/>
      <c r="D176" s="307"/>
      <c r="E176" s="307"/>
      <c r="F176" s="307"/>
      <c r="G176" s="44"/>
      <c r="H176" s="44"/>
      <c r="I176" s="44"/>
      <c r="J176" s="44"/>
      <c r="K176" s="44"/>
      <c r="L176" s="45"/>
      <c r="O176" s="8" t="s">
        <v>439</v>
      </c>
      <c r="P176" s="8" t="s">
        <v>440</v>
      </c>
      <c r="Q176" s="8"/>
      <c r="R176" s="8"/>
      <c r="S176" s="8"/>
    </row>
    <row r="177" spans="1:19" s="26" customFormat="1" ht="14.45" customHeight="1" x14ac:dyDescent="0.25">
      <c r="A177" s="56"/>
      <c r="B177" s="43"/>
      <c r="C177" s="46"/>
      <c r="D177" s="46"/>
      <c r="E177" s="46"/>
      <c r="F177" s="46"/>
      <c r="G177" s="44"/>
      <c r="H177" s="44"/>
      <c r="I177" s="44"/>
      <c r="J177" s="44"/>
      <c r="K177" s="44"/>
      <c r="L177" s="45"/>
      <c r="O177" s="8" t="s">
        <v>264</v>
      </c>
      <c r="P177" s="8" t="s">
        <v>265</v>
      </c>
      <c r="Q177" s="8"/>
      <c r="R177" s="8"/>
      <c r="S177" s="8"/>
    </row>
    <row r="178" spans="1:19" s="26" customFormat="1" ht="14.45" customHeight="1" x14ac:dyDescent="0.25">
      <c r="A178" s="56"/>
      <c r="B178" s="459" t="str">
        <f>IF(Intro!$G$21="English",O177,P177)</f>
        <v>Select Yes or No</v>
      </c>
      <c r="C178" s="460"/>
      <c r="D178" s="99"/>
      <c r="E178" s="559" t="str">
        <f>IF(D178="Yes",O178,IF(D178="Oui",P178,IF(D178="No",O179,IF(D178="Non",P179,""))))</f>
        <v/>
      </c>
      <c r="F178" s="560"/>
      <c r="G178" s="560"/>
      <c r="H178" s="560"/>
      <c r="I178" s="560"/>
      <c r="J178" s="560"/>
      <c r="K178" s="560"/>
      <c r="L178" s="561"/>
      <c r="O178" s="26" t="s">
        <v>435</v>
      </c>
      <c r="P178" s="26" t="s">
        <v>436</v>
      </c>
      <c r="Q178" s="8"/>
      <c r="R178" s="8"/>
      <c r="S178" s="8"/>
    </row>
    <row r="179" spans="1:19" s="26" customFormat="1" x14ac:dyDescent="0.25">
      <c r="A179" s="56"/>
      <c r="B179" s="121"/>
      <c r="C179" s="122"/>
      <c r="D179" s="122"/>
      <c r="E179" s="122"/>
      <c r="F179" s="122"/>
      <c r="G179" s="122"/>
      <c r="H179" s="122"/>
      <c r="I179" s="122"/>
      <c r="J179" s="122"/>
      <c r="K179" s="122"/>
      <c r="L179" s="123"/>
      <c r="O179" s="26" t="s">
        <v>437</v>
      </c>
      <c r="P179" s="26" t="s">
        <v>438</v>
      </c>
      <c r="Q179" s="8"/>
      <c r="R179" s="8"/>
      <c r="S179" s="8"/>
    </row>
    <row r="180" spans="1:19" s="9" customFormat="1" x14ac:dyDescent="0.25">
      <c r="A180" s="6"/>
      <c r="B180" s="449" t="s">
        <v>258</v>
      </c>
      <c r="C180" s="450"/>
      <c r="D180" s="450"/>
      <c r="E180" s="450"/>
      <c r="F180" s="450"/>
      <c r="G180" s="450"/>
      <c r="H180" s="450"/>
      <c r="I180" s="450"/>
      <c r="J180" s="450"/>
      <c r="K180" s="450"/>
      <c r="L180" s="451"/>
      <c r="M180" s="42"/>
      <c r="Q180" s="8"/>
      <c r="R180" s="8"/>
      <c r="S180" s="8"/>
    </row>
    <row r="181" spans="1:19" s="26" customFormat="1" x14ac:dyDescent="0.25">
      <c r="A181" s="56"/>
      <c r="B181" s="66"/>
      <c r="C181" s="51"/>
      <c r="D181" s="51"/>
      <c r="E181" s="51"/>
      <c r="F181" s="51"/>
      <c r="G181" s="51"/>
      <c r="H181" s="51"/>
      <c r="I181" s="51"/>
      <c r="J181" s="51"/>
      <c r="K181" s="51"/>
      <c r="L181" s="57"/>
      <c r="O181" s="8"/>
      <c r="P181" s="8"/>
      <c r="Q181" s="8"/>
      <c r="R181" s="8"/>
      <c r="S181" s="8"/>
    </row>
    <row r="182" spans="1:19" s="26" customFormat="1" ht="14.45" customHeight="1" x14ac:dyDescent="0.25">
      <c r="A182" s="56"/>
      <c r="B182" s="327" t="str">
        <f>IF(Intro!$G$21="English",O182,P182)</f>
        <v xml:space="preserve">Briefly describe the factors that your firm considers when certifying or qualifying a new supplier of the goods, and provide an estimate of the time it takes to do so. </v>
      </c>
      <c r="C182" s="328"/>
      <c r="D182" s="328"/>
      <c r="E182" s="328"/>
      <c r="F182" s="328"/>
      <c r="G182" s="328"/>
      <c r="H182" s="328"/>
      <c r="I182" s="328"/>
      <c r="J182" s="328"/>
      <c r="K182" s="328"/>
      <c r="L182" s="329"/>
      <c r="O182" s="8" t="s">
        <v>424</v>
      </c>
      <c r="P182" s="8" t="s">
        <v>425</v>
      </c>
      <c r="Q182" s="8"/>
      <c r="R182" s="8"/>
      <c r="S182" s="8"/>
    </row>
    <row r="183" spans="1:19" s="26" customFormat="1" x14ac:dyDescent="0.25">
      <c r="A183" s="56"/>
      <c r="B183" s="327"/>
      <c r="C183" s="328"/>
      <c r="D183" s="328"/>
      <c r="E183" s="328"/>
      <c r="F183" s="328"/>
      <c r="G183" s="328"/>
      <c r="H183" s="328"/>
      <c r="I183" s="328"/>
      <c r="J183" s="328"/>
      <c r="K183" s="328"/>
      <c r="L183" s="329"/>
      <c r="O183" s="8"/>
      <c r="P183" s="8"/>
      <c r="Q183" s="8"/>
      <c r="R183" s="8"/>
      <c r="S183" s="8"/>
    </row>
    <row r="184" spans="1:19" s="26" customFormat="1" x14ac:dyDescent="0.25">
      <c r="A184" s="56"/>
      <c r="B184" s="66"/>
      <c r="C184" s="51"/>
      <c r="D184" s="51"/>
      <c r="E184" s="51"/>
      <c r="F184" s="51"/>
      <c r="G184" s="51"/>
      <c r="H184" s="51"/>
      <c r="I184" s="51"/>
      <c r="J184" s="51"/>
      <c r="K184" s="51"/>
      <c r="L184" s="57"/>
      <c r="O184" s="8"/>
      <c r="P184" s="8"/>
      <c r="Q184" s="8"/>
      <c r="R184" s="8"/>
      <c r="S184" s="8"/>
    </row>
    <row r="185" spans="1:19" x14ac:dyDescent="0.25">
      <c r="B185" s="474" t="str">
        <f>IF(Intro!$G$21="English",O185,P185)</f>
        <v>Time required</v>
      </c>
      <c r="C185" s="475"/>
      <c r="D185" s="94" t="str">
        <f>IF(Intro!$G$21="English",O186,P186)</f>
        <v>months</v>
      </c>
      <c r="E185" s="558"/>
      <c r="F185" s="558"/>
      <c r="G185" s="51"/>
      <c r="H185" s="51"/>
      <c r="I185" s="51"/>
      <c r="J185" s="51"/>
      <c r="K185" s="51"/>
      <c r="L185" s="57"/>
      <c r="M185" s="8"/>
      <c r="O185" s="8" t="s">
        <v>245</v>
      </c>
      <c r="P185" s="8" t="s">
        <v>246</v>
      </c>
    </row>
    <row r="186" spans="1:19" s="26" customFormat="1" x14ac:dyDescent="0.25">
      <c r="A186" s="56"/>
      <c r="B186" s="66"/>
      <c r="C186" s="51"/>
      <c r="D186" s="51"/>
      <c r="E186" s="51"/>
      <c r="F186" s="51"/>
      <c r="G186" s="51"/>
      <c r="H186" s="51"/>
      <c r="I186" s="51"/>
      <c r="J186" s="51"/>
      <c r="K186" s="51"/>
      <c r="L186" s="57"/>
      <c r="O186" s="8" t="s">
        <v>244</v>
      </c>
      <c r="P186" s="8" t="s">
        <v>247</v>
      </c>
      <c r="Q186" s="8"/>
      <c r="R186" s="8"/>
      <c r="S186" s="8"/>
    </row>
    <row r="187" spans="1:19" s="9" customFormat="1" x14ac:dyDescent="0.25">
      <c r="A187" s="6"/>
      <c r="B187" s="491"/>
      <c r="C187" s="492"/>
      <c r="D187" s="492"/>
      <c r="E187" s="492"/>
      <c r="F187" s="492"/>
      <c r="G187" s="492"/>
      <c r="H187" s="492"/>
      <c r="I187" s="492"/>
      <c r="J187" s="492"/>
      <c r="K187" s="492"/>
      <c r="L187" s="493"/>
      <c r="M187" s="26"/>
    </row>
    <row r="188" spans="1:19" s="9" customFormat="1" x14ac:dyDescent="0.25">
      <c r="A188" s="6"/>
      <c r="B188" s="491"/>
      <c r="C188" s="492"/>
      <c r="D188" s="492"/>
      <c r="E188" s="492"/>
      <c r="F188" s="492"/>
      <c r="G188" s="492"/>
      <c r="H188" s="492"/>
      <c r="I188" s="492"/>
      <c r="J188" s="492"/>
      <c r="K188" s="492"/>
      <c r="L188" s="493"/>
      <c r="M188" s="26"/>
    </row>
    <row r="189" spans="1:19" s="9" customFormat="1" x14ac:dyDescent="0.25">
      <c r="A189" s="6"/>
      <c r="B189" s="491"/>
      <c r="C189" s="492"/>
      <c r="D189" s="492"/>
      <c r="E189" s="492"/>
      <c r="F189" s="492"/>
      <c r="G189" s="492"/>
      <c r="H189" s="492"/>
      <c r="I189" s="492"/>
      <c r="J189" s="492"/>
      <c r="K189" s="492"/>
      <c r="L189" s="493"/>
      <c r="M189" s="26"/>
    </row>
    <row r="190" spans="1:19" s="9" customFormat="1" x14ac:dyDescent="0.25">
      <c r="A190" s="6"/>
      <c r="B190" s="491"/>
      <c r="C190" s="492"/>
      <c r="D190" s="492"/>
      <c r="E190" s="492"/>
      <c r="F190" s="492"/>
      <c r="G190" s="492"/>
      <c r="H190" s="492"/>
      <c r="I190" s="492"/>
      <c r="J190" s="492"/>
      <c r="K190" s="492"/>
      <c r="L190" s="493"/>
      <c r="M190" s="26"/>
    </row>
    <row r="191" spans="1:19" s="9" customFormat="1" x14ac:dyDescent="0.25">
      <c r="A191" s="6"/>
      <c r="B191" s="491"/>
      <c r="C191" s="492"/>
      <c r="D191" s="492"/>
      <c r="E191" s="492"/>
      <c r="F191" s="492"/>
      <c r="G191" s="492"/>
      <c r="H191" s="492"/>
      <c r="I191" s="492"/>
      <c r="J191" s="492"/>
      <c r="K191" s="492"/>
      <c r="L191" s="493"/>
      <c r="M191" s="26"/>
    </row>
    <row r="192" spans="1:19" s="9" customFormat="1" x14ac:dyDescent="0.25">
      <c r="A192" s="6"/>
      <c r="B192" s="491"/>
      <c r="C192" s="492"/>
      <c r="D192" s="492"/>
      <c r="E192" s="492"/>
      <c r="F192" s="492"/>
      <c r="G192" s="492"/>
      <c r="H192" s="492"/>
      <c r="I192" s="492"/>
      <c r="J192" s="492"/>
      <c r="K192" s="492"/>
      <c r="L192" s="493"/>
      <c r="M192" s="26"/>
    </row>
    <row r="193" spans="1:19" s="9" customFormat="1" x14ac:dyDescent="0.25">
      <c r="A193" s="6"/>
      <c r="B193" s="491"/>
      <c r="C193" s="492"/>
      <c r="D193" s="492"/>
      <c r="E193" s="492"/>
      <c r="F193" s="492"/>
      <c r="G193" s="492"/>
      <c r="H193" s="492"/>
      <c r="I193" s="492"/>
      <c r="J193" s="492"/>
      <c r="K193" s="492"/>
      <c r="L193" s="493"/>
      <c r="M193" s="26"/>
    </row>
    <row r="194" spans="1:19" s="9" customFormat="1" x14ac:dyDescent="0.25">
      <c r="A194" s="6"/>
      <c r="B194" s="491"/>
      <c r="C194" s="492"/>
      <c r="D194" s="492"/>
      <c r="E194" s="492"/>
      <c r="F194" s="492"/>
      <c r="G194" s="492"/>
      <c r="H194" s="492"/>
      <c r="I194" s="492"/>
      <c r="J194" s="492"/>
      <c r="K194" s="492"/>
      <c r="L194" s="493"/>
      <c r="M194" s="26"/>
    </row>
    <row r="195" spans="1:19" s="26" customFormat="1" x14ac:dyDescent="0.25">
      <c r="A195" s="56"/>
      <c r="B195" s="67"/>
      <c r="C195" s="68"/>
      <c r="D195" s="68"/>
      <c r="E195" s="68"/>
      <c r="F195" s="68"/>
      <c r="G195" s="68"/>
      <c r="H195" s="68"/>
      <c r="I195" s="68"/>
      <c r="J195" s="68"/>
      <c r="K195" s="68"/>
      <c r="L195" s="69"/>
      <c r="O195" s="8"/>
      <c r="P195" s="8"/>
      <c r="Q195" s="8"/>
      <c r="R195" s="8"/>
      <c r="S195" s="8"/>
    </row>
    <row r="196" spans="1:19" s="9" customFormat="1" x14ac:dyDescent="0.25">
      <c r="A196" s="6"/>
      <c r="B196" s="449" t="s">
        <v>259</v>
      </c>
      <c r="C196" s="450"/>
      <c r="D196" s="450"/>
      <c r="E196" s="450"/>
      <c r="F196" s="450"/>
      <c r="G196" s="450"/>
      <c r="H196" s="450"/>
      <c r="I196" s="450"/>
      <c r="J196" s="450"/>
      <c r="K196" s="450"/>
      <c r="L196" s="451"/>
      <c r="M196" s="42"/>
      <c r="Q196" s="8"/>
      <c r="R196" s="8"/>
      <c r="S196" s="8"/>
    </row>
    <row r="197" spans="1:19" s="26" customFormat="1" x14ac:dyDescent="0.25">
      <c r="A197" s="56"/>
      <c r="B197" s="66"/>
      <c r="C197" s="51"/>
      <c r="D197" s="51"/>
      <c r="E197" s="51"/>
      <c r="F197" s="51"/>
      <c r="G197" s="51"/>
      <c r="H197" s="51"/>
      <c r="I197" s="51"/>
      <c r="J197" s="51"/>
      <c r="K197" s="51"/>
      <c r="L197" s="57"/>
      <c r="O197" s="8"/>
      <c r="P197" s="8"/>
      <c r="Q197" s="8"/>
      <c r="R197" s="8"/>
      <c r="S197" s="8"/>
    </row>
    <row r="198" spans="1:19" s="26" customFormat="1" x14ac:dyDescent="0.25">
      <c r="A198" s="56"/>
      <c r="B198" s="465" t="str">
        <f>IF(Intro!$G$21="English",O198,P198)</f>
        <v>For what types of the goods does your firm require its suppliers to be certified or qualified?</v>
      </c>
      <c r="C198" s="466"/>
      <c r="D198" s="466"/>
      <c r="E198" s="466"/>
      <c r="F198" s="466"/>
      <c r="G198" s="466"/>
      <c r="H198" s="466"/>
      <c r="I198" s="466"/>
      <c r="J198" s="466"/>
      <c r="K198" s="466"/>
      <c r="L198" s="467"/>
      <c r="O198" s="8" t="s">
        <v>441</v>
      </c>
      <c r="P198" s="8" t="s">
        <v>442</v>
      </c>
      <c r="Q198" s="8"/>
      <c r="R198" s="8"/>
      <c r="S198" s="8"/>
    </row>
    <row r="199" spans="1:19" s="26" customFormat="1" x14ac:dyDescent="0.25">
      <c r="A199" s="56"/>
      <c r="B199" s="66"/>
      <c r="C199" s="51"/>
      <c r="D199" s="51"/>
      <c r="E199" s="51"/>
      <c r="F199" s="51"/>
      <c r="G199" s="51"/>
      <c r="H199" s="51"/>
      <c r="I199" s="51"/>
      <c r="J199" s="51"/>
      <c r="K199" s="51"/>
      <c r="L199" s="57"/>
      <c r="O199" s="8"/>
      <c r="P199" s="8"/>
      <c r="Q199" s="8"/>
      <c r="R199" s="8"/>
      <c r="S199" s="8"/>
    </row>
    <row r="200" spans="1:19" s="9" customFormat="1" x14ac:dyDescent="0.25">
      <c r="A200" s="6"/>
      <c r="B200" s="491"/>
      <c r="C200" s="492"/>
      <c r="D200" s="492"/>
      <c r="E200" s="492"/>
      <c r="F200" s="492"/>
      <c r="G200" s="492"/>
      <c r="H200" s="492"/>
      <c r="I200" s="492"/>
      <c r="J200" s="492"/>
      <c r="K200" s="492"/>
      <c r="L200" s="493"/>
      <c r="M200" s="26"/>
    </row>
    <row r="201" spans="1:19" s="9" customFormat="1" x14ac:dyDescent="0.25">
      <c r="A201" s="6"/>
      <c r="B201" s="491"/>
      <c r="C201" s="492"/>
      <c r="D201" s="492"/>
      <c r="E201" s="492"/>
      <c r="F201" s="492"/>
      <c r="G201" s="492"/>
      <c r="H201" s="492"/>
      <c r="I201" s="492"/>
      <c r="J201" s="492"/>
      <c r="K201" s="492"/>
      <c r="L201" s="493"/>
      <c r="M201" s="26"/>
    </row>
    <row r="202" spans="1:19" s="9" customFormat="1" x14ac:dyDescent="0.25">
      <c r="A202" s="6"/>
      <c r="B202" s="491"/>
      <c r="C202" s="492"/>
      <c r="D202" s="492"/>
      <c r="E202" s="492"/>
      <c r="F202" s="492"/>
      <c r="G202" s="492"/>
      <c r="H202" s="492"/>
      <c r="I202" s="492"/>
      <c r="J202" s="492"/>
      <c r="K202" s="492"/>
      <c r="L202" s="493"/>
      <c r="M202" s="26"/>
    </row>
    <row r="203" spans="1:19" s="9" customFormat="1" x14ac:dyDescent="0.25">
      <c r="A203" s="6"/>
      <c r="B203" s="491"/>
      <c r="C203" s="492"/>
      <c r="D203" s="492"/>
      <c r="E203" s="492"/>
      <c r="F203" s="492"/>
      <c r="G203" s="492"/>
      <c r="H203" s="492"/>
      <c r="I203" s="492"/>
      <c r="J203" s="492"/>
      <c r="K203" s="492"/>
      <c r="L203" s="493"/>
      <c r="M203" s="26"/>
    </row>
    <row r="204" spans="1:19" s="9" customFormat="1" x14ac:dyDescent="0.25">
      <c r="A204" s="6"/>
      <c r="B204" s="491"/>
      <c r="C204" s="492"/>
      <c r="D204" s="492"/>
      <c r="E204" s="492"/>
      <c r="F204" s="492"/>
      <c r="G204" s="492"/>
      <c r="H204" s="492"/>
      <c r="I204" s="492"/>
      <c r="J204" s="492"/>
      <c r="K204" s="492"/>
      <c r="L204" s="493"/>
      <c r="M204" s="26"/>
    </row>
    <row r="205" spans="1:19" s="9" customFormat="1" x14ac:dyDescent="0.25">
      <c r="A205" s="6"/>
      <c r="B205" s="491"/>
      <c r="C205" s="492"/>
      <c r="D205" s="492"/>
      <c r="E205" s="492"/>
      <c r="F205" s="492"/>
      <c r="G205" s="492"/>
      <c r="H205" s="492"/>
      <c r="I205" s="492"/>
      <c r="J205" s="492"/>
      <c r="K205" s="492"/>
      <c r="L205" s="493"/>
      <c r="M205" s="26"/>
    </row>
    <row r="206" spans="1:19" s="9" customFormat="1" x14ac:dyDescent="0.25">
      <c r="A206" s="6"/>
      <c r="B206" s="491"/>
      <c r="C206" s="492"/>
      <c r="D206" s="492"/>
      <c r="E206" s="492"/>
      <c r="F206" s="492"/>
      <c r="G206" s="492"/>
      <c r="H206" s="492"/>
      <c r="I206" s="492"/>
      <c r="J206" s="492"/>
      <c r="K206" s="492"/>
      <c r="L206" s="493"/>
      <c r="M206" s="26"/>
    </row>
    <row r="207" spans="1:19" s="9" customFormat="1" x14ac:dyDescent="0.25">
      <c r="A207" s="6"/>
      <c r="B207" s="491"/>
      <c r="C207" s="492"/>
      <c r="D207" s="492"/>
      <c r="E207" s="492"/>
      <c r="F207" s="492"/>
      <c r="G207" s="492"/>
      <c r="H207" s="492"/>
      <c r="I207" s="492"/>
      <c r="J207" s="492"/>
      <c r="K207" s="492"/>
      <c r="L207" s="493"/>
      <c r="M207" s="26"/>
    </row>
    <row r="208" spans="1:19" s="26" customFormat="1" x14ac:dyDescent="0.25">
      <c r="A208" s="56"/>
      <c r="B208" s="67"/>
      <c r="C208" s="68"/>
      <c r="D208" s="68"/>
      <c r="E208" s="68"/>
      <c r="F208" s="68"/>
      <c r="G208" s="68"/>
      <c r="H208" s="68"/>
      <c r="I208" s="68"/>
      <c r="J208" s="68"/>
      <c r="K208" s="68"/>
      <c r="L208" s="69"/>
      <c r="O208" s="8"/>
      <c r="P208" s="8"/>
      <c r="Q208" s="8"/>
      <c r="R208" s="8"/>
      <c r="S208" s="8"/>
    </row>
    <row r="209" spans="1:19" s="9" customFormat="1" x14ac:dyDescent="0.25">
      <c r="A209" s="6"/>
      <c r="B209" s="449" t="s">
        <v>129</v>
      </c>
      <c r="C209" s="450"/>
      <c r="D209" s="450"/>
      <c r="E209" s="450"/>
      <c r="F209" s="450"/>
      <c r="G209" s="450"/>
      <c r="H209" s="450"/>
      <c r="I209" s="450"/>
      <c r="J209" s="450"/>
      <c r="K209" s="450"/>
      <c r="L209" s="451"/>
      <c r="M209" s="42"/>
      <c r="Q209" s="8"/>
      <c r="R209" s="8"/>
      <c r="S209" s="8"/>
    </row>
    <row r="210" spans="1:19" s="26" customFormat="1" x14ac:dyDescent="0.25">
      <c r="A210" s="56"/>
      <c r="B210" s="66"/>
      <c r="C210" s="51"/>
      <c r="D210" s="51"/>
      <c r="E210" s="51"/>
      <c r="F210" s="51"/>
      <c r="G210" s="51"/>
      <c r="H210" s="51"/>
      <c r="I210" s="51"/>
      <c r="J210" s="51"/>
      <c r="K210" s="51"/>
      <c r="L210" s="57"/>
      <c r="O210" s="8"/>
      <c r="P210" s="8"/>
      <c r="Q210" s="8"/>
      <c r="R210" s="8"/>
      <c r="S210" s="8"/>
    </row>
    <row r="211" spans="1:19" s="26" customFormat="1" x14ac:dyDescent="0.25">
      <c r="A211" s="56"/>
      <c r="B211" s="465" t="str">
        <f>IF(Intro!$G$21="English",O211,P211)</f>
        <v>Provide details on whether your certification or qualification requirements for suppliers of the goods vary by type, end use, or country of origin.</v>
      </c>
      <c r="C211" s="466"/>
      <c r="D211" s="466"/>
      <c r="E211" s="466"/>
      <c r="F211" s="466"/>
      <c r="G211" s="466"/>
      <c r="H211" s="466"/>
      <c r="I211" s="466"/>
      <c r="J211" s="466"/>
      <c r="K211" s="466"/>
      <c r="L211" s="467"/>
      <c r="O211" s="8" t="s">
        <v>426</v>
      </c>
      <c r="P211" s="8" t="s">
        <v>427</v>
      </c>
      <c r="Q211" s="8"/>
      <c r="R211" s="8"/>
      <c r="S211" s="8"/>
    </row>
    <row r="212" spans="1:19" s="26" customFormat="1" x14ac:dyDescent="0.25">
      <c r="A212" s="56"/>
      <c r="B212" s="66"/>
      <c r="C212" s="51"/>
      <c r="D212" s="51"/>
      <c r="E212" s="51"/>
      <c r="F212" s="51"/>
      <c r="G212" s="51"/>
      <c r="H212" s="51"/>
      <c r="I212" s="51"/>
      <c r="J212" s="51"/>
      <c r="K212" s="51"/>
      <c r="L212" s="57"/>
      <c r="O212" s="8"/>
      <c r="P212" s="8"/>
      <c r="Q212" s="8"/>
      <c r="R212" s="8"/>
      <c r="S212" s="8"/>
    </row>
    <row r="213" spans="1:19" s="9" customFormat="1" x14ac:dyDescent="0.25">
      <c r="A213" s="6"/>
      <c r="B213" s="491"/>
      <c r="C213" s="492"/>
      <c r="D213" s="492"/>
      <c r="E213" s="492"/>
      <c r="F213" s="492"/>
      <c r="G213" s="492"/>
      <c r="H213" s="492"/>
      <c r="I213" s="492"/>
      <c r="J213" s="492"/>
      <c r="K213" s="492"/>
      <c r="L213" s="493"/>
      <c r="M213" s="26"/>
    </row>
    <row r="214" spans="1:19" s="9" customFormat="1" x14ac:dyDescent="0.25">
      <c r="A214" s="6"/>
      <c r="B214" s="491"/>
      <c r="C214" s="492"/>
      <c r="D214" s="492"/>
      <c r="E214" s="492"/>
      <c r="F214" s="492"/>
      <c r="G214" s="492"/>
      <c r="H214" s="492"/>
      <c r="I214" s="492"/>
      <c r="J214" s="492"/>
      <c r="K214" s="492"/>
      <c r="L214" s="493"/>
      <c r="M214" s="26"/>
    </row>
    <row r="215" spans="1:19" s="9" customFormat="1" x14ac:dyDescent="0.25">
      <c r="A215" s="6"/>
      <c r="B215" s="491"/>
      <c r="C215" s="492"/>
      <c r="D215" s="492"/>
      <c r="E215" s="492"/>
      <c r="F215" s="492"/>
      <c r="G215" s="492"/>
      <c r="H215" s="492"/>
      <c r="I215" s="492"/>
      <c r="J215" s="492"/>
      <c r="K215" s="492"/>
      <c r="L215" s="493"/>
      <c r="M215" s="26"/>
    </row>
    <row r="216" spans="1:19" s="9" customFormat="1" x14ac:dyDescent="0.25">
      <c r="A216" s="6"/>
      <c r="B216" s="491"/>
      <c r="C216" s="492"/>
      <c r="D216" s="492"/>
      <c r="E216" s="492"/>
      <c r="F216" s="492"/>
      <c r="G216" s="492"/>
      <c r="H216" s="492"/>
      <c r="I216" s="492"/>
      <c r="J216" s="492"/>
      <c r="K216" s="492"/>
      <c r="L216" s="493"/>
      <c r="M216" s="26"/>
    </row>
    <row r="217" spans="1:19" s="9" customFormat="1" x14ac:dyDescent="0.25">
      <c r="A217" s="6"/>
      <c r="B217" s="491"/>
      <c r="C217" s="492"/>
      <c r="D217" s="492"/>
      <c r="E217" s="492"/>
      <c r="F217" s="492"/>
      <c r="G217" s="492"/>
      <c r="H217" s="492"/>
      <c r="I217" s="492"/>
      <c r="J217" s="492"/>
      <c r="K217" s="492"/>
      <c r="L217" s="493"/>
      <c r="M217" s="26"/>
    </row>
    <row r="218" spans="1:19" s="9" customFormat="1" x14ac:dyDescent="0.25">
      <c r="A218" s="6"/>
      <c r="B218" s="491"/>
      <c r="C218" s="492"/>
      <c r="D218" s="492"/>
      <c r="E218" s="492"/>
      <c r="F218" s="492"/>
      <c r="G218" s="492"/>
      <c r="H218" s="492"/>
      <c r="I218" s="492"/>
      <c r="J218" s="492"/>
      <c r="K218" s="492"/>
      <c r="L218" s="493"/>
      <c r="M218" s="26"/>
    </row>
    <row r="219" spans="1:19" s="9" customFormat="1" x14ac:dyDescent="0.25">
      <c r="A219" s="6"/>
      <c r="B219" s="491"/>
      <c r="C219" s="492"/>
      <c r="D219" s="492"/>
      <c r="E219" s="492"/>
      <c r="F219" s="492"/>
      <c r="G219" s="492"/>
      <c r="H219" s="492"/>
      <c r="I219" s="492"/>
      <c r="J219" s="492"/>
      <c r="K219" s="492"/>
      <c r="L219" s="493"/>
      <c r="M219" s="26"/>
    </row>
    <row r="220" spans="1:19" s="9" customFormat="1" x14ac:dyDescent="0.25">
      <c r="A220" s="6"/>
      <c r="B220" s="491"/>
      <c r="C220" s="492"/>
      <c r="D220" s="492"/>
      <c r="E220" s="492"/>
      <c r="F220" s="492"/>
      <c r="G220" s="492"/>
      <c r="H220" s="492"/>
      <c r="I220" s="492"/>
      <c r="J220" s="492"/>
      <c r="K220" s="492"/>
      <c r="L220" s="493"/>
      <c r="M220" s="26"/>
    </row>
    <row r="221" spans="1:19" s="26" customFormat="1" x14ac:dyDescent="0.25">
      <c r="A221" s="56"/>
      <c r="B221" s="67"/>
      <c r="C221" s="68"/>
      <c r="D221" s="68"/>
      <c r="E221" s="68"/>
      <c r="F221" s="68"/>
      <c r="G221" s="68"/>
      <c r="H221" s="68"/>
      <c r="I221" s="68"/>
      <c r="J221" s="68"/>
      <c r="K221" s="68"/>
      <c r="L221" s="69"/>
      <c r="O221" s="8"/>
      <c r="P221" s="8"/>
      <c r="Q221" s="8"/>
      <c r="R221" s="8"/>
      <c r="S221" s="8"/>
    </row>
    <row r="222" spans="1:19" s="9" customFormat="1" x14ac:dyDescent="0.25">
      <c r="A222" s="6"/>
      <c r="B222" s="449" t="s">
        <v>107</v>
      </c>
      <c r="C222" s="450"/>
      <c r="D222" s="450"/>
      <c r="E222" s="450"/>
      <c r="F222" s="450"/>
      <c r="G222" s="450"/>
      <c r="H222" s="450"/>
      <c r="I222" s="450"/>
      <c r="J222" s="450"/>
      <c r="K222" s="450"/>
      <c r="L222" s="451"/>
      <c r="M222" s="42"/>
      <c r="Q222" s="8"/>
      <c r="R222" s="8"/>
      <c r="S222" s="8"/>
    </row>
    <row r="223" spans="1:19" s="26" customFormat="1" x14ac:dyDescent="0.25">
      <c r="A223" s="56"/>
      <c r="B223" s="66"/>
      <c r="C223" s="51"/>
      <c r="D223" s="51"/>
      <c r="E223" s="51"/>
      <c r="F223" s="51"/>
      <c r="G223" s="51"/>
      <c r="H223" s="51"/>
      <c r="I223" s="51"/>
      <c r="J223" s="51"/>
      <c r="K223" s="51"/>
      <c r="L223" s="57"/>
      <c r="O223" s="8"/>
      <c r="P223" s="8"/>
      <c r="Q223" s="8"/>
      <c r="R223" s="8"/>
      <c r="S223" s="8"/>
    </row>
    <row r="224" spans="1:19" s="26" customFormat="1" x14ac:dyDescent="0.25">
      <c r="A224" s="56"/>
      <c r="B224" s="465" t="str">
        <f>IF(Intro!$G$21="English",O224,P224)</f>
        <v>Provide details on whether any suppliers have failed the certification or qualification requirements since January 1, 2023.</v>
      </c>
      <c r="C224" s="466"/>
      <c r="D224" s="466"/>
      <c r="E224" s="466"/>
      <c r="F224" s="466"/>
      <c r="G224" s="466"/>
      <c r="H224" s="466"/>
      <c r="I224" s="466"/>
      <c r="J224" s="466"/>
      <c r="K224" s="466"/>
      <c r="L224" s="467"/>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6" customFormat="1" x14ac:dyDescent="0.25">
      <c r="A225" s="56"/>
      <c r="B225" s="66"/>
      <c r="C225" s="51"/>
      <c r="D225" s="51"/>
      <c r="E225" s="51"/>
      <c r="F225" s="51"/>
      <c r="G225" s="51"/>
      <c r="H225" s="51"/>
      <c r="I225" s="51"/>
      <c r="J225" s="51"/>
      <c r="K225" s="51"/>
      <c r="L225" s="57"/>
      <c r="O225" s="8"/>
      <c r="P225" s="8"/>
      <c r="Q225" s="8"/>
      <c r="R225" s="8"/>
      <c r="S225" s="8"/>
    </row>
    <row r="226" spans="1:19" s="9" customFormat="1" x14ac:dyDescent="0.25">
      <c r="A226" s="6"/>
      <c r="B226" s="491"/>
      <c r="C226" s="492"/>
      <c r="D226" s="492"/>
      <c r="E226" s="492"/>
      <c r="F226" s="492"/>
      <c r="G226" s="492"/>
      <c r="H226" s="492"/>
      <c r="I226" s="492"/>
      <c r="J226" s="492"/>
      <c r="K226" s="492"/>
      <c r="L226" s="493"/>
      <c r="M226" s="26"/>
    </row>
    <row r="227" spans="1:19" s="9" customFormat="1" x14ac:dyDescent="0.25">
      <c r="A227" s="6"/>
      <c r="B227" s="491"/>
      <c r="C227" s="492"/>
      <c r="D227" s="492"/>
      <c r="E227" s="492"/>
      <c r="F227" s="492"/>
      <c r="G227" s="492"/>
      <c r="H227" s="492"/>
      <c r="I227" s="492"/>
      <c r="J227" s="492"/>
      <c r="K227" s="492"/>
      <c r="L227" s="493"/>
      <c r="M227" s="26"/>
    </row>
    <row r="228" spans="1:19" s="9" customFormat="1" x14ac:dyDescent="0.25">
      <c r="A228" s="6"/>
      <c r="B228" s="491"/>
      <c r="C228" s="492"/>
      <c r="D228" s="492"/>
      <c r="E228" s="492"/>
      <c r="F228" s="492"/>
      <c r="G228" s="492"/>
      <c r="H228" s="492"/>
      <c r="I228" s="492"/>
      <c r="J228" s="492"/>
      <c r="K228" s="492"/>
      <c r="L228" s="493"/>
      <c r="M228" s="26"/>
    </row>
    <row r="229" spans="1:19" s="9" customFormat="1" x14ac:dyDescent="0.25">
      <c r="A229" s="6"/>
      <c r="B229" s="491"/>
      <c r="C229" s="492"/>
      <c r="D229" s="492"/>
      <c r="E229" s="492"/>
      <c r="F229" s="492"/>
      <c r="G229" s="492"/>
      <c r="H229" s="492"/>
      <c r="I229" s="492"/>
      <c r="J229" s="492"/>
      <c r="K229" s="492"/>
      <c r="L229" s="493"/>
      <c r="M229" s="26"/>
    </row>
    <row r="230" spans="1:19" s="9" customFormat="1" x14ac:dyDescent="0.25">
      <c r="A230" s="6"/>
      <c r="B230" s="491"/>
      <c r="C230" s="492"/>
      <c r="D230" s="492"/>
      <c r="E230" s="492"/>
      <c r="F230" s="492"/>
      <c r="G230" s="492"/>
      <c r="H230" s="492"/>
      <c r="I230" s="492"/>
      <c r="J230" s="492"/>
      <c r="K230" s="492"/>
      <c r="L230" s="493"/>
      <c r="M230" s="26"/>
    </row>
    <row r="231" spans="1:19" s="9" customFormat="1" x14ac:dyDescent="0.25">
      <c r="A231" s="6"/>
      <c r="B231" s="491"/>
      <c r="C231" s="492"/>
      <c r="D231" s="492"/>
      <c r="E231" s="492"/>
      <c r="F231" s="492"/>
      <c r="G231" s="492"/>
      <c r="H231" s="492"/>
      <c r="I231" s="492"/>
      <c r="J231" s="492"/>
      <c r="K231" s="492"/>
      <c r="L231" s="493"/>
      <c r="M231" s="26"/>
    </row>
    <row r="232" spans="1:19" s="9" customFormat="1" x14ac:dyDescent="0.25">
      <c r="A232" s="6"/>
      <c r="B232" s="491"/>
      <c r="C232" s="492"/>
      <c r="D232" s="492"/>
      <c r="E232" s="492"/>
      <c r="F232" s="492"/>
      <c r="G232" s="492"/>
      <c r="H232" s="492"/>
      <c r="I232" s="492"/>
      <c r="J232" s="492"/>
      <c r="K232" s="492"/>
      <c r="L232" s="493"/>
      <c r="M232" s="26"/>
    </row>
    <row r="233" spans="1:19" s="9" customFormat="1" x14ac:dyDescent="0.25">
      <c r="A233" s="6"/>
      <c r="B233" s="491"/>
      <c r="C233" s="492"/>
      <c r="D233" s="492"/>
      <c r="E233" s="492"/>
      <c r="F233" s="492"/>
      <c r="G233" s="492"/>
      <c r="H233" s="492"/>
      <c r="I233" s="492"/>
      <c r="J233" s="492"/>
      <c r="K233" s="492"/>
      <c r="L233" s="493"/>
      <c r="M233" s="26"/>
    </row>
    <row r="234" spans="1:19" s="26" customFormat="1" x14ac:dyDescent="0.25">
      <c r="A234" s="56"/>
      <c r="B234" s="67"/>
      <c r="C234" s="68"/>
      <c r="D234" s="68"/>
      <c r="E234" s="68"/>
      <c r="F234" s="68"/>
      <c r="G234" s="68"/>
      <c r="H234" s="68"/>
      <c r="I234" s="68"/>
      <c r="J234" s="68"/>
      <c r="K234" s="68"/>
      <c r="L234" s="69"/>
      <c r="O234" s="8"/>
      <c r="P234" s="8"/>
      <c r="Q234" s="8"/>
      <c r="R234" s="8"/>
      <c r="S234" s="8"/>
    </row>
    <row r="235" spans="1:19" s="9" customFormat="1" x14ac:dyDescent="0.25">
      <c r="A235" s="6"/>
      <c r="B235" s="449" t="s">
        <v>108</v>
      </c>
      <c r="C235" s="450"/>
      <c r="D235" s="450"/>
      <c r="E235" s="450"/>
      <c r="F235" s="450"/>
      <c r="G235" s="450"/>
      <c r="H235" s="450"/>
      <c r="I235" s="450"/>
      <c r="J235" s="450"/>
      <c r="K235" s="450"/>
      <c r="L235" s="451"/>
      <c r="M235" s="42"/>
      <c r="Q235" s="8"/>
      <c r="R235" s="8"/>
      <c r="S235" s="8"/>
    </row>
    <row r="236" spans="1:19" s="26" customFormat="1" x14ac:dyDescent="0.25">
      <c r="A236" s="56"/>
      <c r="B236" s="66"/>
      <c r="C236" s="51"/>
      <c r="D236" s="51"/>
      <c r="E236" s="51"/>
      <c r="F236" s="51"/>
      <c r="G236" s="51"/>
      <c r="H236" s="51"/>
      <c r="I236" s="51"/>
      <c r="J236" s="51"/>
      <c r="K236" s="51"/>
      <c r="L236" s="57"/>
      <c r="O236" s="8"/>
      <c r="P236" s="8"/>
      <c r="Q236" s="8"/>
      <c r="R236" s="8"/>
      <c r="S236" s="8"/>
    </row>
    <row r="237" spans="1:19" s="26" customFormat="1" x14ac:dyDescent="0.25">
      <c r="A237" s="56"/>
      <c r="B237" s="327" t="str">
        <f>IF(Intro!$G$21="English",O237,P237)</f>
        <v>Approximately what percentage of your firm’s total purchases of the goods (by volume) required certification or qualification in 2025?</v>
      </c>
      <c r="C237" s="328"/>
      <c r="D237" s="328"/>
      <c r="E237" s="328"/>
      <c r="F237" s="328"/>
      <c r="G237" s="328"/>
      <c r="H237" s="328"/>
      <c r="I237" s="328"/>
      <c r="J237" s="328"/>
      <c r="K237" s="328"/>
      <c r="L237" s="329"/>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6" customFormat="1" x14ac:dyDescent="0.25">
      <c r="A238" s="56"/>
      <c r="B238" s="66"/>
      <c r="C238" s="51"/>
      <c r="D238" s="51"/>
      <c r="E238" s="51"/>
      <c r="F238" s="51"/>
      <c r="G238" s="51"/>
      <c r="H238" s="51"/>
      <c r="I238" s="51"/>
      <c r="J238" s="51"/>
      <c r="K238" s="51"/>
      <c r="L238" s="57"/>
      <c r="O238" s="8"/>
      <c r="P238" s="8"/>
      <c r="Q238" s="8"/>
      <c r="R238" s="8"/>
      <c r="S238" s="8"/>
    </row>
    <row r="239" spans="1:19" x14ac:dyDescent="0.25">
      <c r="B239" s="296" t="str">
        <f>IF(Intro!$G$21="English",O239,P239)</f>
        <v>Certified or qualified purchases</v>
      </c>
      <c r="C239" s="297"/>
      <c r="D239" s="85" t="s">
        <v>72</v>
      </c>
      <c r="E239" s="562"/>
      <c r="F239" s="562"/>
      <c r="G239" s="51"/>
      <c r="H239" s="51"/>
      <c r="I239" s="51"/>
      <c r="J239" s="51"/>
      <c r="K239" s="51"/>
      <c r="L239" s="57"/>
      <c r="M239" s="8"/>
      <c r="O239" s="8" t="s">
        <v>443</v>
      </c>
      <c r="P239" s="8" t="s">
        <v>444</v>
      </c>
    </row>
    <row r="240" spans="1:19" s="26" customFormat="1" x14ac:dyDescent="0.25">
      <c r="A240" s="56"/>
      <c r="B240" s="67"/>
      <c r="C240" s="68"/>
      <c r="D240" s="68"/>
      <c r="E240" s="68"/>
      <c r="F240" s="68"/>
      <c r="G240" s="68"/>
      <c r="H240" s="68"/>
      <c r="I240" s="68"/>
      <c r="J240" s="68"/>
      <c r="K240" s="68"/>
      <c r="L240" s="69"/>
      <c r="O240" s="8"/>
      <c r="P240" s="8"/>
      <c r="Q240" s="8"/>
      <c r="R240" s="8"/>
      <c r="S240" s="8"/>
    </row>
    <row r="241" spans="1:19" s="26" customFormat="1" x14ac:dyDescent="0.25">
      <c r="A241" s="56"/>
      <c r="B241" s="314" t="str">
        <f>UPPER(IF(Intro!$G$21="English",O241,P241))</f>
        <v>TERM CONTRACTS</v>
      </c>
      <c r="C241" s="315"/>
      <c r="D241" s="315"/>
      <c r="E241" s="315"/>
      <c r="F241" s="315"/>
      <c r="G241" s="315"/>
      <c r="H241" s="315"/>
      <c r="I241" s="315"/>
      <c r="J241" s="315"/>
      <c r="K241" s="315"/>
      <c r="L241" s="316"/>
      <c r="O241" s="8" t="s">
        <v>428</v>
      </c>
      <c r="P241" s="8" t="s">
        <v>249</v>
      </c>
      <c r="Q241" s="8"/>
      <c r="R241" s="8"/>
      <c r="S241" s="8"/>
    </row>
    <row r="242" spans="1:19" s="9" customFormat="1" x14ac:dyDescent="0.25">
      <c r="A242" s="6"/>
      <c r="B242" s="449" t="s">
        <v>115</v>
      </c>
      <c r="C242" s="450"/>
      <c r="D242" s="450"/>
      <c r="E242" s="450"/>
      <c r="F242" s="450"/>
      <c r="G242" s="450"/>
      <c r="H242" s="450"/>
      <c r="I242" s="450"/>
      <c r="J242" s="450"/>
      <c r="K242" s="450"/>
      <c r="L242" s="451"/>
      <c r="M242" s="42"/>
      <c r="Q242" s="8"/>
      <c r="R242" s="8"/>
      <c r="S242" s="8"/>
    </row>
    <row r="243" spans="1:19" s="9" customFormat="1" x14ac:dyDescent="0.25">
      <c r="A243" s="6"/>
      <c r="B243" s="38"/>
      <c r="C243" s="29"/>
      <c r="D243" s="29"/>
      <c r="E243" s="29"/>
      <c r="F243" s="29"/>
      <c r="G243" s="29"/>
      <c r="H243" s="29"/>
      <c r="I243" s="29"/>
      <c r="J243" s="29"/>
      <c r="K243" s="29"/>
      <c r="L243" s="124"/>
      <c r="M243" s="42"/>
      <c r="Q243" s="8"/>
      <c r="R243" s="8"/>
      <c r="S243" s="8"/>
    </row>
    <row r="244" spans="1:19" s="9" customFormat="1" x14ac:dyDescent="0.25">
      <c r="A244" s="6"/>
      <c r="B244" s="306" t="str">
        <f>IF(Intro!$G$21="English",O244,P244)</f>
        <v>Indicate if your firm purchases the goods under term contracts.</v>
      </c>
      <c r="C244" s="307"/>
      <c r="D244" s="307"/>
      <c r="E244" s="307"/>
      <c r="F244" s="307"/>
      <c r="G244" s="29"/>
      <c r="H244" s="29"/>
      <c r="I244" s="29"/>
      <c r="J244" s="29"/>
      <c r="K244" s="29"/>
      <c r="L244" s="124"/>
      <c r="M244" s="42"/>
      <c r="O244" s="8" t="s">
        <v>433</v>
      </c>
      <c r="P244" s="8" t="s">
        <v>434</v>
      </c>
      <c r="Q244" s="8"/>
      <c r="R244" s="8"/>
      <c r="S244" s="8"/>
    </row>
    <row r="245" spans="1:19" s="9" customFormat="1" x14ac:dyDescent="0.25">
      <c r="A245" s="6"/>
      <c r="B245" s="38"/>
      <c r="C245" s="29"/>
      <c r="D245" s="29"/>
      <c r="E245" s="29"/>
      <c r="F245" s="29"/>
      <c r="G245" s="29"/>
      <c r="H245" s="29"/>
      <c r="I245" s="29"/>
      <c r="J245" s="29"/>
      <c r="K245" s="29"/>
      <c r="L245" s="124"/>
      <c r="M245" s="42"/>
      <c r="O245" s="8" t="s">
        <v>264</v>
      </c>
      <c r="P245" s="8" t="s">
        <v>265</v>
      </c>
      <c r="Q245" s="8"/>
      <c r="R245" s="8"/>
      <c r="S245" s="8"/>
    </row>
    <row r="246" spans="1:19" s="9" customFormat="1" x14ac:dyDescent="0.25">
      <c r="A246" s="6"/>
      <c r="B246" s="459" t="str">
        <f>IF(Intro!$G$21="English",O245,P245)</f>
        <v>Select Yes or No</v>
      </c>
      <c r="C246" s="460"/>
      <c r="D246" s="99"/>
      <c r="E246" s="559" t="str">
        <f>IF(D246="Yes",O246,IF(D246="Oui",P246,IF(D246="No",O247,IF(D246="Non",P247,""))))</f>
        <v/>
      </c>
      <c r="F246" s="560"/>
      <c r="G246" s="560"/>
      <c r="H246" s="560"/>
      <c r="I246" s="560"/>
      <c r="J246" s="560"/>
      <c r="K246" s="560"/>
      <c r="L246" s="561"/>
      <c r="M246" s="42"/>
      <c r="O246" s="26" t="s">
        <v>447</v>
      </c>
      <c r="P246" s="26" t="s">
        <v>448</v>
      </c>
      <c r="Q246" s="8"/>
      <c r="R246" s="8"/>
      <c r="S246" s="8"/>
    </row>
    <row r="247" spans="1:19" s="9" customFormat="1" x14ac:dyDescent="0.25">
      <c r="A247" s="6"/>
      <c r="B247" s="38"/>
      <c r="C247" s="29"/>
      <c r="D247" s="29"/>
      <c r="E247" s="29"/>
      <c r="F247" s="29"/>
      <c r="G247" s="29"/>
      <c r="H247" s="29"/>
      <c r="I247" s="29"/>
      <c r="J247" s="29"/>
      <c r="K247" s="29"/>
      <c r="L247" s="124"/>
      <c r="M247" s="42"/>
      <c r="O247" s="26" t="s">
        <v>446</v>
      </c>
      <c r="P247" s="26" t="s">
        <v>445</v>
      </c>
      <c r="Q247" s="8"/>
      <c r="R247" s="8"/>
      <c r="S247" s="8"/>
    </row>
    <row r="248" spans="1:19" s="9" customFormat="1" x14ac:dyDescent="0.25">
      <c r="A248" s="6"/>
      <c r="B248" s="449" t="s">
        <v>116</v>
      </c>
      <c r="C248" s="450"/>
      <c r="D248" s="450"/>
      <c r="E248" s="450"/>
      <c r="F248" s="450"/>
      <c r="G248" s="450"/>
      <c r="H248" s="450"/>
      <c r="I248" s="450"/>
      <c r="J248" s="450"/>
      <c r="K248" s="450"/>
      <c r="L248" s="451"/>
      <c r="M248" s="42"/>
      <c r="O248" s="26"/>
      <c r="Q248" s="8"/>
      <c r="R248" s="8"/>
      <c r="S248" s="8"/>
    </row>
    <row r="249" spans="1:19" s="26" customFormat="1" x14ac:dyDescent="0.25">
      <c r="A249" s="56"/>
      <c r="B249" s="66"/>
      <c r="C249" s="51"/>
      <c r="D249" s="51"/>
      <c r="E249" s="51"/>
      <c r="F249" s="51"/>
      <c r="G249" s="51"/>
      <c r="H249" s="51"/>
      <c r="I249" s="51"/>
      <c r="J249" s="51"/>
      <c r="K249" s="51"/>
      <c r="L249" s="57"/>
      <c r="O249" s="8"/>
      <c r="P249" s="8"/>
      <c r="Q249" s="8"/>
      <c r="R249" s="8"/>
      <c r="S249" s="8"/>
    </row>
    <row r="250" spans="1:19" s="26" customFormat="1" x14ac:dyDescent="0.25">
      <c r="A250" s="56"/>
      <c r="B250" s="465" t="str">
        <f>IF(Intro!$G$21="English",O250,P250)</f>
        <v>Indicate the percentage of your firm’s total purchases (by volume) of the goods that were made under term contracts in 2025.</v>
      </c>
      <c r="C250" s="466"/>
      <c r="D250" s="466"/>
      <c r="E250" s="466"/>
      <c r="F250" s="466"/>
      <c r="G250" s="466"/>
      <c r="H250" s="466"/>
      <c r="I250" s="466"/>
      <c r="J250" s="466"/>
      <c r="K250" s="466"/>
      <c r="L250" s="467"/>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6" customFormat="1" x14ac:dyDescent="0.25">
      <c r="A251" s="56"/>
      <c r="B251" s="66"/>
      <c r="C251" s="51"/>
      <c r="D251" s="51"/>
      <c r="E251" s="51"/>
      <c r="F251" s="51"/>
      <c r="G251" s="51"/>
      <c r="H251" s="51"/>
      <c r="I251" s="51"/>
      <c r="J251" s="51"/>
      <c r="K251" s="51"/>
      <c r="L251" s="57"/>
      <c r="O251" s="8"/>
      <c r="P251" s="8"/>
      <c r="Q251" s="8"/>
      <c r="R251" s="8"/>
      <c r="S251" s="8"/>
    </row>
    <row r="252" spans="1:19" x14ac:dyDescent="0.25">
      <c r="B252" s="474" t="str">
        <f>IF(Intro!$G$21="English",O252,P252)</f>
        <v>Term contracts</v>
      </c>
      <c r="C252" s="475"/>
      <c r="D252" s="94" t="s">
        <v>72</v>
      </c>
      <c r="E252" s="563"/>
      <c r="F252" s="563"/>
      <c r="G252" s="51"/>
      <c r="H252" s="51"/>
      <c r="I252" s="51"/>
      <c r="J252" s="51"/>
      <c r="K252" s="51"/>
      <c r="L252" s="57"/>
      <c r="M252" s="8"/>
      <c r="O252" s="8" t="s">
        <v>248</v>
      </c>
      <c r="P252" s="8" t="s">
        <v>249</v>
      </c>
    </row>
    <row r="253" spans="1:19" s="26" customFormat="1" x14ac:dyDescent="0.25">
      <c r="A253" s="56"/>
      <c r="B253" s="67"/>
      <c r="C253" s="68"/>
      <c r="D253" s="68"/>
      <c r="E253" s="68"/>
      <c r="F253" s="68"/>
      <c r="G253" s="68"/>
      <c r="H253" s="68"/>
      <c r="I253" s="68"/>
      <c r="J253" s="68"/>
      <c r="K253" s="68"/>
      <c r="L253" s="69"/>
      <c r="O253" s="8"/>
      <c r="P253" s="8"/>
      <c r="Q253" s="8"/>
      <c r="R253" s="8"/>
      <c r="S253" s="8"/>
    </row>
    <row r="254" spans="1:19" s="9" customFormat="1" x14ac:dyDescent="0.25">
      <c r="A254" s="6"/>
      <c r="B254" s="449" t="s">
        <v>431</v>
      </c>
      <c r="C254" s="450"/>
      <c r="D254" s="450"/>
      <c r="E254" s="450"/>
      <c r="F254" s="450"/>
      <c r="G254" s="450"/>
      <c r="H254" s="450"/>
      <c r="I254" s="450"/>
      <c r="J254" s="450"/>
      <c r="K254" s="450"/>
      <c r="L254" s="451"/>
      <c r="M254" s="42"/>
      <c r="Q254" s="8"/>
      <c r="R254" s="8"/>
      <c r="S254" s="8"/>
    </row>
    <row r="255" spans="1:19" s="26" customFormat="1" x14ac:dyDescent="0.25">
      <c r="A255" s="56"/>
      <c r="B255" s="66"/>
      <c r="C255" s="51"/>
      <c r="D255" s="51"/>
      <c r="E255" s="51"/>
      <c r="F255" s="51"/>
      <c r="G255" s="51"/>
      <c r="H255" s="51"/>
      <c r="I255" s="51"/>
      <c r="J255" s="51"/>
      <c r="K255" s="51"/>
      <c r="L255" s="57"/>
      <c r="O255" s="8"/>
      <c r="P255" s="8"/>
      <c r="Q255" s="8"/>
      <c r="R255" s="8"/>
      <c r="S255" s="8"/>
    </row>
    <row r="256" spans="1:19" s="26" customFormat="1" x14ac:dyDescent="0.25">
      <c r="A256" s="56"/>
      <c r="B256" s="327" t="str">
        <f>IF(Intro!$G$21="English",O256,P256)</f>
        <v xml:space="preserve">Describe the general nature of your firm's term contracts for the goods. What provisions are generally included in these term contracts to allow for price changes during the period of the contract? </v>
      </c>
      <c r="C256" s="328"/>
      <c r="D256" s="328"/>
      <c r="E256" s="328"/>
      <c r="F256" s="328"/>
      <c r="G256" s="328"/>
      <c r="H256" s="328"/>
      <c r="I256" s="328"/>
      <c r="J256" s="328"/>
      <c r="K256" s="328"/>
      <c r="L256" s="329"/>
      <c r="O256" s="8" t="s">
        <v>138</v>
      </c>
      <c r="P256" s="8" t="s">
        <v>409</v>
      </c>
      <c r="Q256" s="8"/>
      <c r="R256" s="8"/>
      <c r="S256" s="8"/>
    </row>
    <row r="257" spans="1:19" s="26" customFormat="1" x14ac:dyDescent="0.25">
      <c r="A257" s="56"/>
      <c r="B257" s="327"/>
      <c r="C257" s="328"/>
      <c r="D257" s="328"/>
      <c r="E257" s="328"/>
      <c r="F257" s="328"/>
      <c r="G257" s="328"/>
      <c r="H257" s="328"/>
      <c r="I257" s="328"/>
      <c r="J257" s="328"/>
      <c r="K257" s="328"/>
      <c r="L257" s="329"/>
      <c r="O257" s="8"/>
      <c r="P257" s="8"/>
      <c r="Q257" s="8"/>
      <c r="R257" s="8"/>
      <c r="S257" s="8"/>
    </row>
    <row r="258" spans="1:19" s="26" customFormat="1" x14ac:dyDescent="0.25">
      <c r="A258" s="56"/>
      <c r="B258" s="66"/>
      <c r="C258" s="51"/>
      <c r="D258" s="51"/>
      <c r="E258" s="51"/>
      <c r="F258" s="51"/>
      <c r="G258" s="51"/>
      <c r="H258" s="51"/>
      <c r="I258" s="51"/>
      <c r="J258" s="51"/>
      <c r="K258" s="51"/>
      <c r="L258" s="57"/>
      <c r="O258" s="8"/>
      <c r="P258" s="8"/>
      <c r="Q258" s="8"/>
      <c r="R258" s="8"/>
      <c r="S258" s="8"/>
    </row>
    <row r="259" spans="1:19" s="9" customFormat="1" x14ac:dyDescent="0.25">
      <c r="A259" s="6"/>
      <c r="B259" s="491"/>
      <c r="C259" s="492"/>
      <c r="D259" s="492"/>
      <c r="E259" s="492"/>
      <c r="F259" s="492"/>
      <c r="G259" s="492"/>
      <c r="H259" s="492"/>
      <c r="I259" s="492"/>
      <c r="J259" s="492"/>
      <c r="K259" s="492"/>
      <c r="L259" s="493"/>
      <c r="M259" s="26"/>
    </row>
    <row r="260" spans="1:19" s="9" customFormat="1" x14ac:dyDescent="0.25">
      <c r="A260" s="6"/>
      <c r="B260" s="491"/>
      <c r="C260" s="492"/>
      <c r="D260" s="492"/>
      <c r="E260" s="492"/>
      <c r="F260" s="492"/>
      <c r="G260" s="492"/>
      <c r="H260" s="492"/>
      <c r="I260" s="492"/>
      <c r="J260" s="492"/>
      <c r="K260" s="492"/>
      <c r="L260" s="493"/>
      <c r="M260" s="26"/>
    </row>
    <row r="261" spans="1:19" s="9" customFormat="1" x14ac:dyDescent="0.25">
      <c r="A261" s="6"/>
      <c r="B261" s="491"/>
      <c r="C261" s="492"/>
      <c r="D261" s="492"/>
      <c r="E261" s="492"/>
      <c r="F261" s="492"/>
      <c r="G261" s="492"/>
      <c r="H261" s="492"/>
      <c r="I261" s="492"/>
      <c r="J261" s="492"/>
      <c r="K261" s="492"/>
      <c r="L261" s="493"/>
      <c r="M261" s="26"/>
    </row>
    <row r="262" spans="1:19" s="9" customFormat="1" x14ac:dyDescent="0.25">
      <c r="A262" s="6"/>
      <c r="B262" s="491"/>
      <c r="C262" s="492"/>
      <c r="D262" s="492"/>
      <c r="E262" s="492"/>
      <c r="F262" s="492"/>
      <c r="G262" s="492"/>
      <c r="H262" s="492"/>
      <c r="I262" s="492"/>
      <c r="J262" s="492"/>
      <c r="K262" s="492"/>
      <c r="L262" s="493"/>
      <c r="M262" s="26"/>
    </row>
    <row r="263" spans="1:19" s="9" customFormat="1" x14ac:dyDescent="0.25">
      <c r="A263" s="6"/>
      <c r="B263" s="491"/>
      <c r="C263" s="492"/>
      <c r="D263" s="492"/>
      <c r="E263" s="492"/>
      <c r="F263" s="492"/>
      <c r="G263" s="492"/>
      <c r="H263" s="492"/>
      <c r="I263" s="492"/>
      <c r="J263" s="492"/>
      <c r="K263" s="492"/>
      <c r="L263" s="493"/>
      <c r="M263" s="26"/>
    </row>
    <row r="264" spans="1:19" s="9" customFormat="1" x14ac:dyDescent="0.25">
      <c r="A264" s="6"/>
      <c r="B264" s="491"/>
      <c r="C264" s="492"/>
      <c r="D264" s="492"/>
      <c r="E264" s="492"/>
      <c r="F264" s="492"/>
      <c r="G264" s="492"/>
      <c r="H264" s="492"/>
      <c r="I264" s="492"/>
      <c r="J264" s="492"/>
      <c r="K264" s="492"/>
      <c r="L264" s="493"/>
      <c r="M264" s="26"/>
    </row>
    <row r="265" spans="1:19" s="9" customFormat="1" x14ac:dyDescent="0.25">
      <c r="A265" s="6"/>
      <c r="B265" s="491"/>
      <c r="C265" s="492"/>
      <c r="D265" s="492"/>
      <c r="E265" s="492"/>
      <c r="F265" s="492"/>
      <c r="G265" s="492"/>
      <c r="H265" s="492"/>
      <c r="I265" s="492"/>
      <c r="J265" s="492"/>
      <c r="K265" s="492"/>
      <c r="L265" s="493"/>
      <c r="M265" s="26"/>
    </row>
    <row r="266" spans="1:19" s="9" customFormat="1" x14ac:dyDescent="0.25">
      <c r="A266" s="6"/>
      <c r="B266" s="491"/>
      <c r="C266" s="492"/>
      <c r="D266" s="492"/>
      <c r="E266" s="492"/>
      <c r="F266" s="492"/>
      <c r="G266" s="492"/>
      <c r="H266" s="492"/>
      <c r="I266" s="492"/>
      <c r="J266" s="492"/>
      <c r="K266" s="492"/>
      <c r="L266" s="493"/>
      <c r="M266" s="26"/>
    </row>
    <row r="267" spans="1:19" s="26" customFormat="1" x14ac:dyDescent="0.25">
      <c r="A267" s="56"/>
      <c r="B267" s="67"/>
      <c r="C267" s="68"/>
      <c r="D267" s="68"/>
      <c r="E267" s="68"/>
      <c r="F267" s="68"/>
      <c r="G267" s="68"/>
      <c r="H267" s="68"/>
      <c r="I267" s="68"/>
      <c r="J267" s="68"/>
      <c r="K267" s="68"/>
      <c r="L267" s="69"/>
      <c r="O267" s="8"/>
      <c r="P267" s="8"/>
      <c r="Q267" s="8"/>
      <c r="R267" s="8"/>
      <c r="S267" s="8"/>
    </row>
    <row r="268" spans="1:19" s="9" customFormat="1" x14ac:dyDescent="0.25">
      <c r="A268" s="6"/>
      <c r="B268" s="449" t="s">
        <v>432</v>
      </c>
      <c r="C268" s="450"/>
      <c r="D268" s="450"/>
      <c r="E268" s="450"/>
      <c r="F268" s="450"/>
      <c r="G268" s="450"/>
      <c r="H268" s="450"/>
      <c r="I268" s="450"/>
      <c r="J268" s="450"/>
      <c r="K268" s="450"/>
      <c r="L268" s="451"/>
      <c r="M268" s="42"/>
      <c r="Q268" s="8"/>
      <c r="R268" s="8"/>
      <c r="S268" s="8"/>
    </row>
    <row r="269" spans="1:19" s="26" customFormat="1" x14ac:dyDescent="0.25">
      <c r="A269" s="56"/>
      <c r="B269" s="66"/>
      <c r="C269" s="51"/>
      <c r="D269" s="51"/>
      <c r="E269" s="51"/>
      <c r="F269" s="51"/>
      <c r="G269" s="51"/>
      <c r="H269" s="51"/>
      <c r="I269" s="51"/>
      <c r="J269" s="51"/>
      <c r="K269" s="51"/>
      <c r="L269" s="57"/>
      <c r="O269" s="8"/>
      <c r="P269" s="8"/>
      <c r="Q269" s="8"/>
      <c r="R269" s="8"/>
      <c r="S269" s="8"/>
    </row>
    <row r="270" spans="1:19" s="26" customFormat="1" x14ac:dyDescent="0.25">
      <c r="A270" s="56"/>
      <c r="B270" s="465" t="str">
        <f>IF(Intro!$G$21="English",O270,P270)</f>
        <v>What was the average period of the term contracts for the goods that your firm negotiated in 2025?</v>
      </c>
      <c r="C270" s="466"/>
      <c r="D270" s="466"/>
      <c r="E270" s="466"/>
      <c r="F270" s="466"/>
      <c r="G270" s="466"/>
      <c r="H270" s="466"/>
      <c r="I270" s="466"/>
      <c r="J270" s="466"/>
      <c r="K270" s="466"/>
      <c r="L270" s="467"/>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6" customFormat="1" x14ac:dyDescent="0.25">
      <c r="A271" s="56"/>
      <c r="B271" s="66"/>
      <c r="C271" s="51"/>
      <c r="D271" s="51"/>
      <c r="E271" s="51"/>
      <c r="F271" s="51"/>
      <c r="G271" s="51"/>
      <c r="H271" s="51"/>
      <c r="I271" s="51"/>
      <c r="J271" s="51"/>
      <c r="K271" s="51"/>
      <c r="L271" s="57"/>
      <c r="O271" s="8"/>
      <c r="P271" s="8"/>
      <c r="Q271" s="8"/>
      <c r="R271" s="8"/>
      <c r="S271" s="8"/>
    </row>
    <row r="272" spans="1:19" x14ac:dyDescent="0.25">
      <c r="B272" s="474" t="str">
        <f>IF(Intro!$G$21="English",O272,P272)</f>
        <v>Time period</v>
      </c>
      <c r="C272" s="475"/>
      <c r="D272" s="94" t="str">
        <f>IF(Intro!$G$21="English",O273,P273)</f>
        <v>months</v>
      </c>
      <c r="E272" s="536"/>
      <c r="F272" s="536"/>
      <c r="G272" s="51"/>
      <c r="H272" s="51"/>
      <c r="I272" s="51"/>
      <c r="J272" s="51"/>
      <c r="K272" s="51"/>
      <c r="L272" s="57"/>
      <c r="M272" s="8"/>
      <c r="O272" s="8" t="s">
        <v>250</v>
      </c>
      <c r="P272" s="8" t="s">
        <v>251</v>
      </c>
    </row>
    <row r="273" spans="1:19" s="26" customFormat="1" x14ac:dyDescent="0.25">
      <c r="A273" s="56"/>
      <c r="B273" s="66"/>
      <c r="C273" s="51"/>
      <c r="D273" s="51"/>
      <c r="E273" s="51"/>
      <c r="F273" s="51"/>
      <c r="G273" s="51"/>
      <c r="H273" s="51"/>
      <c r="I273" s="51"/>
      <c r="J273" s="51"/>
      <c r="K273" s="51"/>
      <c r="L273" s="57"/>
      <c r="O273" s="8" t="s">
        <v>244</v>
      </c>
      <c r="P273" s="8" t="s">
        <v>410</v>
      </c>
      <c r="Q273" s="8"/>
      <c r="R273" s="8"/>
      <c r="S273" s="8"/>
    </row>
    <row r="274" spans="1:19" s="26" customFormat="1" x14ac:dyDescent="0.25">
      <c r="A274" s="56"/>
      <c r="B274" s="465" t="str">
        <f>IF(Intro!$G$21="English",O274,P274)</f>
        <v>If the average term contract period for purchases of the goods has changed since January 1, 2023, indicate when and why.</v>
      </c>
      <c r="C274" s="466"/>
      <c r="D274" s="466"/>
      <c r="E274" s="466"/>
      <c r="F274" s="466"/>
      <c r="G274" s="466"/>
      <c r="H274" s="466"/>
      <c r="I274" s="466"/>
      <c r="J274" s="466"/>
      <c r="K274" s="466"/>
      <c r="L274" s="467"/>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6" customFormat="1" x14ac:dyDescent="0.25">
      <c r="A275" s="56"/>
      <c r="B275" s="66"/>
      <c r="C275" s="51"/>
      <c r="D275" s="51"/>
      <c r="E275" s="51"/>
      <c r="F275" s="51"/>
      <c r="G275" s="51"/>
      <c r="H275" s="51"/>
      <c r="I275" s="51"/>
      <c r="J275" s="51"/>
      <c r="K275" s="51"/>
      <c r="L275" s="57"/>
      <c r="O275" s="8"/>
      <c r="P275" s="8"/>
      <c r="Q275" s="8"/>
      <c r="R275" s="8"/>
      <c r="S275" s="8"/>
    </row>
    <row r="276" spans="1:19" s="9" customFormat="1" x14ac:dyDescent="0.25">
      <c r="A276" s="6"/>
      <c r="B276" s="491"/>
      <c r="C276" s="492"/>
      <c r="D276" s="492"/>
      <c r="E276" s="492"/>
      <c r="F276" s="492"/>
      <c r="G276" s="492"/>
      <c r="H276" s="492"/>
      <c r="I276" s="492"/>
      <c r="J276" s="492"/>
      <c r="K276" s="492"/>
      <c r="L276" s="493"/>
      <c r="M276" s="26"/>
    </row>
    <row r="277" spans="1:19" s="9" customFormat="1" x14ac:dyDescent="0.25">
      <c r="A277" s="6"/>
      <c r="B277" s="491"/>
      <c r="C277" s="492"/>
      <c r="D277" s="492"/>
      <c r="E277" s="492"/>
      <c r="F277" s="492"/>
      <c r="G277" s="492"/>
      <c r="H277" s="492"/>
      <c r="I277" s="492"/>
      <c r="J277" s="492"/>
      <c r="K277" s="492"/>
      <c r="L277" s="493"/>
      <c r="M277" s="26"/>
    </row>
    <row r="278" spans="1:19" s="9" customFormat="1" x14ac:dyDescent="0.25">
      <c r="A278" s="6"/>
      <c r="B278" s="491"/>
      <c r="C278" s="492"/>
      <c r="D278" s="492"/>
      <c r="E278" s="492"/>
      <c r="F278" s="492"/>
      <c r="G278" s="492"/>
      <c r="H278" s="492"/>
      <c r="I278" s="492"/>
      <c r="J278" s="492"/>
      <c r="K278" s="492"/>
      <c r="L278" s="493"/>
      <c r="M278" s="26"/>
    </row>
    <row r="279" spans="1:19" s="9" customFormat="1" x14ac:dyDescent="0.25">
      <c r="A279" s="6"/>
      <c r="B279" s="491"/>
      <c r="C279" s="492"/>
      <c r="D279" s="492"/>
      <c r="E279" s="492"/>
      <c r="F279" s="492"/>
      <c r="G279" s="492"/>
      <c r="H279" s="492"/>
      <c r="I279" s="492"/>
      <c r="J279" s="492"/>
      <c r="K279" s="492"/>
      <c r="L279" s="493"/>
      <c r="M279" s="26"/>
    </row>
    <row r="280" spans="1:19" s="9" customFormat="1" x14ac:dyDescent="0.25">
      <c r="A280" s="6"/>
      <c r="B280" s="491"/>
      <c r="C280" s="492"/>
      <c r="D280" s="492"/>
      <c r="E280" s="492"/>
      <c r="F280" s="492"/>
      <c r="G280" s="492"/>
      <c r="H280" s="492"/>
      <c r="I280" s="492"/>
      <c r="J280" s="492"/>
      <c r="K280" s="492"/>
      <c r="L280" s="493"/>
      <c r="M280" s="26"/>
    </row>
    <row r="281" spans="1:19" s="9" customFormat="1" x14ac:dyDescent="0.25">
      <c r="A281" s="6"/>
      <c r="B281" s="491"/>
      <c r="C281" s="492"/>
      <c r="D281" s="492"/>
      <c r="E281" s="492"/>
      <c r="F281" s="492"/>
      <c r="G281" s="492"/>
      <c r="H281" s="492"/>
      <c r="I281" s="492"/>
      <c r="J281" s="492"/>
      <c r="K281" s="492"/>
      <c r="L281" s="493"/>
      <c r="M281" s="26"/>
    </row>
    <row r="282" spans="1:19" s="9" customFormat="1" x14ac:dyDescent="0.25">
      <c r="A282" s="6"/>
      <c r="B282" s="491"/>
      <c r="C282" s="492"/>
      <c r="D282" s="492"/>
      <c r="E282" s="492"/>
      <c r="F282" s="492"/>
      <c r="G282" s="492"/>
      <c r="H282" s="492"/>
      <c r="I282" s="492"/>
      <c r="J282" s="492"/>
      <c r="K282" s="492"/>
      <c r="L282" s="493"/>
      <c r="M282" s="26"/>
    </row>
    <row r="283" spans="1:19" s="9" customFormat="1" x14ac:dyDescent="0.25">
      <c r="A283" s="6"/>
      <c r="B283" s="491"/>
      <c r="C283" s="492"/>
      <c r="D283" s="492"/>
      <c r="E283" s="492"/>
      <c r="F283" s="492"/>
      <c r="G283" s="492"/>
      <c r="H283" s="492"/>
      <c r="I283" s="492"/>
      <c r="J283" s="492"/>
      <c r="K283" s="492"/>
      <c r="L283" s="493"/>
      <c r="M283" s="26"/>
    </row>
    <row r="284" spans="1:19" s="26" customFormat="1" x14ac:dyDescent="0.25">
      <c r="A284" s="56"/>
      <c r="B284" s="67"/>
      <c r="C284" s="68"/>
      <c r="D284" s="68"/>
      <c r="E284" s="68"/>
      <c r="F284" s="68"/>
      <c r="G284" s="68"/>
      <c r="H284" s="68"/>
      <c r="I284" s="68"/>
      <c r="J284" s="68"/>
      <c r="K284" s="68"/>
      <c r="L284" s="69"/>
      <c r="O284" s="8"/>
      <c r="P284" s="8"/>
      <c r="Q284" s="8"/>
      <c r="R284" s="8"/>
      <c r="S284" s="8"/>
    </row>
  </sheetData>
  <sheetProtection algorithmName="SHA-512" hashValue="gp5Tku6r67Fn0oGyC+bS8b2jHSgG0jp7k++NlxZctA0p2R8GF2axmAiooOSPCFT2iJDcLBK9x9f7E9NBkOLCsQ==" saltValue="/ztZu5sWs0ikNXv1ck95ng==" spinCount="100000" sheet="1" objects="1" scenarios="1" selectLockedCells="1"/>
  <mergeCells count="207">
    <mergeCell ref="B182:L183"/>
    <mergeCell ref="B174:L174"/>
    <mergeCell ref="B176:F176"/>
    <mergeCell ref="B178:C178"/>
    <mergeCell ref="E178:L178"/>
    <mergeCell ref="E82:F82"/>
    <mergeCell ref="B159:G160"/>
    <mergeCell ref="H159:K160"/>
    <mergeCell ref="H170:K171"/>
    <mergeCell ref="B92:L92"/>
    <mergeCell ref="E116:F116"/>
    <mergeCell ref="E126:L129"/>
    <mergeCell ref="B137:D138"/>
    <mergeCell ref="B141:D141"/>
    <mergeCell ref="E113:F113"/>
    <mergeCell ref="B162:L162"/>
    <mergeCell ref="B166:G167"/>
    <mergeCell ref="H166:K167"/>
    <mergeCell ref="B168:G169"/>
    <mergeCell ref="H168:K169"/>
    <mergeCell ref="B170:G171"/>
    <mergeCell ref="B81:D81"/>
    <mergeCell ref="E81:F81"/>
    <mergeCell ref="G81:H81"/>
    <mergeCell ref="B83:D86"/>
    <mergeCell ref="E83:L86"/>
    <mergeCell ref="B94:L101"/>
    <mergeCell ref="B126:D129"/>
    <mergeCell ref="B156:L157"/>
    <mergeCell ref="B4:L4"/>
    <mergeCell ref="B5:L5"/>
    <mergeCell ref="B6:L6"/>
    <mergeCell ref="B16:L16"/>
    <mergeCell ref="E32:G32"/>
    <mergeCell ref="B41:G43"/>
    <mergeCell ref="E35:G35"/>
    <mergeCell ref="E36:G36"/>
    <mergeCell ref="E37:G37"/>
    <mergeCell ref="E38:G38"/>
    <mergeCell ref="E39:G39"/>
    <mergeCell ref="E40:G40"/>
    <mergeCell ref="B72:L72"/>
    <mergeCell ref="B90:L90"/>
    <mergeCell ref="B57:B58"/>
    <mergeCell ref="C57:F58"/>
    <mergeCell ref="G57:L58"/>
    <mergeCell ref="B55:B56"/>
    <mergeCell ref="C59:F60"/>
    <mergeCell ref="E79:F79"/>
    <mergeCell ref="G78:H78"/>
    <mergeCell ref="G79:H79"/>
    <mergeCell ref="G82:H82"/>
    <mergeCell ref="E78:F78"/>
    <mergeCell ref="B78:D78"/>
    <mergeCell ref="B69:B70"/>
    <mergeCell ref="C69:F70"/>
    <mergeCell ref="G69:L70"/>
    <mergeCell ref="B74:L75"/>
    <mergeCell ref="G67:L68"/>
    <mergeCell ref="E77:F77"/>
    <mergeCell ref="G59:L60"/>
    <mergeCell ref="B61:B62"/>
    <mergeCell ref="C61:F62"/>
    <mergeCell ref="G61:L62"/>
    <mergeCell ref="B63:B64"/>
    <mergeCell ref="E80:F80"/>
    <mergeCell ref="B67:B68"/>
    <mergeCell ref="C67:F68"/>
    <mergeCell ref="B77:D77"/>
    <mergeCell ref="J21:J22"/>
    <mergeCell ref="K21:K22"/>
    <mergeCell ref="B51:B52"/>
    <mergeCell ref="C55:F56"/>
    <mergeCell ref="G55:L56"/>
    <mergeCell ref="C51:F52"/>
    <mergeCell ref="G51:L52"/>
    <mergeCell ref="B46:L46"/>
    <mergeCell ref="E33:G33"/>
    <mergeCell ref="E34:G34"/>
    <mergeCell ref="B32:D32"/>
    <mergeCell ref="B26:D28"/>
    <mergeCell ref="E30:G30"/>
    <mergeCell ref="E31:G31"/>
    <mergeCell ref="B53:B54"/>
    <mergeCell ref="C53:F54"/>
    <mergeCell ref="G53:L54"/>
    <mergeCell ref="C50:F50"/>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24:G24"/>
    <mergeCell ref="E25:G25"/>
    <mergeCell ref="E26:G26"/>
    <mergeCell ref="E27:G27"/>
    <mergeCell ref="E28:G28"/>
    <mergeCell ref="B15:L15"/>
    <mergeCell ref="B18:L19"/>
    <mergeCell ref="H21:H22"/>
    <mergeCell ref="I21:I22"/>
    <mergeCell ref="B276:L283"/>
    <mergeCell ref="B256:L257"/>
    <mergeCell ref="B237:L237"/>
    <mergeCell ref="B239:C239"/>
    <mergeCell ref="B252:C252"/>
    <mergeCell ref="B272:C272"/>
    <mergeCell ref="B187:L194"/>
    <mergeCell ref="B226:L233"/>
    <mergeCell ref="B259:L266"/>
    <mergeCell ref="B200:L207"/>
    <mergeCell ref="B274:L274"/>
    <mergeCell ref="B270:L270"/>
    <mergeCell ref="E246:L246"/>
    <mergeCell ref="B196:L196"/>
    <mergeCell ref="B209:L209"/>
    <mergeCell ref="B222:L222"/>
    <mergeCell ref="B235:L235"/>
    <mergeCell ref="B242:L242"/>
    <mergeCell ref="B254:L254"/>
    <mergeCell ref="B268:L268"/>
    <mergeCell ref="B224:L224"/>
    <mergeCell ref="E239:F239"/>
    <mergeCell ref="B250:L250"/>
    <mergeCell ref="E252:F252"/>
    <mergeCell ref="G77:H77"/>
    <mergeCell ref="G50:L50"/>
    <mergeCell ref="E107:F107"/>
    <mergeCell ref="B107:D107"/>
    <mergeCell ref="B113:D113"/>
    <mergeCell ref="B114:D114"/>
    <mergeCell ref="B115:D115"/>
    <mergeCell ref="B198:L198"/>
    <mergeCell ref="B211:L211"/>
    <mergeCell ref="E124:F124"/>
    <mergeCell ref="E125:F125"/>
    <mergeCell ref="B180:L180"/>
    <mergeCell ref="E135:F135"/>
    <mergeCell ref="E123:F123"/>
    <mergeCell ref="B119:D119"/>
    <mergeCell ref="B120:D120"/>
    <mergeCell ref="B121:D121"/>
    <mergeCell ref="E137:F138"/>
    <mergeCell ref="B82:D82"/>
    <mergeCell ref="B89:L89"/>
    <mergeCell ref="E185:F185"/>
    <mergeCell ref="B116:D116"/>
    <mergeCell ref="B117:D117"/>
    <mergeCell ref="E139:F140"/>
    <mergeCell ref="B213:L220"/>
    <mergeCell ref="B136:D136"/>
    <mergeCell ref="G80:H80"/>
    <mergeCell ref="B79:D79"/>
    <mergeCell ref="B80:D80"/>
    <mergeCell ref="E272:F272"/>
    <mergeCell ref="B164:L164"/>
    <mergeCell ref="B185:C185"/>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C63:F64"/>
    <mergeCell ref="G63:L64"/>
    <mergeCell ref="B65:B66"/>
    <mergeCell ref="C65:F66"/>
    <mergeCell ref="G65:L66"/>
    <mergeCell ref="B105:L105"/>
    <mergeCell ref="H152:K152"/>
    <mergeCell ref="B152:G152"/>
    <mergeCell ref="B111:L111"/>
    <mergeCell ref="E115:F115"/>
    <mergeCell ref="E117:F117"/>
    <mergeCell ref="E118:F118"/>
    <mergeCell ref="E119:F119"/>
    <mergeCell ref="E120:F120"/>
    <mergeCell ref="E121:F121"/>
    <mergeCell ref="E122:F122"/>
    <mergeCell ref="E141:F141"/>
    <mergeCell ref="B133:L133"/>
    <mergeCell ref="B118:D118"/>
    <mergeCell ref="B125:D125"/>
    <mergeCell ref="B135:D135"/>
    <mergeCell ref="B122:D122"/>
    <mergeCell ref="B123:D123"/>
    <mergeCell ref="B124:D124"/>
  </mergeCells>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E252:F252 E185:F185" xr:uid="{3C62CADA-C63C-48B8-A394-ABA4B955018B}">
      <formula1>-1000000000</formula1>
    </dataValidation>
    <dataValidation type="list" operator="lessThanOrEqual" allowBlank="1" showErrorMessage="1" prompt="1000 character limit/limite de 1000 caractères" sqref="E78:H82" xr:uid="{E8E450E9-3AF8-4797-AF7C-A7504B0E0D6A}">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operator="lessThanOrEqual" allowBlank="1" showErrorMessage="1" prompt="1000 character limit/limite de 1000 caractères" xr:uid="{977CF734-999F-4294-9FA5-014608E445B4}">
          <x14:formula1>
            <xm:f>Variables!$D$30:$D$33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C5D5-6947-402B-A74C-44C3B1C8381E}">
  <sheetPr>
    <tabColor rgb="FF92D050"/>
    <pageSetUpPr fitToPage="1"/>
  </sheetPr>
  <dimension ref="A1:S64"/>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tr">
        <f>IF(Intro!$G$21="English",O3,P3)</f>
        <v>PROTECTED</v>
      </c>
      <c r="C2" s="10"/>
      <c r="D2" s="10"/>
      <c r="O2" s="9" t="s">
        <v>151</v>
      </c>
      <c r="P2" s="9" t="s">
        <v>161</v>
      </c>
    </row>
    <row r="3" spans="1:16" x14ac:dyDescent="0.25">
      <c r="B3" s="12"/>
      <c r="C3" s="12"/>
      <c r="D3" s="12"/>
      <c r="O3" s="81" t="s">
        <v>362</v>
      </c>
      <c r="P3" s="81" t="s">
        <v>363</v>
      </c>
    </row>
    <row r="4" spans="1:16" s="2" customFormat="1" x14ac:dyDescent="0.25">
      <c r="A4" s="1"/>
      <c r="B4" s="396" t="str">
        <f>Info!B4</f>
        <v>PURCHASERS' QUESTIONNAIRE</v>
      </c>
      <c r="C4" s="364"/>
      <c r="D4" s="364"/>
      <c r="E4" s="364"/>
      <c r="F4" s="364"/>
      <c r="G4" s="364"/>
      <c r="H4" s="364"/>
      <c r="I4" s="364"/>
      <c r="J4" s="364"/>
      <c r="K4" s="364"/>
      <c r="L4" s="365"/>
      <c r="M4" s="13"/>
      <c r="N4" s="13"/>
      <c r="O4" s="20"/>
      <c r="P4" s="20"/>
    </row>
    <row r="5" spans="1:16" s="2" customFormat="1" x14ac:dyDescent="0.25">
      <c r="A5" s="1"/>
      <c r="B5" s="462" t="str">
        <f>Info!B5</f>
        <v>NQ-2026-004</v>
      </c>
      <c r="C5" s="367"/>
      <c r="D5" s="367"/>
      <c r="E5" s="367"/>
      <c r="F5" s="367"/>
      <c r="G5" s="367"/>
      <c r="H5" s="367"/>
      <c r="I5" s="367"/>
      <c r="J5" s="367"/>
      <c r="K5" s="367"/>
      <c r="L5" s="368"/>
      <c r="M5" s="13"/>
      <c r="N5" s="13"/>
      <c r="O5" s="20"/>
      <c r="P5" s="20"/>
    </row>
    <row r="6" spans="1:16" s="4" customFormat="1" x14ac:dyDescent="0.25">
      <c r="A6" s="1"/>
      <c r="B6" s="462" t="str">
        <f>Info!B6</f>
        <v>DECORATIVE AND OTHER NON-STRUCTURAL PLYWOOD</v>
      </c>
      <c r="C6" s="367"/>
      <c r="D6" s="367"/>
      <c r="E6" s="367"/>
      <c r="F6" s="367"/>
      <c r="G6" s="367"/>
      <c r="H6" s="367"/>
      <c r="I6" s="367"/>
      <c r="J6" s="367"/>
      <c r="K6" s="367"/>
      <c r="L6" s="368"/>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Public!B8</f>
        <v>The following questions refer to the goods as defined in the product description on the Intro tab.</v>
      </c>
      <c r="C8" s="469"/>
      <c r="D8" s="469"/>
      <c r="E8" s="469"/>
      <c r="F8" s="469"/>
      <c r="G8" s="469"/>
      <c r="H8" s="469"/>
      <c r="I8" s="469"/>
      <c r="J8" s="469"/>
      <c r="K8" s="469"/>
      <c r="L8" s="470"/>
      <c r="M8" s="20"/>
      <c r="N8" s="20"/>
      <c r="O8" s="16"/>
      <c r="P8" s="16"/>
    </row>
    <row r="9" spans="1:16" s="4" customFormat="1" x14ac:dyDescent="0.25">
      <c r="A9" s="1"/>
      <c r="B9" s="468" t="str">
        <f>Public!B9</f>
        <v xml:space="preserve">Product information and a glossary of terms can be found in the Info tab.
</v>
      </c>
      <c r="C9" s="469"/>
      <c r="D9" s="469"/>
      <c r="E9" s="469"/>
      <c r="F9" s="469"/>
      <c r="G9" s="469"/>
      <c r="H9" s="469"/>
      <c r="I9" s="469"/>
      <c r="J9" s="469"/>
      <c r="K9" s="469"/>
      <c r="L9" s="470"/>
      <c r="M9" s="20"/>
      <c r="N9" s="20"/>
      <c r="O9" s="16"/>
    </row>
    <row r="10" spans="1:16" s="4" customFormat="1" x14ac:dyDescent="0.25">
      <c r="A10" s="1"/>
      <c r="B10" s="15"/>
      <c r="C10" s="15"/>
      <c r="D10" s="15"/>
      <c r="E10" s="3"/>
      <c r="F10" s="3"/>
      <c r="G10" s="3"/>
      <c r="H10" s="3"/>
      <c r="I10" s="3"/>
      <c r="J10" s="3"/>
      <c r="K10" s="3"/>
      <c r="L10" s="3"/>
      <c r="O10" s="16"/>
      <c r="P10" s="16"/>
    </row>
    <row r="11" spans="1:16" x14ac:dyDescent="0.25">
      <c r="B11" s="314" t="str">
        <f>IF(Intro!$G$21="English",O11,P11)</f>
        <v>GRADES</v>
      </c>
      <c r="C11" s="315"/>
      <c r="D11" s="315"/>
      <c r="E11" s="315"/>
      <c r="F11" s="315"/>
      <c r="G11" s="315"/>
      <c r="H11" s="315"/>
      <c r="I11" s="315"/>
      <c r="J11" s="315"/>
      <c r="K11" s="315"/>
      <c r="L11" s="316"/>
      <c r="M11" s="8"/>
      <c r="O11" s="8" t="s">
        <v>503</v>
      </c>
      <c r="P11" s="8" t="s">
        <v>504</v>
      </c>
    </row>
    <row r="12" spans="1:16" x14ac:dyDescent="0.25">
      <c r="B12" s="455" t="s">
        <v>9</v>
      </c>
      <c r="C12" s="456"/>
      <c r="D12" s="456"/>
      <c r="E12" s="456"/>
      <c r="F12" s="456"/>
      <c r="G12" s="456"/>
      <c r="H12" s="456"/>
      <c r="I12" s="456"/>
      <c r="J12" s="456"/>
      <c r="K12" s="456"/>
      <c r="L12" s="457"/>
      <c r="M12" s="8"/>
    </row>
    <row r="13" spans="1:16" x14ac:dyDescent="0.25">
      <c r="B13" s="17"/>
      <c r="C13" s="23"/>
      <c r="D13" s="23"/>
      <c r="E13" s="24"/>
      <c r="F13" s="24"/>
      <c r="G13" s="24"/>
      <c r="H13" s="24"/>
      <c r="I13" s="24"/>
      <c r="J13" s="24"/>
      <c r="K13" s="24"/>
      <c r="L13" s="18"/>
      <c r="M13" s="8"/>
    </row>
    <row r="14" spans="1:16" x14ac:dyDescent="0.25">
      <c r="B14" s="327" t="str">
        <f>IF(Intro!$G$21="English",O14,P14)</f>
        <v>Provide the grades purchased by your firm between January 1, 2023 and March 31, 2026.</v>
      </c>
      <c r="C14" s="328"/>
      <c r="D14" s="328"/>
      <c r="E14" s="328"/>
      <c r="F14" s="328"/>
      <c r="G14" s="328"/>
      <c r="H14" s="328"/>
      <c r="I14" s="328"/>
      <c r="J14" s="328"/>
      <c r="K14" s="328"/>
      <c r="L14" s="329"/>
      <c r="M14" s="8"/>
      <c r="O14" s="129" t="str">
        <f>"Provide the grades purchased by your firm between January 1, "&amp;Variables!B6&amp;" and "&amp;Variables!B7&amp;", 2026."</f>
        <v>Provide the grades purchased by your firm between January 1, 2023 and March 31, 2026.</v>
      </c>
      <c r="P14" s="130" t="str">
        <f>"Indiquez les nuances importée au pays par votre entreprise du 1er janvier "&amp;Variables!C6&amp;" au "&amp;Variables!C7&amp;" 2026."</f>
        <v>Indiquez les nuances importée au pays par votre entreprise du 1er janvier 2023 au 31 mars 2026.</v>
      </c>
    </row>
    <row r="15" spans="1:16" x14ac:dyDescent="0.25">
      <c r="B15" s="327"/>
      <c r="C15" s="328"/>
      <c r="D15" s="328"/>
      <c r="E15" s="328"/>
      <c r="F15" s="328"/>
      <c r="G15" s="328"/>
      <c r="H15" s="328"/>
      <c r="I15" s="328"/>
      <c r="J15" s="328"/>
      <c r="K15" s="328"/>
      <c r="L15" s="329"/>
      <c r="M15" s="8"/>
      <c r="O15" s="19"/>
    </row>
    <row r="16" spans="1:16" x14ac:dyDescent="0.25">
      <c r="B16" s="43"/>
      <c r="C16" s="23"/>
      <c r="D16" s="23"/>
      <c r="E16" s="24"/>
      <c r="F16" s="24"/>
      <c r="G16" s="24"/>
      <c r="H16" s="24"/>
      <c r="I16" s="24"/>
      <c r="J16" s="24"/>
      <c r="K16" s="24"/>
      <c r="L16" s="18"/>
      <c r="M16" s="8"/>
      <c r="O16" s="19"/>
    </row>
    <row r="17" spans="2:16" ht="14.25" customHeight="1" x14ac:dyDescent="0.25">
      <c r="B17" s="577" t="str">
        <f>IF(Intro!$G$21="English",O18,P18)</f>
        <v>Face grade</v>
      </c>
      <c r="C17" s="577" t="str">
        <f>IF(Intro!$G$21="English",O17,P17)</f>
        <v>Face - wood species</v>
      </c>
      <c r="D17" s="577" t="str">
        <f>IF(Intro!$G$21="English",O22,P22)</f>
        <v>Coating</v>
      </c>
      <c r="E17" s="577" t="str">
        <f>IF(Intro!$G$21="English",O23,P23)</f>
        <v>Cut</v>
      </c>
      <c r="F17" s="577" t="str">
        <f>IF(Intro!$G$21="English",O25,P25)</f>
        <v>Core</v>
      </c>
      <c r="G17" s="577" t="str">
        <f>IF(Intro!$G$21="English",O24,P24)</f>
        <v>Panel thickness</v>
      </c>
      <c r="H17" s="612" t="str">
        <f>IF(Intro!$G$21="English",O27,P27)</f>
        <v>Thickness of face veneer</v>
      </c>
      <c r="I17" s="577" t="str">
        <f>IF(Intro!$G$21="English",O28,P28)</f>
        <v>Thickness of back veneer</v>
      </c>
      <c r="J17" s="577" t="str">
        <f>IF(Intro!$G$21="English",O21,P21)</f>
        <v>Panel Sizes</v>
      </c>
      <c r="K17" s="577" t="str">
        <f>IF(Intro!$G$21="English",O19,P19)</f>
        <v>Country of Origin</v>
      </c>
      <c r="L17" s="577" t="str">
        <f>IF(Intro!$G$21="English",O26,P26)</f>
        <v>Which country is the price leader?</v>
      </c>
      <c r="M17" s="8"/>
      <c r="O17" s="19" t="s">
        <v>522</v>
      </c>
      <c r="P17" s="8" t="s">
        <v>521</v>
      </c>
    </row>
    <row r="18" spans="2:16" x14ac:dyDescent="0.25">
      <c r="B18" s="611"/>
      <c r="C18" s="611"/>
      <c r="D18" s="611"/>
      <c r="E18" s="611"/>
      <c r="F18" s="611"/>
      <c r="G18" s="611"/>
      <c r="H18" s="613"/>
      <c r="I18" s="611"/>
      <c r="J18" s="611"/>
      <c r="K18" s="611"/>
      <c r="L18" s="611"/>
      <c r="M18" s="8"/>
      <c r="O18" s="19" t="s">
        <v>520</v>
      </c>
      <c r="P18" s="8" t="s">
        <v>519</v>
      </c>
    </row>
    <row r="19" spans="2:16" x14ac:dyDescent="0.25">
      <c r="B19" s="578"/>
      <c r="C19" s="578"/>
      <c r="D19" s="578"/>
      <c r="E19" s="578"/>
      <c r="F19" s="578"/>
      <c r="G19" s="578"/>
      <c r="H19" s="614"/>
      <c r="I19" s="578"/>
      <c r="J19" s="578"/>
      <c r="K19" s="578"/>
      <c r="L19" s="578"/>
      <c r="M19" s="8"/>
      <c r="O19" s="19" t="s">
        <v>518</v>
      </c>
      <c r="P19" s="8" t="s">
        <v>517</v>
      </c>
    </row>
    <row r="20" spans="2:16" x14ac:dyDescent="0.25">
      <c r="B20" s="618"/>
      <c r="C20" s="615"/>
      <c r="D20" s="615"/>
      <c r="E20" s="615"/>
      <c r="F20" s="304"/>
      <c r="G20" s="304"/>
      <c r="H20" s="608"/>
      <c r="I20" s="304"/>
      <c r="J20" s="608"/>
      <c r="K20" s="615"/>
      <c r="L20" s="304"/>
      <c r="M20" s="8"/>
      <c r="O20" s="8" t="s">
        <v>516</v>
      </c>
      <c r="P20" s="8" t="s">
        <v>515</v>
      </c>
    </row>
    <row r="21" spans="2:16" x14ac:dyDescent="0.25">
      <c r="B21" s="619"/>
      <c r="C21" s="616"/>
      <c r="D21" s="616"/>
      <c r="E21" s="616"/>
      <c r="F21" s="607"/>
      <c r="G21" s="607"/>
      <c r="H21" s="609"/>
      <c r="I21" s="607"/>
      <c r="J21" s="609"/>
      <c r="K21" s="616"/>
      <c r="L21" s="607"/>
      <c r="M21" s="8"/>
      <c r="O21" s="8" t="s">
        <v>514</v>
      </c>
      <c r="P21" s="8" t="s">
        <v>513</v>
      </c>
    </row>
    <row r="22" spans="2:16" x14ac:dyDescent="0.25">
      <c r="B22" s="619"/>
      <c r="C22" s="616"/>
      <c r="D22" s="616"/>
      <c r="E22" s="616"/>
      <c r="F22" s="607"/>
      <c r="G22" s="607"/>
      <c r="H22" s="609"/>
      <c r="I22" s="607"/>
      <c r="J22" s="609"/>
      <c r="K22" s="616"/>
      <c r="L22" s="607"/>
      <c r="M22" s="8"/>
      <c r="O22" s="8" t="s">
        <v>512</v>
      </c>
      <c r="P22" s="8" t="s">
        <v>511</v>
      </c>
    </row>
    <row r="23" spans="2:16" x14ac:dyDescent="0.25">
      <c r="B23" s="620"/>
      <c r="C23" s="617"/>
      <c r="D23" s="617"/>
      <c r="E23" s="617"/>
      <c r="F23" s="305"/>
      <c r="G23" s="305"/>
      <c r="H23" s="610"/>
      <c r="I23" s="305"/>
      <c r="J23" s="610"/>
      <c r="K23" s="617"/>
      <c r="L23" s="305"/>
      <c r="M23" s="8"/>
      <c r="O23" s="8" t="s">
        <v>510</v>
      </c>
      <c r="P23" s="8" t="s">
        <v>509</v>
      </c>
    </row>
    <row r="24" spans="2:16" x14ac:dyDescent="0.25">
      <c r="B24" s="618"/>
      <c r="C24" s="615"/>
      <c r="D24" s="615"/>
      <c r="E24" s="615"/>
      <c r="F24" s="304"/>
      <c r="G24" s="304"/>
      <c r="H24" s="608"/>
      <c r="I24" s="304"/>
      <c r="J24" s="608"/>
      <c r="K24" s="615"/>
      <c r="L24" s="304"/>
      <c r="M24" s="8"/>
      <c r="O24" s="8" t="s">
        <v>508</v>
      </c>
      <c r="P24" s="8" t="s">
        <v>507</v>
      </c>
    </row>
    <row r="25" spans="2:16" x14ac:dyDescent="0.25">
      <c r="B25" s="619"/>
      <c r="C25" s="616"/>
      <c r="D25" s="616"/>
      <c r="E25" s="616"/>
      <c r="F25" s="607"/>
      <c r="G25" s="607"/>
      <c r="H25" s="609"/>
      <c r="I25" s="607"/>
      <c r="J25" s="609"/>
      <c r="K25" s="616"/>
      <c r="L25" s="607"/>
      <c r="M25" s="8"/>
      <c r="O25" s="8" t="s">
        <v>506</v>
      </c>
      <c r="P25" s="8" t="s">
        <v>505</v>
      </c>
    </row>
    <row r="26" spans="2:16" x14ac:dyDescent="0.25">
      <c r="B26" s="619"/>
      <c r="C26" s="616"/>
      <c r="D26" s="616"/>
      <c r="E26" s="616"/>
      <c r="F26" s="607"/>
      <c r="G26" s="607"/>
      <c r="H26" s="609"/>
      <c r="I26" s="607"/>
      <c r="J26" s="609"/>
      <c r="K26" s="616"/>
      <c r="L26" s="607"/>
      <c r="M26" s="8"/>
      <c r="O26" s="8" t="s">
        <v>523</v>
      </c>
      <c r="P26" s="8" t="s">
        <v>702</v>
      </c>
    </row>
    <row r="27" spans="2:16" x14ac:dyDescent="0.25">
      <c r="B27" s="620"/>
      <c r="C27" s="617"/>
      <c r="D27" s="617"/>
      <c r="E27" s="617"/>
      <c r="F27" s="305"/>
      <c r="G27" s="305"/>
      <c r="H27" s="610"/>
      <c r="I27" s="305"/>
      <c r="J27" s="610"/>
      <c r="K27" s="617"/>
      <c r="L27" s="305"/>
      <c r="M27" s="8"/>
      <c r="O27" s="130" t="s">
        <v>698</v>
      </c>
      <c r="P27" s="130" t="s">
        <v>699</v>
      </c>
    </row>
    <row r="28" spans="2:16" ht="14.25" customHeight="1" x14ac:dyDescent="0.25">
      <c r="B28" s="618"/>
      <c r="C28" s="615"/>
      <c r="D28" s="615"/>
      <c r="E28" s="615"/>
      <c r="F28" s="304"/>
      <c r="G28" s="304"/>
      <c r="H28" s="608"/>
      <c r="I28" s="304"/>
      <c r="J28" s="608"/>
      <c r="K28" s="615"/>
      <c r="L28" s="304"/>
      <c r="M28" s="8"/>
      <c r="O28" s="273" t="s">
        <v>700</v>
      </c>
      <c r="P28" s="130" t="s">
        <v>701</v>
      </c>
    </row>
    <row r="29" spans="2:16" x14ac:dyDescent="0.25">
      <c r="B29" s="619"/>
      <c r="C29" s="616"/>
      <c r="D29" s="616"/>
      <c r="E29" s="616"/>
      <c r="F29" s="607"/>
      <c r="G29" s="607"/>
      <c r="H29" s="609"/>
      <c r="I29" s="607"/>
      <c r="J29" s="609"/>
      <c r="K29" s="616"/>
      <c r="L29" s="607"/>
      <c r="M29" s="8"/>
    </row>
    <row r="30" spans="2:16" x14ac:dyDescent="0.25">
      <c r="B30" s="619"/>
      <c r="C30" s="616"/>
      <c r="D30" s="616"/>
      <c r="E30" s="616"/>
      <c r="F30" s="607"/>
      <c r="G30" s="607"/>
      <c r="H30" s="609"/>
      <c r="I30" s="607"/>
      <c r="J30" s="609"/>
      <c r="K30" s="616"/>
      <c r="L30" s="607"/>
      <c r="M30" s="8"/>
    </row>
    <row r="31" spans="2:16" x14ac:dyDescent="0.25">
      <c r="B31" s="620"/>
      <c r="C31" s="617"/>
      <c r="D31" s="617"/>
      <c r="E31" s="617"/>
      <c r="F31" s="305"/>
      <c r="G31" s="305"/>
      <c r="H31" s="610"/>
      <c r="I31" s="305"/>
      <c r="J31" s="610"/>
      <c r="K31" s="617"/>
      <c r="L31" s="305"/>
      <c r="M31" s="8"/>
    </row>
    <row r="32" spans="2:16" x14ac:dyDescent="0.25">
      <c r="B32" s="618"/>
      <c r="C32" s="615"/>
      <c r="D32" s="615"/>
      <c r="E32" s="615"/>
      <c r="F32" s="304"/>
      <c r="G32" s="304"/>
      <c r="H32" s="608"/>
      <c r="I32" s="304"/>
      <c r="J32" s="608"/>
      <c r="K32" s="615"/>
      <c r="L32" s="304"/>
      <c r="M32" s="8"/>
    </row>
    <row r="33" spans="1:19" x14ac:dyDescent="0.25">
      <c r="B33" s="619"/>
      <c r="C33" s="616"/>
      <c r="D33" s="616"/>
      <c r="E33" s="616"/>
      <c r="F33" s="607"/>
      <c r="G33" s="607"/>
      <c r="H33" s="609"/>
      <c r="I33" s="607"/>
      <c r="J33" s="609"/>
      <c r="K33" s="616"/>
      <c r="L33" s="607"/>
      <c r="M33" s="8"/>
    </row>
    <row r="34" spans="1:19" x14ac:dyDescent="0.25">
      <c r="B34" s="619"/>
      <c r="C34" s="616"/>
      <c r="D34" s="616"/>
      <c r="E34" s="616"/>
      <c r="F34" s="607"/>
      <c r="G34" s="607"/>
      <c r="H34" s="609"/>
      <c r="I34" s="607"/>
      <c r="J34" s="609"/>
      <c r="K34" s="616"/>
      <c r="L34" s="607"/>
      <c r="M34" s="8"/>
    </row>
    <row r="35" spans="1:19" x14ac:dyDescent="0.25">
      <c r="B35" s="620"/>
      <c r="C35" s="617"/>
      <c r="D35" s="617"/>
      <c r="E35" s="617"/>
      <c r="F35" s="305"/>
      <c r="G35" s="305"/>
      <c r="H35" s="610"/>
      <c r="I35" s="305"/>
      <c r="J35" s="610"/>
      <c r="K35" s="617"/>
      <c r="L35" s="305"/>
      <c r="M35" s="8"/>
    </row>
    <row r="36" spans="1:19" x14ac:dyDescent="0.25">
      <c r="B36" s="618"/>
      <c r="C36" s="615"/>
      <c r="D36" s="615"/>
      <c r="E36" s="615"/>
      <c r="F36" s="304"/>
      <c r="G36" s="304"/>
      <c r="H36" s="608"/>
      <c r="I36" s="304"/>
      <c r="J36" s="608"/>
      <c r="K36" s="615"/>
      <c r="L36" s="304"/>
      <c r="M36" s="8"/>
    </row>
    <row r="37" spans="1:19" x14ac:dyDescent="0.25">
      <c r="B37" s="619"/>
      <c r="C37" s="616"/>
      <c r="D37" s="616"/>
      <c r="E37" s="616"/>
      <c r="F37" s="607"/>
      <c r="G37" s="607"/>
      <c r="H37" s="609"/>
      <c r="I37" s="607"/>
      <c r="J37" s="609"/>
      <c r="K37" s="616"/>
      <c r="L37" s="607"/>
      <c r="M37" s="8"/>
    </row>
    <row r="38" spans="1:19" s="26" customFormat="1" x14ac:dyDescent="0.25">
      <c r="A38" s="56"/>
      <c r="B38" s="619"/>
      <c r="C38" s="616"/>
      <c r="D38" s="616"/>
      <c r="E38" s="616"/>
      <c r="F38" s="607"/>
      <c r="G38" s="607"/>
      <c r="H38" s="609"/>
      <c r="I38" s="607"/>
      <c r="J38" s="609"/>
      <c r="K38" s="616"/>
      <c r="L38" s="607"/>
      <c r="O38" s="8"/>
      <c r="P38" s="8"/>
      <c r="Q38" s="8"/>
      <c r="R38" s="8"/>
      <c r="S38" s="8"/>
    </row>
    <row r="39" spans="1:19" s="26" customFormat="1" x14ac:dyDescent="0.25">
      <c r="A39" s="56"/>
      <c r="B39" s="620"/>
      <c r="C39" s="617"/>
      <c r="D39" s="617"/>
      <c r="E39" s="617"/>
      <c r="F39" s="305"/>
      <c r="G39" s="305"/>
      <c r="H39" s="610"/>
      <c r="I39" s="305"/>
      <c r="J39" s="610"/>
      <c r="K39" s="617"/>
      <c r="L39" s="305"/>
      <c r="O39" s="8"/>
      <c r="P39" s="8"/>
      <c r="Q39" s="8"/>
      <c r="R39" s="8"/>
      <c r="S39" s="8"/>
    </row>
    <row r="40" spans="1:19" x14ac:dyDescent="0.25">
      <c r="B40" s="618"/>
      <c r="C40" s="615"/>
      <c r="D40" s="615"/>
      <c r="E40" s="615"/>
      <c r="F40" s="304"/>
      <c r="G40" s="304"/>
      <c r="H40" s="608"/>
      <c r="I40" s="304"/>
      <c r="J40" s="608"/>
      <c r="K40" s="615"/>
      <c r="L40" s="304"/>
      <c r="M40" s="8"/>
    </row>
    <row r="41" spans="1:19" x14ac:dyDescent="0.25">
      <c r="B41" s="619"/>
      <c r="C41" s="616"/>
      <c r="D41" s="616"/>
      <c r="E41" s="616"/>
      <c r="F41" s="607"/>
      <c r="G41" s="607"/>
      <c r="H41" s="609"/>
      <c r="I41" s="607"/>
      <c r="J41" s="609"/>
      <c r="K41" s="616"/>
      <c r="L41" s="607"/>
      <c r="M41" s="8"/>
    </row>
    <row r="42" spans="1:19" x14ac:dyDescent="0.25">
      <c r="B42" s="619"/>
      <c r="C42" s="616"/>
      <c r="D42" s="616"/>
      <c r="E42" s="616"/>
      <c r="F42" s="607"/>
      <c r="G42" s="607"/>
      <c r="H42" s="609"/>
      <c r="I42" s="607"/>
      <c r="J42" s="609"/>
      <c r="K42" s="616"/>
      <c r="L42" s="607"/>
      <c r="M42" s="8"/>
    </row>
    <row r="43" spans="1:19" x14ac:dyDescent="0.25">
      <c r="B43" s="620"/>
      <c r="C43" s="617"/>
      <c r="D43" s="617"/>
      <c r="E43" s="617"/>
      <c r="F43" s="305"/>
      <c r="G43" s="305"/>
      <c r="H43" s="610"/>
      <c r="I43" s="305"/>
      <c r="J43" s="610"/>
      <c r="K43" s="617"/>
      <c r="L43" s="305"/>
      <c r="M43" s="8"/>
    </row>
    <row r="44" spans="1:19" x14ac:dyDescent="0.25">
      <c r="B44" s="618"/>
      <c r="C44" s="615"/>
      <c r="D44" s="615"/>
      <c r="E44" s="615"/>
      <c r="F44" s="304"/>
      <c r="G44" s="304"/>
      <c r="H44" s="608"/>
      <c r="I44" s="304"/>
      <c r="J44" s="608"/>
      <c r="K44" s="615"/>
      <c r="L44" s="304"/>
      <c r="M44" s="8"/>
    </row>
    <row r="45" spans="1:19" x14ac:dyDescent="0.25">
      <c r="B45" s="619"/>
      <c r="C45" s="616"/>
      <c r="D45" s="616"/>
      <c r="E45" s="616"/>
      <c r="F45" s="607"/>
      <c r="G45" s="607"/>
      <c r="H45" s="609"/>
      <c r="I45" s="607"/>
      <c r="J45" s="609"/>
      <c r="K45" s="616"/>
      <c r="L45" s="607"/>
      <c r="M45" s="8"/>
    </row>
    <row r="46" spans="1:19" x14ac:dyDescent="0.25">
      <c r="B46" s="619"/>
      <c r="C46" s="616"/>
      <c r="D46" s="616"/>
      <c r="E46" s="616"/>
      <c r="F46" s="607"/>
      <c r="G46" s="607"/>
      <c r="H46" s="609"/>
      <c r="I46" s="607"/>
      <c r="J46" s="609"/>
      <c r="K46" s="616"/>
      <c r="L46" s="607"/>
      <c r="M46" s="8"/>
    </row>
    <row r="47" spans="1:19" x14ac:dyDescent="0.25">
      <c r="B47" s="620"/>
      <c r="C47" s="617"/>
      <c r="D47" s="617"/>
      <c r="E47" s="617"/>
      <c r="F47" s="305"/>
      <c r="G47" s="305"/>
      <c r="H47" s="610"/>
      <c r="I47" s="305"/>
      <c r="J47" s="610"/>
      <c r="K47" s="617"/>
      <c r="L47" s="305"/>
      <c r="M47" s="8"/>
    </row>
    <row r="48" spans="1:19" x14ac:dyDescent="0.25">
      <c r="B48" s="618"/>
      <c r="C48" s="615"/>
      <c r="D48" s="615"/>
      <c r="E48" s="615"/>
      <c r="F48" s="304"/>
      <c r="G48" s="304"/>
      <c r="H48" s="608"/>
      <c r="I48" s="304"/>
      <c r="J48" s="608"/>
      <c r="K48" s="615"/>
      <c r="L48" s="304"/>
      <c r="M48" s="8"/>
    </row>
    <row r="49" spans="1:19" x14ac:dyDescent="0.25">
      <c r="B49" s="619"/>
      <c r="C49" s="616"/>
      <c r="D49" s="616"/>
      <c r="E49" s="616"/>
      <c r="F49" s="607"/>
      <c r="G49" s="607"/>
      <c r="H49" s="609"/>
      <c r="I49" s="607"/>
      <c r="J49" s="609"/>
      <c r="K49" s="616"/>
      <c r="L49" s="607"/>
      <c r="M49" s="8"/>
    </row>
    <row r="50" spans="1:19" s="26" customFormat="1" x14ac:dyDescent="0.25">
      <c r="A50" s="56"/>
      <c r="B50" s="619"/>
      <c r="C50" s="616"/>
      <c r="D50" s="616"/>
      <c r="E50" s="616"/>
      <c r="F50" s="607"/>
      <c r="G50" s="607"/>
      <c r="H50" s="609"/>
      <c r="I50" s="607"/>
      <c r="J50" s="609"/>
      <c r="K50" s="616"/>
      <c r="L50" s="607"/>
      <c r="O50" s="8"/>
      <c r="P50" s="8"/>
      <c r="Q50" s="8"/>
      <c r="R50" s="8"/>
      <c r="S50" s="8"/>
    </row>
    <row r="51" spans="1:19" s="26" customFormat="1" x14ac:dyDescent="0.25">
      <c r="A51" s="56"/>
      <c r="B51" s="620"/>
      <c r="C51" s="617"/>
      <c r="D51" s="617"/>
      <c r="E51" s="617"/>
      <c r="F51" s="305"/>
      <c r="G51" s="305"/>
      <c r="H51" s="610"/>
      <c r="I51" s="305"/>
      <c r="J51" s="610"/>
      <c r="K51" s="617"/>
      <c r="L51" s="305"/>
      <c r="O51" s="8"/>
      <c r="P51" s="8"/>
      <c r="Q51" s="8"/>
      <c r="R51" s="8"/>
      <c r="S51" s="8"/>
    </row>
    <row r="52" spans="1:19" x14ac:dyDescent="0.25">
      <c r="B52" s="618"/>
      <c r="C52" s="615"/>
      <c r="D52" s="615"/>
      <c r="E52" s="615"/>
      <c r="F52" s="304"/>
      <c r="G52" s="304"/>
      <c r="H52" s="608"/>
      <c r="I52" s="304"/>
      <c r="J52" s="608"/>
      <c r="K52" s="615"/>
      <c r="L52" s="304"/>
      <c r="M52" s="8"/>
    </row>
    <row r="53" spans="1:19" x14ac:dyDescent="0.25">
      <c r="B53" s="619"/>
      <c r="C53" s="616"/>
      <c r="D53" s="616"/>
      <c r="E53" s="616"/>
      <c r="F53" s="607"/>
      <c r="G53" s="607"/>
      <c r="H53" s="609"/>
      <c r="I53" s="607"/>
      <c r="J53" s="609"/>
      <c r="K53" s="616"/>
      <c r="L53" s="607"/>
      <c r="M53" s="8"/>
    </row>
    <row r="54" spans="1:19" x14ac:dyDescent="0.25">
      <c r="B54" s="619"/>
      <c r="C54" s="616"/>
      <c r="D54" s="616"/>
      <c r="E54" s="616"/>
      <c r="F54" s="607"/>
      <c r="G54" s="607"/>
      <c r="H54" s="609"/>
      <c r="I54" s="607"/>
      <c r="J54" s="609"/>
      <c r="K54" s="616"/>
      <c r="L54" s="607"/>
      <c r="M54" s="8"/>
    </row>
    <row r="55" spans="1:19" x14ac:dyDescent="0.25">
      <c r="B55" s="620"/>
      <c r="C55" s="617"/>
      <c r="D55" s="617"/>
      <c r="E55" s="617"/>
      <c r="F55" s="305"/>
      <c r="G55" s="305"/>
      <c r="H55" s="610"/>
      <c r="I55" s="305"/>
      <c r="J55" s="610"/>
      <c r="K55" s="617"/>
      <c r="L55" s="305"/>
      <c r="M55" s="8"/>
    </row>
    <row r="56" spans="1:19" x14ac:dyDescent="0.25">
      <c r="B56" s="618"/>
      <c r="C56" s="615"/>
      <c r="D56" s="615"/>
      <c r="E56" s="615"/>
      <c r="F56" s="304"/>
      <c r="G56" s="304"/>
      <c r="H56" s="608"/>
      <c r="I56" s="304"/>
      <c r="J56" s="608"/>
      <c r="K56" s="615"/>
      <c r="L56" s="304"/>
      <c r="M56" s="8"/>
    </row>
    <row r="57" spans="1:19" x14ac:dyDescent="0.25">
      <c r="B57" s="619"/>
      <c r="C57" s="616"/>
      <c r="D57" s="616"/>
      <c r="E57" s="616"/>
      <c r="F57" s="607"/>
      <c r="G57" s="607"/>
      <c r="H57" s="609"/>
      <c r="I57" s="607"/>
      <c r="J57" s="609"/>
      <c r="K57" s="616"/>
      <c r="L57" s="607"/>
      <c r="M57" s="8"/>
    </row>
    <row r="58" spans="1:19" x14ac:dyDescent="0.25">
      <c r="B58" s="619"/>
      <c r="C58" s="616"/>
      <c r="D58" s="616"/>
      <c r="E58" s="616"/>
      <c r="F58" s="607"/>
      <c r="G58" s="607"/>
      <c r="H58" s="609"/>
      <c r="I58" s="607"/>
      <c r="J58" s="609"/>
      <c r="K58" s="616"/>
      <c r="L58" s="607"/>
      <c r="M58" s="8"/>
    </row>
    <row r="59" spans="1:19" x14ac:dyDescent="0.25">
      <c r="B59" s="620"/>
      <c r="C59" s="617"/>
      <c r="D59" s="617"/>
      <c r="E59" s="617"/>
      <c r="F59" s="305"/>
      <c r="G59" s="305"/>
      <c r="H59" s="610"/>
      <c r="I59" s="305"/>
      <c r="J59" s="610"/>
      <c r="K59" s="617"/>
      <c r="L59" s="305"/>
      <c r="M59" s="8"/>
    </row>
    <row r="60" spans="1:19" ht="14.25" customHeight="1" x14ac:dyDescent="0.25">
      <c r="B60" s="618"/>
      <c r="C60" s="615"/>
      <c r="D60" s="615"/>
      <c r="E60" s="615"/>
      <c r="F60" s="304"/>
      <c r="G60" s="304"/>
      <c r="H60" s="608"/>
      <c r="I60" s="304"/>
      <c r="J60" s="608"/>
      <c r="K60" s="615"/>
      <c r="L60" s="304"/>
      <c r="M60" s="8"/>
    </row>
    <row r="61" spans="1:19" x14ac:dyDescent="0.25">
      <c r="B61" s="619"/>
      <c r="C61" s="616"/>
      <c r="D61" s="616"/>
      <c r="E61" s="616"/>
      <c r="F61" s="607"/>
      <c r="G61" s="607"/>
      <c r="H61" s="609"/>
      <c r="I61" s="607"/>
      <c r="J61" s="609"/>
      <c r="K61" s="616"/>
      <c r="L61" s="607"/>
      <c r="M61" s="8"/>
    </row>
    <row r="62" spans="1:19" s="26" customFormat="1" x14ac:dyDescent="0.25">
      <c r="A62" s="56"/>
      <c r="B62" s="619"/>
      <c r="C62" s="616"/>
      <c r="D62" s="616"/>
      <c r="E62" s="616"/>
      <c r="F62" s="607"/>
      <c r="G62" s="607"/>
      <c r="H62" s="609"/>
      <c r="I62" s="607"/>
      <c r="J62" s="609"/>
      <c r="K62" s="616"/>
      <c r="L62" s="607"/>
      <c r="O62" s="8"/>
      <c r="P62" s="8"/>
      <c r="Q62" s="8"/>
      <c r="R62" s="8"/>
      <c r="S62" s="8"/>
    </row>
    <row r="63" spans="1:19" s="26" customFormat="1" x14ac:dyDescent="0.25">
      <c r="A63" s="56"/>
      <c r="B63" s="620"/>
      <c r="C63" s="617"/>
      <c r="D63" s="617"/>
      <c r="E63" s="617"/>
      <c r="F63" s="305"/>
      <c r="G63" s="305"/>
      <c r="H63" s="610"/>
      <c r="I63" s="305"/>
      <c r="J63" s="610"/>
      <c r="K63" s="617"/>
      <c r="L63" s="305"/>
      <c r="O63" s="8"/>
      <c r="P63" s="8"/>
      <c r="Q63" s="8"/>
      <c r="R63" s="8"/>
      <c r="S63" s="8"/>
    </row>
    <row r="64" spans="1:19" s="26" customFormat="1" x14ac:dyDescent="0.25">
      <c r="A64" s="56"/>
      <c r="B64" s="67"/>
      <c r="C64" s="68"/>
      <c r="D64" s="68"/>
      <c r="E64" s="68"/>
      <c r="F64" s="68"/>
      <c r="G64" s="68"/>
      <c r="H64" s="68"/>
      <c r="I64" s="68"/>
      <c r="J64" s="68"/>
      <c r="K64" s="68"/>
      <c r="L64" s="69"/>
      <c r="O64" s="8"/>
      <c r="P64" s="8"/>
      <c r="Q64" s="8"/>
      <c r="R64" s="8"/>
      <c r="S64" s="8"/>
    </row>
  </sheetData>
  <sheetProtection algorithmName="SHA-512" hashValue="wXuc1Dk8eLcAH2SJtSjgPfuVIsrw0VtI549hHkttekn3G6Eo/5TJI+xEa2zRQxgY6ko/iyylfX69p003grMb5A==" saltValue="ZBpJbhRr72HNfLaIrmr1cg==" spinCount="100000" sheet="1" objects="1" scenarios="1" selectLockedCells="1"/>
  <mergeCells count="140">
    <mergeCell ref="B32:B35"/>
    <mergeCell ref="C32:C35"/>
    <mergeCell ref="D32:D35"/>
    <mergeCell ref="E32:E35"/>
    <mergeCell ref="F32:F35"/>
    <mergeCell ref="B60:B63"/>
    <mergeCell ref="C60:C63"/>
    <mergeCell ref="D60:D63"/>
    <mergeCell ref="E60:E63"/>
    <mergeCell ref="F60:F63"/>
    <mergeCell ref="K60:K63"/>
    <mergeCell ref="L60:L63"/>
    <mergeCell ref="G60:G63"/>
    <mergeCell ref="H60:H63"/>
    <mergeCell ref="I60:I63"/>
    <mergeCell ref="J60:J63"/>
    <mergeCell ref="K40:K43"/>
    <mergeCell ref="L40:L43"/>
    <mergeCell ref="B44:B47"/>
    <mergeCell ref="C44:C47"/>
    <mergeCell ref="D44:D47"/>
    <mergeCell ref="E44:E47"/>
    <mergeCell ref="F44:F47"/>
    <mergeCell ref="G44:G47"/>
    <mergeCell ref="H44:H47"/>
    <mergeCell ref="I44:I47"/>
    <mergeCell ref="J44:J47"/>
    <mergeCell ref="K52:K55"/>
    <mergeCell ref="L52:L55"/>
    <mergeCell ref="F56:F59"/>
    <mergeCell ref="B48:B51"/>
    <mergeCell ref="C48:C51"/>
    <mergeCell ref="D48:D51"/>
    <mergeCell ref="E48:E51"/>
    <mergeCell ref="K36:K39"/>
    <mergeCell ref="L36:L39"/>
    <mergeCell ref="B36:B39"/>
    <mergeCell ref="C36:C39"/>
    <mergeCell ref="D36:D39"/>
    <mergeCell ref="E36:E39"/>
    <mergeCell ref="G40:G43"/>
    <mergeCell ref="H40:H43"/>
    <mergeCell ref="I40:I43"/>
    <mergeCell ref="J40:J43"/>
    <mergeCell ref="B40:B43"/>
    <mergeCell ref="C40:C43"/>
    <mergeCell ref="D40:D43"/>
    <mergeCell ref="E40:E43"/>
    <mergeCell ref="F40:F43"/>
    <mergeCell ref="F36:F39"/>
    <mergeCell ref="K32:K35"/>
    <mergeCell ref="L32:L35"/>
    <mergeCell ref="K24:K27"/>
    <mergeCell ref="L24:L27"/>
    <mergeCell ref="B28:B31"/>
    <mergeCell ref="C28:C31"/>
    <mergeCell ref="D28:D31"/>
    <mergeCell ref="E28:E31"/>
    <mergeCell ref="F28:F31"/>
    <mergeCell ref="K28:K31"/>
    <mergeCell ref="B24:B27"/>
    <mergeCell ref="C24:C27"/>
    <mergeCell ref="D24:D27"/>
    <mergeCell ref="E24:E27"/>
    <mergeCell ref="F24:F27"/>
    <mergeCell ref="L28:L31"/>
    <mergeCell ref="G24:G27"/>
    <mergeCell ref="H24:H27"/>
    <mergeCell ref="I24:I27"/>
    <mergeCell ref="J24:J27"/>
    <mergeCell ref="G28:G31"/>
    <mergeCell ref="H28:H31"/>
    <mergeCell ref="I28:I31"/>
    <mergeCell ref="J28:J31"/>
    <mergeCell ref="K20:K23"/>
    <mergeCell ref="L20:L23"/>
    <mergeCell ref="B20:B23"/>
    <mergeCell ref="C20:C23"/>
    <mergeCell ref="D20:D23"/>
    <mergeCell ref="E20:E23"/>
    <mergeCell ref="F20:F23"/>
    <mergeCell ref="B17:B19"/>
    <mergeCell ref="C17:C19"/>
    <mergeCell ref="D17:D19"/>
    <mergeCell ref="E17:E19"/>
    <mergeCell ref="F17:F19"/>
    <mergeCell ref="G20:G23"/>
    <mergeCell ref="H20:H23"/>
    <mergeCell ref="I20:I23"/>
    <mergeCell ref="J20:J23"/>
    <mergeCell ref="K44:K47"/>
    <mergeCell ref="L44:L47"/>
    <mergeCell ref="F48:F51"/>
    <mergeCell ref="K48:K51"/>
    <mergeCell ref="L48:L51"/>
    <mergeCell ref="K56:K59"/>
    <mergeCell ref="L56:L59"/>
    <mergeCell ref="B56:B59"/>
    <mergeCell ref="C56:C59"/>
    <mergeCell ref="D56:D59"/>
    <mergeCell ref="E56:E59"/>
    <mergeCell ref="B52:B55"/>
    <mergeCell ref="C52:C55"/>
    <mergeCell ref="D52:D55"/>
    <mergeCell ref="E52:E55"/>
    <mergeCell ref="F52:F55"/>
    <mergeCell ref="G52:G55"/>
    <mergeCell ref="H52:H55"/>
    <mergeCell ref="I52:I55"/>
    <mergeCell ref="J52:J55"/>
    <mergeCell ref="G56:G59"/>
    <mergeCell ref="H56:H59"/>
    <mergeCell ref="I56:I59"/>
    <mergeCell ref="J56:J59"/>
    <mergeCell ref="B11:L11"/>
    <mergeCell ref="B12:L12"/>
    <mergeCell ref="B14:L15"/>
    <mergeCell ref="K17:K19"/>
    <mergeCell ref="L17:L19"/>
    <mergeCell ref="B4:L4"/>
    <mergeCell ref="B5:L5"/>
    <mergeCell ref="B6:L6"/>
    <mergeCell ref="B8:L8"/>
    <mergeCell ref="B9:L9"/>
    <mergeCell ref="G17:G19"/>
    <mergeCell ref="H17:H19"/>
    <mergeCell ref="I17:I19"/>
    <mergeCell ref="J17:J19"/>
    <mergeCell ref="G32:G35"/>
    <mergeCell ref="H32:H35"/>
    <mergeCell ref="I32:I35"/>
    <mergeCell ref="J32:J35"/>
    <mergeCell ref="G36:G39"/>
    <mergeCell ref="H36:H39"/>
    <mergeCell ref="I36:I39"/>
    <mergeCell ref="J36:J39"/>
    <mergeCell ref="G48:G51"/>
    <mergeCell ref="H48:H51"/>
    <mergeCell ref="I48:I51"/>
    <mergeCell ref="J48:J51"/>
  </mergeCells>
  <dataValidations count="1">
    <dataValidation operator="greaterThanOrEqual" allowBlank="1" showErrorMessage="1" errorTitle="Error / Erreur" error="Please input only numerical values into these cells./SVP donnez uniquement des valeurs numériques dans ces cellules." prompt="1000 character limit/limite de 1000 caractères" sqref="J20:J63 H20:H63" xr:uid="{5F191FAD-2E7F-43B2-8AE1-BDB070DFA19D}"/>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420</v>
      </c>
      <c r="P1" s="8" t="s">
        <v>420</v>
      </c>
    </row>
    <row r="2" spans="1:16" x14ac:dyDescent="0.25">
      <c r="B2" s="10" t="str">
        <f>Pro!B2</f>
        <v>PROTECTED</v>
      </c>
      <c r="C2" s="10"/>
      <c r="O2" s="9" t="s">
        <v>151</v>
      </c>
      <c r="P2" s="9" t="s">
        <v>161</v>
      </c>
    </row>
    <row r="3" spans="1:16" x14ac:dyDescent="0.25">
      <c r="B3" s="12"/>
      <c r="C3" s="12"/>
      <c r="O3" s="2"/>
      <c r="P3" s="2"/>
    </row>
    <row r="4" spans="1:16" s="2" customFormat="1" x14ac:dyDescent="0.25">
      <c r="A4" s="1"/>
      <c r="B4" s="396" t="str">
        <f>Info!B4</f>
        <v>PURCHASERS' QUESTIONNAIRE</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DECORATIVE AND OTHER NON-STRUCTURAL PLYWOOD</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PROTECTED COMMENTS</v>
      </c>
      <c r="C8" s="343"/>
      <c r="D8" s="343"/>
      <c r="E8" s="343"/>
      <c r="F8" s="343"/>
      <c r="G8" s="343"/>
      <c r="H8" s="343"/>
      <c r="I8" s="343"/>
      <c r="J8" s="343"/>
      <c r="K8" s="343"/>
      <c r="L8" s="344"/>
      <c r="M8" s="8"/>
      <c r="O8" s="8" t="s">
        <v>140</v>
      </c>
      <c r="P8" s="8" t="s">
        <v>291</v>
      </c>
    </row>
    <row r="9" spans="1:16" x14ac:dyDescent="0.25">
      <c r="B9" s="17"/>
      <c r="C9" s="23"/>
      <c r="D9" s="24"/>
      <c r="E9" s="24"/>
      <c r="F9" s="24"/>
      <c r="G9" s="24"/>
      <c r="H9" s="24"/>
      <c r="I9" s="24"/>
      <c r="J9" s="24"/>
      <c r="K9" s="24"/>
      <c r="L9" s="18"/>
      <c r="M9" s="8"/>
    </row>
    <row r="10" spans="1:16" x14ac:dyDescent="0.25">
      <c r="B10" s="306" t="str">
        <f>IF(Intro!$G$21="English",O10,P10)</f>
        <v>Should your firm wish to add any comments related to its responses, submit them here. Be sure to indicate the question number being commented on.</v>
      </c>
      <c r="C10" s="307"/>
      <c r="D10" s="307"/>
      <c r="E10" s="307"/>
      <c r="F10" s="307"/>
      <c r="G10" s="307"/>
      <c r="H10" s="307"/>
      <c r="I10" s="307"/>
      <c r="J10" s="307"/>
      <c r="K10" s="307"/>
      <c r="L10" s="317"/>
      <c r="M10" s="8"/>
      <c r="O10" s="19" t="s">
        <v>134</v>
      </c>
      <c r="P10" s="8" t="s">
        <v>281</v>
      </c>
    </row>
    <row r="11" spans="1:16" x14ac:dyDescent="0.25">
      <c r="B11" s="43"/>
      <c r="C11" s="23"/>
      <c r="D11" s="24"/>
      <c r="E11" s="24"/>
      <c r="F11" s="24"/>
      <c r="G11" s="24"/>
      <c r="H11" s="24"/>
      <c r="I11" s="24"/>
      <c r="J11" s="24"/>
      <c r="K11" s="24"/>
      <c r="L11" s="18"/>
      <c r="M11" s="8"/>
      <c r="O11" s="104" t="s">
        <v>416</v>
      </c>
      <c r="P11" s="104" t="s">
        <v>417</v>
      </c>
    </row>
    <row r="12" spans="1:16" ht="28.5" x14ac:dyDescent="0.25">
      <c r="A12" s="6" t="s">
        <v>457</v>
      </c>
      <c r="B12" s="43"/>
      <c r="C12" s="87" t="str">
        <f>IF(Intro!$G$21="English",O11,P11)</f>
        <v>Tab and Question</v>
      </c>
      <c r="D12" s="512" t="str">
        <f>IF(Intro!$G$21="English",O12,P12)</f>
        <v>Comments</v>
      </c>
      <c r="E12" s="513"/>
      <c r="F12" s="513"/>
      <c r="G12" s="513"/>
      <c r="H12" s="513"/>
      <c r="I12" s="513"/>
      <c r="J12" s="513"/>
      <c r="K12" s="513"/>
      <c r="L12" s="514"/>
      <c r="M12" s="8"/>
      <c r="O12" s="19" t="s">
        <v>181</v>
      </c>
      <c r="P12" s="8" t="s">
        <v>182</v>
      </c>
    </row>
    <row r="13" spans="1:16" x14ac:dyDescent="0.25">
      <c r="B13" s="515" t="str">
        <f>IF(Intro!$G$21="English",O13,P13)</f>
        <v>Comment 1</v>
      </c>
      <c r="C13" s="518"/>
      <c r="D13" s="521"/>
      <c r="E13" s="522"/>
      <c r="F13" s="522"/>
      <c r="G13" s="522"/>
      <c r="H13" s="522"/>
      <c r="I13" s="522"/>
      <c r="J13" s="522"/>
      <c r="K13" s="522"/>
      <c r="L13" s="523"/>
      <c r="M13" s="8"/>
      <c r="O13" s="19" t="s">
        <v>183</v>
      </c>
      <c r="P13" s="8" t="s">
        <v>184</v>
      </c>
    </row>
    <row r="14" spans="1:16" x14ac:dyDescent="0.25">
      <c r="B14" s="516"/>
      <c r="C14" s="519"/>
      <c r="D14" s="524"/>
      <c r="E14" s="525"/>
      <c r="F14" s="525"/>
      <c r="G14" s="525"/>
      <c r="H14" s="525"/>
      <c r="I14" s="525"/>
      <c r="J14" s="525"/>
      <c r="K14" s="525"/>
      <c r="L14" s="526"/>
      <c r="M14" s="8"/>
      <c r="O14" s="19"/>
    </row>
    <row r="15" spans="1:16" x14ac:dyDescent="0.25">
      <c r="B15" s="516"/>
      <c r="C15" s="519"/>
      <c r="D15" s="524"/>
      <c r="E15" s="525"/>
      <c r="F15" s="525"/>
      <c r="G15" s="525"/>
      <c r="H15" s="525"/>
      <c r="I15" s="525"/>
      <c r="J15" s="525"/>
      <c r="K15" s="525"/>
      <c r="L15" s="526"/>
      <c r="M15" s="8"/>
      <c r="O15" s="19"/>
    </row>
    <row r="16" spans="1:16" x14ac:dyDescent="0.25">
      <c r="B16" s="516"/>
      <c r="C16" s="519"/>
      <c r="D16" s="524"/>
      <c r="E16" s="525"/>
      <c r="F16" s="525"/>
      <c r="G16" s="525"/>
      <c r="H16" s="525"/>
      <c r="I16" s="525"/>
      <c r="J16" s="525"/>
      <c r="K16" s="525"/>
      <c r="L16" s="526"/>
      <c r="M16" s="8"/>
      <c r="O16" s="19"/>
    </row>
    <row r="17" spans="2:16" x14ac:dyDescent="0.25">
      <c r="B17" s="516"/>
      <c r="C17" s="519"/>
      <c r="D17" s="524"/>
      <c r="E17" s="525"/>
      <c r="F17" s="525"/>
      <c r="G17" s="525"/>
      <c r="H17" s="525"/>
      <c r="I17" s="525"/>
      <c r="J17" s="525"/>
      <c r="K17" s="525"/>
      <c r="L17" s="526"/>
      <c r="M17" s="8"/>
      <c r="O17" s="19"/>
    </row>
    <row r="18" spans="2:16" x14ac:dyDescent="0.25">
      <c r="B18" s="516"/>
      <c r="C18" s="519"/>
      <c r="D18" s="524"/>
      <c r="E18" s="525"/>
      <c r="F18" s="525"/>
      <c r="G18" s="525"/>
      <c r="H18" s="525"/>
      <c r="I18" s="525"/>
      <c r="J18" s="525"/>
      <c r="K18" s="525"/>
      <c r="L18" s="526"/>
      <c r="M18" s="8"/>
      <c r="O18" s="19"/>
    </row>
    <row r="19" spans="2:16" x14ac:dyDescent="0.25">
      <c r="B19" s="516"/>
      <c r="C19" s="519"/>
      <c r="D19" s="524"/>
      <c r="E19" s="525"/>
      <c r="F19" s="525"/>
      <c r="G19" s="525"/>
      <c r="H19" s="525"/>
      <c r="I19" s="525"/>
      <c r="J19" s="525"/>
      <c r="K19" s="525"/>
      <c r="L19" s="526"/>
      <c r="M19" s="8"/>
      <c r="O19" s="19"/>
    </row>
    <row r="20" spans="2:16" x14ac:dyDescent="0.25">
      <c r="B20" s="516"/>
      <c r="C20" s="519"/>
      <c r="D20" s="524"/>
      <c r="E20" s="525"/>
      <c r="F20" s="525"/>
      <c r="G20" s="525"/>
      <c r="H20" s="525"/>
      <c r="I20" s="525"/>
      <c r="J20" s="525"/>
      <c r="K20" s="525"/>
      <c r="L20" s="526"/>
      <c r="M20" s="8"/>
      <c r="O20" s="19"/>
    </row>
    <row r="21" spans="2:16" x14ac:dyDescent="0.25">
      <c r="B21" s="516"/>
      <c r="C21" s="519"/>
      <c r="D21" s="524"/>
      <c r="E21" s="525"/>
      <c r="F21" s="525"/>
      <c r="G21" s="525"/>
      <c r="H21" s="525"/>
      <c r="I21" s="525"/>
      <c r="J21" s="525"/>
      <c r="K21" s="525"/>
      <c r="L21" s="526"/>
      <c r="M21" s="8"/>
      <c r="O21" s="19"/>
    </row>
    <row r="22" spans="2:16" x14ac:dyDescent="0.25">
      <c r="B22" s="517"/>
      <c r="C22" s="520"/>
      <c r="D22" s="527"/>
      <c r="E22" s="528"/>
      <c r="F22" s="528"/>
      <c r="G22" s="528"/>
      <c r="H22" s="528"/>
      <c r="I22" s="528"/>
      <c r="J22" s="528"/>
      <c r="K22" s="528"/>
      <c r="L22" s="529"/>
      <c r="M22" s="8"/>
      <c r="O22" s="19"/>
    </row>
    <row r="23" spans="2:16" x14ac:dyDescent="0.25">
      <c r="B23" s="515" t="str">
        <f>IF(Intro!$G$21="English",O23,P23)</f>
        <v>Comment 2</v>
      </c>
      <c r="C23" s="518"/>
      <c r="D23" s="521"/>
      <c r="E23" s="522"/>
      <c r="F23" s="522"/>
      <c r="G23" s="522"/>
      <c r="H23" s="522"/>
      <c r="I23" s="522"/>
      <c r="J23" s="522"/>
      <c r="K23" s="522"/>
      <c r="L23" s="523"/>
      <c r="M23" s="8"/>
      <c r="O23" s="19" t="s">
        <v>185</v>
      </c>
      <c r="P23" s="8" t="s">
        <v>186</v>
      </c>
    </row>
    <row r="24" spans="2:16" x14ac:dyDescent="0.25">
      <c r="B24" s="516"/>
      <c r="C24" s="519"/>
      <c r="D24" s="524"/>
      <c r="E24" s="525"/>
      <c r="F24" s="525"/>
      <c r="G24" s="525"/>
      <c r="H24" s="525"/>
      <c r="I24" s="525"/>
      <c r="J24" s="525"/>
      <c r="K24" s="525"/>
      <c r="L24" s="526"/>
      <c r="M24" s="8"/>
    </row>
    <row r="25" spans="2:16" x14ac:dyDescent="0.25">
      <c r="B25" s="516"/>
      <c r="C25" s="519"/>
      <c r="D25" s="524"/>
      <c r="E25" s="525"/>
      <c r="F25" s="525"/>
      <c r="G25" s="525"/>
      <c r="H25" s="525"/>
      <c r="I25" s="525"/>
      <c r="J25" s="525"/>
      <c r="K25" s="525"/>
      <c r="L25" s="526"/>
      <c r="M25" s="8"/>
      <c r="O25" s="19"/>
    </row>
    <row r="26" spans="2:16" x14ac:dyDescent="0.25">
      <c r="B26" s="516"/>
      <c r="C26" s="519"/>
      <c r="D26" s="524"/>
      <c r="E26" s="525"/>
      <c r="F26" s="525"/>
      <c r="G26" s="525"/>
      <c r="H26" s="525"/>
      <c r="I26" s="525"/>
      <c r="J26" s="525"/>
      <c r="K26" s="525"/>
      <c r="L26" s="526"/>
      <c r="M26" s="8"/>
      <c r="O26" s="19"/>
    </row>
    <row r="27" spans="2:16" x14ac:dyDescent="0.25">
      <c r="B27" s="516"/>
      <c r="C27" s="519"/>
      <c r="D27" s="524"/>
      <c r="E27" s="525"/>
      <c r="F27" s="525"/>
      <c r="G27" s="525"/>
      <c r="H27" s="525"/>
      <c r="I27" s="525"/>
      <c r="J27" s="525"/>
      <c r="K27" s="525"/>
      <c r="L27" s="526"/>
      <c r="M27" s="8"/>
    </row>
    <row r="28" spans="2:16" x14ac:dyDescent="0.25">
      <c r="B28" s="516"/>
      <c r="C28" s="519"/>
      <c r="D28" s="524"/>
      <c r="E28" s="525"/>
      <c r="F28" s="525"/>
      <c r="G28" s="525"/>
      <c r="H28" s="525"/>
      <c r="I28" s="525"/>
      <c r="J28" s="525"/>
      <c r="K28" s="525"/>
      <c r="L28" s="526"/>
      <c r="M28" s="8"/>
    </row>
    <row r="29" spans="2:16" x14ac:dyDescent="0.25">
      <c r="B29" s="516"/>
      <c r="C29" s="519"/>
      <c r="D29" s="524"/>
      <c r="E29" s="525"/>
      <c r="F29" s="525"/>
      <c r="G29" s="525"/>
      <c r="H29" s="525"/>
      <c r="I29" s="525"/>
      <c r="J29" s="525"/>
      <c r="K29" s="525"/>
      <c r="L29" s="526"/>
      <c r="M29" s="8"/>
      <c r="O29" s="19"/>
    </row>
    <row r="30" spans="2:16" x14ac:dyDescent="0.25">
      <c r="B30" s="516"/>
      <c r="C30" s="519"/>
      <c r="D30" s="524"/>
      <c r="E30" s="525"/>
      <c r="F30" s="525"/>
      <c r="G30" s="525"/>
      <c r="H30" s="525"/>
      <c r="I30" s="525"/>
      <c r="J30" s="525"/>
      <c r="K30" s="525"/>
      <c r="L30" s="526"/>
      <c r="M30" s="8"/>
      <c r="O30" s="19"/>
    </row>
    <row r="31" spans="2:16" x14ac:dyDescent="0.25">
      <c r="B31" s="516"/>
      <c r="C31" s="519"/>
      <c r="D31" s="524"/>
      <c r="E31" s="525"/>
      <c r="F31" s="525"/>
      <c r="G31" s="525"/>
      <c r="H31" s="525"/>
      <c r="I31" s="525"/>
      <c r="J31" s="525"/>
      <c r="K31" s="525"/>
      <c r="L31" s="526"/>
      <c r="M31" s="8"/>
      <c r="O31" s="19"/>
    </row>
    <row r="32" spans="2:16" x14ac:dyDescent="0.25">
      <c r="B32" s="517"/>
      <c r="C32" s="520"/>
      <c r="D32" s="527"/>
      <c r="E32" s="528"/>
      <c r="F32" s="528"/>
      <c r="G32" s="528"/>
      <c r="H32" s="528"/>
      <c r="I32" s="528"/>
      <c r="J32" s="528"/>
      <c r="K32" s="528"/>
      <c r="L32" s="529"/>
      <c r="M32" s="8"/>
      <c r="O32" s="19"/>
    </row>
    <row r="33" spans="2:16" x14ac:dyDescent="0.25">
      <c r="B33" s="515" t="str">
        <f>IF(Intro!$G$21="English",O33,P33)</f>
        <v>Comment 3</v>
      </c>
      <c r="C33" s="518"/>
      <c r="D33" s="521"/>
      <c r="E33" s="522"/>
      <c r="F33" s="522"/>
      <c r="G33" s="522"/>
      <c r="H33" s="522"/>
      <c r="I33" s="522"/>
      <c r="J33" s="522"/>
      <c r="K33" s="522"/>
      <c r="L33" s="523"/>
      <c r="M33" s="8"/>
      <c r="O33" s="19" t="s">
        <v>187</v>
      </c>
      <c r="P33" s="8" t="s">
        <v>188</v>
      </c>
    </row>
    <row r="34" spans="2:16" x14ac:dyDescent="0.25">
      <c r="B34" s="516"/>
      <c r="C34" s="519"/>
      <c r="D34" s="524"/>
      <c r="E34" s="525"/>
      <c r="F34" s="525"/>
      <c r="G34" s="525"/>
      <c r="H34" s="525"/>
      <c r="I34" s="525"/>
      <c r="J34" s="525"/>
      <c r="K34" s="525"/>
      <c r="L34" s="526"/>
      <c r="M34" s="8"/>
      <c r="O34" s="19"/>
    </row>
    <row r="35" spans="2:16" x14ac:dyDescent="0.25">
      <c r="B35" s="516"/>
      <c r="C35" s="519"/>
      <c r="D35" s="524"/>
      <c r="E35" s="525"/>
      <c r="F35" s="525"/>
      <c r="G35" s="525"/>
      <c r="H35" s="525"/>
      <c r="I35" s="525"/>
      <c r="J35" s="525"/>
      <c r="K35" s="525"/>
      <c r="L35" s="526"/>
      <c r="M35" s="8"/>
      <c r="O35" s="19"/>
    </row>
    <row r="36" spans="2:16" x14ac:dyDescent="0.25">
      <c r="B36" s="516"/>
      <c r="C36" s="519"/>
      <c r="D36" s="524"/>
      <c r="E36" s="525"/>
      <c r="F36" s="525"/>
      <c r="G36" s="525"/>
      <c r="H36" s="525"/>
      <c r="I36" s="525"/>
      <c r="J36" s="525"/>
      <c r="K36" s="525"/>
      <c r="L36" s="526"/>
      <c r="M36" s="8"/>
      <c r="O36" s="19"/>
    </row>
    <row r="37" spans="2:16" x14ac:dyDescent="0.25">
      <c r="B37" s="516"/>
      <c r="C37" s="519"/>
      <c r="D37" s="524"/>
      <c r="E37" s="525"/>
      <c r="F37" s="525"/>
      <c r="G37" s="525"/>
      <c r="H37" s="525"/>
      <c r="I37" s="525"/>
      <c r="J37" s="525"/>
      <c r="K37" s="525"/>
      <c r="L37" s="526"/>
      <c r="M37" s="8"/>
      <c r="O37" s="19"/>
    </row>
    <row r="38" spans="2:16" x14ac:dyDescent="0.25">
      <c r="B38" s="516"/>
      <c r="C38" s="519"/>
      <c r="D38" s="524"/>
      <c r="E38" s="525"/>
      <c r="F38" s="525"/>
      <c r="G38" s="525"/>
      <c r="H38" s="525"/>
      <c r="I38" s="525"/>
      <c r="J38" s="525"/>
      <c r="K38" s="525"/>
      <c r="L38" s="526"/>
      <c r="M38" s="8"/>
      <c r="O38" s="19"/>
    </row>
    <row r="39" spans="2:16" x14ac:dyDescent="0.25">
      <c r="B39" s="516"/>
      <c r="C39" s="519"/>
      <c r="D39" s="524"/>
      <c r="E39" s="525"/>
      <c r="F39" s="525"/>
      <c r="G39" s="525"/>
      <c r="H39" s="525"/>
      <c r="I39" s="525"/>
      <c r="J39" s="525"/>
      <c r="K39" s="525"/>
      <c r="L39" s="526"/>
      <c r="M39" s="8"/>
      <c r="O39" s="19"/>
    </row>
    <row r="40" spans="2:16" x14ac:dyDescent="0.25">
      <c r="B40" s="516"/>
      <c r="C40" s="519"/>
      <c r="D40" s="524"/>
      <c r="E40" s="525"/>
      <c r="F40" s="525"/>
      <c r="G40" s="525"/>
      <c r="H40" s="525"/>
      <c r="I40" s="525"/>
      <c r="J40" s="525"/>
      <c r="K40" s="525"/>
      <c r="L40" s="526"/>
      <c r="M40" s="8"/>
      <c r="O40" s="19"/>
    </row>
    <row r="41" spans="2:16" x14ac:dyDescent="0.25">
      <c r="B41" s="516"/>
      <c r="C41" s="519"/>
      <c r="D41" s="524"/>
      <c r="E41" s="525"/>
      <c r="F41" s="525"/>
      <c r="G41" s="525"/>
      <c r="H41" s="525"/>
      <c r="I41" s="525"/>
      <c r="J41" s="525"/>
      <c r="K41" s="525"/>
      <c r="L41" s="526"/>
      <c r="M41" s="8"/>
      <c r="O41" s="19"/>
    </row>
    <row r="42" spans="2:16" x14ac:dyDescent="0.25">
      <c r="B42" s="517"/>
      <c r="C42" s="520"/>
      <c r="D42" s="527"/>
      <c r="E42" s="528"/>
      <c r="F42" s="528"/>
      <c r="G42" s="528"/>
      <c r="H42" s="528"/>
      <c r="I42" s="528"/>
      <c r="J42" s="528"/>
      <c r="K42" s="528"/>
      <c r="L42" s="529"/>
      <c r="M42" s="8"/>
      <c r="O42" s="19"/>
    </row>
    <row r="43" spans="2:16" x14ac:dyDescent="0.25">
      <c r="B43" s="515" t="str">
        <f>IF(Intro!$G$21="English",O43,P43)</f>
        <v>Comment 4</v>
      </c>
      <c r="C43" s="518"/>
      <c r="D43" s="521"/>
      <c r="E43" s="522"/>
      <c r="F43" s="522"/>
      <c r="G43" s="522"/>
      <c r="H43" s="522"/>
      <c r="I43" s="522"/>
      <c r="J43" s="522"/>
      <c r="K43" s="522"/>
      <c r="L43" s="523"/>
      <c r="M43" s="8"/>
      <c r="O43" s="19" t="s">
        <v>189</v>
      </c>
      <c r="P43" s="8" t="s">
        <v>190</v>
      </c>
    </row>
    <row r="44" spans="2:16" x14ac:dyDescent="0.25">
      <c r="B44" s="516"/>
      <c r="C44" s="519"/>
      <c r="D44" s="524"/>
      <c r="E44" s="525"/>
      <c r="F44" s="525"/>
      <c r="G44" s="525"/>
      <c r="H44" s="525"/>
      <c r="I44" s="525"/>
      <c r="J44" s="525"/>
      <c r="K44" s="525"/>
      <c r="L44" s="526"/>
      <c r="M44" s="8"/>
      <c r="O44" s="19"/>
    </row>
    <row r="45" spans="2:16" x14ac:dyDescent="0.25">
      <c r="B45" s="516"/>
      <c r="C45" s="519"/>
      <c r="D45" s="524"/>
      <c r="E45" s="525"/>
      <c r="F45" s="525"/>
      <c r="G45" s="525"/>
      <c r="H45" s="525"/>
      <c r="I45" s="525"/>
      <c r="J45" s="525"/>
      <c r="K45" s="525"/>
      <c r="L45" s="526"/>
      <c r="M45" s="8"/>
      <c r="O45" s="19"/>
    </row>
    <row r="46" spans="2:16" x14ac:dyDescent="0.25">
      <c r="B46" s="516"/>
      <c r="C46" s="519"/>
      <c r="D46" s="524"/>
      <c r="E46" s="525"/>
      <c r="F46" s="525"/>
      <c r="G46" s="525"/>
      <c r="H46" s="525"/>
      <c r="I46" s="525"/>
      <c r="J46" s="525"/>
      <c r="K46" s="525"/>
      <c r="L46" s="526"/>
      <c r="M46" s="8"/>
      <c r="O46" s="19"/>
    </row>
    <row r="47" spans="2:16" x14ac:dyDescent="0.25">
      <c r="B47" s="516"/>
      <c r="C47" s="519"/>
      <c r="D47" s="524"/>
      <c r="E47" s="525"/>
      <c r="F47" s="525"/>
      <c r="G47" s="525"/>
      <c r="H47" s="525"/>
      <c r="I47" s="525"/>
      <c r="J47" s="525"/>
      <c r="K47" s="525"/>
      <c r="L47" s="526"/>
      <c r="M47" s="8"/>
      <c r="O47" s="19"/>
    </row>
    <row r="48" spans="2:16" x14ac:dyDescent="0.25">
      <c r="B48" s="516"/>
      <c r="C48" s="519"/>
      <c r="D48" s="524"/>
      <c r="E48" s="525"/>
      <c r="F48" s="525"/>
      <c r="G48" s="525"/>
      <c r="H48" s="525"/>
      <c r="I48" s="525"/>
      <c r="J48" s="525"/>
      <c r="K48" s="525"/>
      <c r="L48" s="526"/>
      <c r="M48" s="8"/>
      <c r="O48" s="19"/>
    </row>
    <row r="49" spans="1:16" x14ac:dyDescent="0.25">
      <c r="B49" s="516"/>
      <c r="C49" s="519"/>
      <c r="D49" s="524"/>
      <c r="E49" s="525"/>
      <c r="F49" s="525"/>
      <c r="G49" s="525"/>
      <c r="H49" s="525"/>
      <c r="I49" s="525"/>
      <c r="J49" s="525"/>
      <c r="K49" s="525"/>
      <c r="L49" s="526"/>
      <c r="M49" s="8"/>
      <c r="O49" s="19"/>
    </row>
    <row r="50" spans="1:16" x14ac:dyDescent="0.25">
      <c r="B50" s="516"/>
      <c r="C50" s="519"/>
      <c r="D50" s="524"/>
      <c r="E50" s="525"/>
      <c r="F50" s="525"/>
      <c r="G50" s="525"/>
      <c r="H50" s="525"/>
      <c r="I50" s="525"/>
      <c r="J50" s="525"/>
      <c r="K50" s="525"/>
      <c r="L50" s="526"/>
      <c r="M50" s="8"/>
      <c r="O50" s="19"/>
    </row>
    <row r="51" spans="1:16" x14ac:dyDescent="0.25">
      <c r="B51" s="516"/>
      <c r="C51" s="519"/>
      <c r="D51" s="524"/>
      <c r="E51" s="525"/>
      <c r="F51" s="525"/>
      <c r="G51" s="525"/>
      <c r="H51" s="525"/>
      <c r="I51" s="525"/>
      <c r="J51" s="525"/>
      <c r="K51" s="525"/>
      <c r="L51" s="526"/>
      <c r="M51" s="8"/>
      <c r="O51" s="19"/>
    </row>
    <row r="52" spans="1:16" x14ac:dyDescent="0.25">
      <c r="B52" s="517"/>
      <c r="C52" s="520"/>
      <c r="D52" s="527"/>
      <c r="E52" s="528"/>
      <c r="F52" s="528"/>
      <c r="G52" s="528"/>
      <c r="H52" s="528"/>
      <c r="I52" s="528"/>
      <c r="J52" s="528"/>
      <c r="K52" s="528"/>
      <c r="L52" s="529"/>
      <c r="M52" s="8"/>
      <c r="O52" s="19"/>
    </row>
    <row r="53" spans="1:16" x14ac:dyDescent="0.25">
      <c r="B53" s="515" t="str">
        <f>IF(Intro!$G$21="English",O53,P53)</f>
        <v>Comment 5</v>
      </c>
      <c r="C53" s="518"/>
      <c r="D53" s="521"/>
      <c r="E53" s="522"/>
      <c r="F53" s="522"/>
      <c r="G53" s="522"/>
      <c r="H53" s="522"/>
      <c r="I53" s="522"/>
      <c r="J53" s="522"/>
      <c r="K53" s="522"/>
      <c r="L53" s="523"/>
      <c r="M53" s="8"/>
      <c r="O53" s="19" t="s">
        <v>191</v>
      </c>
      <c r="P53" s="8" t="s">
        <v>192</v>
      </c>
    </row>
    <row r="54" spans="1:16" x14ac:dyDescent="0.25">
      <c r="B54" s="516"/>
      <c r="C54" s="519"/>
      <c r="D54" s="524"/>
      <c r="E54" s="525"/>
      <c r="F54" s="525"/>
      <c r="G54" s="525"/>
      <c r="H54" s="525"/>
      <c r="I54" s="525"/>
      <c r="J54" s="525"/>
      <c r="K54" s="525"/>
      <c r="L54" s="526"/>
      <c r="M54" s="8"/>
      <c r="O54" s="19"/>
    </row>
    <row r="55" spans="1:16" x14ac:dyDescent="0.25">
      <c r="B55" s="516"/>
      <c r="C55" s="519"/>
      <c r="D55" s="524"/>
      <c r="E55" s="525"/>
      <c r="F55" s="525"/>
      <c r="G55" s="525"/>
      <c r="H55" s="525"/>
      <c r="I55" s="525"/>
      <c r="J55" s="525"/>
      <c r="K55" s="525"/>
      <c r="L55" s="526"/>
      <c r="M55" s="8"/>
      <c r="O55" s="19"/>
    </row>
    <row r="56" spans="1:16" x14ac:dyDescent="0.25">
      <c r="B56" s="516"/>
      <c r="C56" s="519"/>
      <c r="D56" s="524"/>
      <c r="E56" s="525"/>
      <c r="F56" s="525"/>
      <c r="G56" s="525"/>
      <c r="H56" s="525"/>
      <c r="I56" s="525"/>
      <c r="J56" s="525"/>
      <c r="K56" s="525"/>
      <c r="L56" s="526"/>
      <c r="M56" s="8"/>
      <c r="O56" s="19"/>
    </row>
    <row r="57" spans="1:16" x14ac:dyDescent="0.25">
      <c r="B57" s="516"/>
      <c r="C57" s="519"/>
      <c r="D57" s="524"/>
      <c r="E57" s="525"/>
      <c r="F57" s="525"/>
      <c r="G57" s="525"/>
      <c r="H57" s="525"/>
      <c r="I57" s="525"/>
      <c r="J57" s="525"/>
      <c r="K57" s="525"/>
      <c r="L57" s="526"/>
      <c r="M57" s="8"/>
      <c r="O57" s="19"/>
    </row>
    <row r="58" spans="1:16" x14ac:dyDescent="0.25">
      <c r="B58" s="516"/>
      <c r="C58" s="519"/>
      <c r="D58" s="524"/>
      <c r="E58" s="525"/>
      <c r="F58" s="525"/>
      <c r="G58" s="525"/>
      <c r="H58" s="525"/>
      <c r="I58" s="525"/>
      <c r="J58" s="525"/>
      <c r="K58" s="525"/>
      <c r="L58" s="526"/>
      <c r="M58" s="8"/>
      <c r="O58" s="19"/>
    </row>
    <row r="59" spans="1:16" x14ac:dyDescent="0.25">
      <c r="B59" s="516"/>
      <c r="C59" s="519"/>
      <c r="D59" s="524"/>
      <c r="E59" s="525"/>
      <c r="F59" s="525"/>
      <c r="G59" s="525"/>
      <c r="H59" s="525"/>
      <c r="I59" s="525"/>
      <c r="J59" s="525"/>
      <c r="K59" s="525"/>
      <c r="L59" s="526"/>
      <c r="M59" s="8"/>
      <c r="O59" s="19"/>
    </row>
    <row r="60" spans="1:16" x14ac:dyDescent="0.25">
      <c r="B60" s="516"/>
      <c r="C60" s="519"/>
      <c r="D60" s="524"/>
      <c r="E60" s="525"/>
      <c r="F60" s="525"/>
      <c r="G60" s="525"/>
      <c r="H60" s="525"/>
      <c r="I60" s="525"/>
      <c r="J60" s="525"/>
      <c r="K60" s="525"/>
      <c r="L60" s="526"/>
      <c r="M60" s="8"/>
      <c r="O60" s="19"/>
    </row>
    <row r="61" spans="1:16" x14ac:dyDescent="0.25">
      <c r="B61" s="516"/>
      <c r="C61" s="519"/>
      <c r="D61" s="524"/>
      <c r="E61" s="525"/>
      <c r="F61" s="525"/>
      <c r="G61" s="525"/>
      <c r="H61" s="525"/>
      <c r="I61" s="525"/>
      <c r="J61" s="525"/>
      <c r="K61" s="525"/>
      <c r="L61" s="526"/>
      <c r="M61" s="8"/>
      <c r="O61" s="19"/>
    </row>
    <row r="62" spans="1:16" x14ac:dyDescent="0.25">
      <c r="B62" s="517"/>
      <c r="C62" s="520"/>
      <c r="D62" s="527"/>
      <c r="E62" s="528"/>
      <c r="F62" s="528"/>
      <c r="G62" s="528"/>
      <c r="H62" s="528"/>
      <c r="I62" s="528"/>
      <c r="J62" s="528"/>
      <c r="K62" s="528"/>
      <c r="L62" s="529"/>
      <c r="M62" s="8"/>
      <c r="O62" s="19"/>
    </row>
    <row r="63" spans="1:16" s="64" customFormat="1" x14ac:dyDescent="0.25">
      <c r="A63" s="62"/>
      <c r="B63" s="1"/>
      <c r="C63" s="63"/>
      <c r="D63" s="63"/>
      <c r="E63" s="63"/>
      <c r="F63" s="63"/>
      <c r="G63" s="63"/>
      <c r="H63" s="63"/>
      <c r="I63" s="63"/>
      <c r="J63" s="63"/>
      <c r="K63" s="63"/>
      <c r="L63" s="63"/>
      <c r="N63" s="65"/>
    </row>
  </sheetData>
  <sheetProtection algorithmName="SHA-512" hashValue="nsuDE+tsyu4smDIC4JmMg1wssME4mbAVPqWS/Z7OYFexjzISCS91VQCBkgbY4azSFPS7jgvyRXpVhRdd9kzSKQ==" saltValue="H39D3/WFtAfqLBq4319vZw==" spinCount="100000" sheet="1" objects="1" scenarios="1" selectLockedCells="1"/>
  <mergeCells count="21">
    <mergeCell ref="C53:C62"/>
    <mergeCell ref="D53:L62"/>
    <mergeCell ref="B33:B42"/>
    <mergeCell ref="C33:C42"/>
    <mergeCell ref="D33:L42"/>
    <mergeCell ref="B43:B52"/>
    <mergeCell ref="C43:C52"/>
    <mergeCell ref="D43:L52"/>
    <mergeCell ref="B53:B62"/>
    <mergeCell ref="B4:L4"/>
    <mergeCell ref="B5:L5"/>
    <mergeCell ref="B6:L6"/>
    <mergeCell ref="B10:L10"/>
    <mergeCell ref="B8:L8"/>
    <mergeCell ref="D12:L12"/>
    <mergeCell ref="B13:B22"/>
    <mergeCell ref="C13:C22"/>
    <mergeCell ref="D13:L22"/>
    <mergeCell ref="B23:B32"/>
    <mergeCell ref="C23:C32"/>
    <mergeCell ref="D23:L3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6384" width="9.42578125" style="8"/>
  </cols>
  <sheetData>
    <row r="1" spans="1:16" x14ac:dyDescent="0.25">
      <c r="O1" s="8" t="s">
        <v>420</v>
      </c>
      <c r="P1" s="8" t="s">
        <v>420</v>
      </c>
    </row>
    <row r="2" spans="1:16" x14ac:dyDescent="0.25">
      <c r="B2" s="10" t="s">
        <v>117</v>
      </c>
      <c r="C2" s="10"/>
      <c r="O2" s="9" t="s">
        <v>151</v>
      </c>
      <c r="P2" s="9" t="s">
        <v>161</v>
      </c>
    </row>
    <row r="3" spans="1:16" x14ac:dyDescent="0.25">
      <c r="B3" s="12"/>
      <c r="C3" s="12"/>
      <c r="O3" s="2"/>
      <c r="P3" s="2"/>
    </row>
    <row r="4" spans="1:16" s="2" customFormat="1" x14ac:dyDescent="0.25">
      <c r="A4" s="1"/>
      <c r="B4" s="396" t="str">
        <f>Info!B4</f>
        <v>PURCHASERS' QUESTIONNAIRE</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DECORATIVE AND OTHER NON-STRUCTURAL PLYWOOD</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CONFIRMATION OF REPORTED DATA</v>
      </c>
      <c r="C8" s="343"/>
      <c r="D8" s="343"/>
      <c r="E8" s="343"/>
      <c r="F8" s="343"/>
      <c r="G8" s="343"/>
      <c r="H8" s="343"/>
      <c r="I8" s="343"/>
      <c r="J8" s="343"/>
      <c r="K8" s="343"/>
      <c r="L8" s="344"/>
      <c r="M8" s="8"/>
      <c r="O8" s="8" t="s">
        <v>141</v>
      </c>
      <c r="P8" s="8" t="s">
        <v>88</v>
      </c>
    </row>
    <row r="9" spans="1:16" x14ac:dyDescent="0.25">
      <c r="B9" s="342" t="str">
        <f>IF(Intro!$G$21="English",O9,P9)</f>
        <v>GENERAL</v>
      </c>
      <c r="C9" s="343"/>
      <c r="D9" s="343"/>
      <c r="E9" s="343"/>
      <c r="F9" s="343"/>
      <c r="G9" s="343"/>
      <c r="H9" s="343"/>
      <c r="I9" s="343"/>
      <c r="J9" s="343"/>
      <c r="K9" s="343"/>
      <c r="L9" s="344"/>
      <c r="M9" s="8"/>
      <c r="O9" s="81" t="s">
        <v>366</v>
      </c>
      <c r="P9" s="81" t="s">
        <v>367</v>
      </c>
    </row>
    <row r="10" spans="1:16" x14ac:dyDescent="0.25">
      <c r="B10" s="53"/>
      <c r="C10" s="54"/>
      <c r="D10" s="54"/>
      <c r="E10" s="54"/>
      <c r="F10" s="54"/>
      <c r="G10" s="54"/>
      <c r="H10" s="54"/>
      <c r="I10" s="54"/>
      <c r="J10" s="54"/>
      <c r="K10" s="54"/>
      <c r="L10" s="55"/>
      <c r="M10" s="8"/>
    </row>
    <row r="11" spans="1:16" s="7" customFormat="1" x14ac:dyDescent="0.25">
      <c r="A11" s="33"/>
      <c r="B11" s="125"/>
      <c r="C11" s="5"/>
      <c r="D11" s="5"/>
      <c r="E11" s="5"/>
      <c r="F11" s="5"/>
      <c r="G11" s="5"/>
      <c r="H11" s="5"/>
      <c r="I11" s="5"/>
      <c r="J11" s="126" t="str">
        <f>IF(Intro!$G$21="English",O11,P11)</f>
        <v>Select Yes or No</v>
      </c>
      <c r="K11" s="5"/>
      <c r="L11" s="127"/>
      <c r="O11" s="7" t="s">
        <v>264</v>
      </c>
      <c r="P11" s="7" t="s">
        <v>265</v>
      </c>
    </row>
    <row r="12" spans="1:16" s="26" customFormat="1" x14ac:dyDescent="0.25">
      <c r="A12" s="56"/>
      <c r="B12" s="296" t="str">
        <f>IF(Intro!$G$21="English",O12,P12)</f>
        <v>Confirm that all data reported in this questionnaire pertain to the goods as defined in the "Intro" tab.</v>
      </c>
      <c r="C12" s="297"/>
      <c r="D12" s="297"/>
      <c r="E12" s="297"/>
      <c r="F12" s="297"/>
      <c r="G12" s="297"/>
      <c r="H12" s="297"/>
      <c r="I12" s="297"/>
      <c r="J12" s="109"/>
      <c r="K12" s="51"/>
      <c r="L12" s="57"/>
      <c r="O12" s="8" t="s">
        <v>414</v>
      </c>
      <c r="P12" s="8" t="s">
        <v>415</v>
      </c>
    </row>
    <row r="13" spans="1:16" s="26" customFormat="1" x14ac:dyDescent="0.25">
      <c r="A13" s="56"/>
      <c r="B13" s="474" t="str">
        <f>IF(Intro!$G$21="English",O13,P13)</f>
        <v>Confirm that all volumes reported in this questionnaire are in MSF.</v>
      </c>
      <c r="C13" s="475"/>
      <c r="D13" s="475"/>
      <c r="E13" s="475"/>
      <c r="F13" s="475"/>
      <c r="G13" s="475"/>
      <c r="H13" s="475"/>
      <c r="I13" s="475"/>
      <c r="J13" s="95"/>
      <c r="L13" s="58"/>
      <c r="O13" s="8" t="str">
        <f>"Confirm that all volumes reported in this questionnaire are in "&amp;(Variables!B23)&amp;"."</f>
        <v>Confirm that all volumes reported in this questionnaire are in MSF.</v>
      </c>
      <c r="P13" s="8" t="str">
        <f>"Confirmez que tous les volumes déclarés dans ce questionnaire sont en "&amp;(Variables!C23)&amp;"."</f>
        <v>Confirmez que tous les volumes déclarés dans ce questionnaire sont en MPC.</v>
      </c>
    </row>
    <row r="14" spans="1:16" s="26" customFormat="1" x14ac:dyDescent="0.25">
      <c r="A14" s="56"/>
      <c r="B14" s="474" t="str">
        <f>IF(Intro!$G$21="English",O14,P14)</f>
        <v>Confirm that all values reported in this questionnaire are in Canadian dollars.</v>
      </c>
      <c r="C14" s="475"/>
      <c r="D14" s="475" t="e">
        <f>IF(SUM(#REF!)&lt;&gt;0,"X","-")</f>
        <v>#REF!</v>
      </c>
      <c r="E14" s="475" t="e">
        <f>IF(SUM(#REF!)&lt;&gt;0,"X","-")</f>
        <v>#REF!</v>
      </c>
      <c r="F14" s="475" t="e">
        <f>IF(SUM(#REF!)&lt;&gt;0,"X","-")</f>
        <v>#REF!</v>
      </c>
      <c r="G14" s="475" t="e">
        <f>IF(SUM(#REF!)&lt;&gt;0,"X","-")</f>
        <v>#REF!</v>
      </c>
      <c r="H14" s="475"/>
      <c r="I14" s="475" t="e">
        <f>IF(SUM(#REF!)&lt;&gt;0,"X","-")</f>
        <v>#REF!</v>
      </c>
      <c r="J14" s="95"/>
      <c r="L14" s="58"/>
      <c r="O14" s="8" t="s">
        <v>292</v>
      </c>
      <c r="P14" s="8" t="s">
        <v>293</v>
      </c>
    </row>
    <row r="15" spans="1:16" s="26" customFormat="1" x14ac:dyDescent="0.25">
      <c r="A15" s="56"/>
      <c r="B15" s="474" t="str">
        <f>IF(Intro!$G$21="English",O15,P15)</f>
        <v>Confirm that all information is reported on a calendar-year basis.</v>
      </c>
      <c r="C15" s="475"/>
      <c r="D15" s="475" t="e">
        <f>IF(SUM(#REF!)&lt;&gt;0,"X","-")</f>
        <v>#REF!</v>
      </c>
      <c r="E15" s="475" t="e">
        <f>IF(SUM(#REF!)&lt;&gt;0,"X","-")</f>
        <v>#REF!</v>
      </c>
      <c r="F15" s="475" t="e">
        <f>IF(SUM(#REF!)&lt;&gt;0,"X","-")</f>
        <v>#REF!</v>
      </c>
      <c r="G15" s="475" t="e">
        <f>IF(SUM(#REF!)&lt;&gt;0,"X","-")</f>
        <v>#REF!</v>
      </c>
      <c r="H15" s="475"/>
      <c r="I15" s="475" t="e">
        <f>IF(SUM(#REF!)&lt;&gt;0,"X","-")</f>
        <v>#REF!</v>
      </c>
      <c r="J15" s="95"/>
      <c r="K15" s="51"/>
      <c r="L15" s="57"/>
      <c r="O15" s="8" t="s">
        <v>142</v>
      </c>
      <c r="P15" s="8" t="s">
        <v>143</v>
      </c>
    </row>
    <row r="16" spans="1:16" x14ac:dyDescent="0.25">
      <c r="B16" s="53"/>
      <c r="C16" s="54"/>
      <c r="D16" s="54"/>
      <c r="E16" s="54"/>
      <c r="F16" s="54"/>
      <c r="G16" s="54"/>
      <c r="H16" s="54"/>
      <c r="I16" s="54"/>
      <c r="J16" s="54"/>
      <c r="K16" s="54"/>
      <c r="L16" s="55"/>
      <c r="M16" s="8"/>
    </row>
    <row r="17" spans="1:16" x14ac:dyDescent="0.25">
      <c r="B17" s="306" t="str">
        <f>IF(Intro!$G$21="English",O17,P17)</f>
        <v>If no, explain.</v>
      </c>
      <c r="C17" s="307"/>
      <c r="D17" s="307"/>
      <c r="E17" s="307"/>
      <c r="F17" s="307"/>
      <c r="G17" s="307"/>
      <c r="H17" s="307"/>
      <c r="I17" s="307"/>
      <c r="J17" s="307"/>
      <c r="K17" s="307"/>
      <c r="L17" s="317"/>
      <c r="M17" s="8"/>
      <c r="O17" s="101" t="s">
        <v>394</v>
      </c>
      <c r="P17" s="4" t="s">
        <v>395</v>
      </c>
    </row>
    <row r="18" spans="1:16" s="26" customFormat="1" x14ac:dyDescent="0.25">
      <c r="A18" s="56"/>
      <c r="B18" s="66"/>
      <c r="C18" s="51"/>
      <c r="D18" s="51"/>
      <c r="E18" s="51"/>
      <c r="F18" s="51"/>
      <c r="G18" s="51"/>
      <c r="H18" s="51"/>
      <c r="I18" s="51"/>
      <c r="J18" s="51"/>
      <c r="K18" s="51"/>
      <c r="L18" s="57"/>
      <c r="O18" s="4"/>
      <c r="P18" s="4"/>
    </row>
    <row r="19" spans="1:16" s="9" customFormat="1" x14ac:dyDescent="0.25">
      <c r="A19" s="6"/>
      <c r="B19" s="491"/>
      <c r="C19" s="492"/>
      <c r="D19" s="492"/>
      <c r="E19" s="492"/>
      <c r="F19" s="492"/>
      <c r="G19" s="492"/>
      <c r="H19" s="492"/>
      <c r="I19" s="492"/>
      <c r="J19" s="492"/>
      <c r="K19" s="492"/>
      <c r="L19" s="493"/>
      <c r="M19" s="26"/>
      <c r="O19" s="102"/>
      <c r="P19" s="102"/>
    </row>
    <row r="20" spans="1:16" s="9" customFormat="1" x14ac:dyDescent="0.25">
      <c r="A20" s="6"/>
      <c r="B20" s="491"/>
      <c r="C20" s="492"/>
      <c r="D20" s="492"/>
      <c r="E20" s="492"/>
      <c r="F20" s="492"/>
      <c r="G20" s="492"/>
      <c r="H20" s="492"/>
      <c r="I20" s="492"/>
      <c r="J20" s="492"/>
      <c r="K20" s="492"/>
      <c r="L20" s="493"/>
      <c r="M20" s="26"/>
      <c r="O20" s="102"/>
      <c r="P20" s="102"/>
    </row>
    <row r="21" spans="1:16" s="9" customFormat="1" x14ac:dyDescent="0.25">
      <c r="A21" s="6"/>
      <c r="B21" s="491"/>
      <c r="C21" s="492"/>
      <c r="D21" s="492"/>
      <c r="E21" s="492"/>
      <c r="F21" s="492"/>
      <c r="G21" s="492"/>
      <c r="H21" s="492"/>
      <c r="I21" s="492"/>
      <c r="J21" s="492"/>
      <c r="K21" s="492"/>
      <c r="L21" s="493"/>
      <c r="M21" s="26"/>
      <c r="O21" s="102"/>
      <c r="P21" s="102"/>
    </row>
    <row r="22" spans="1:16" s="9" customFormat="1" x14ac:dyDescent="0.25">
      <c r="A22" s="6"/>
      <c r="B22" s="491"/>
      <c r="C22" s="492"/>
      <c r="D22" s="492"/>
      <c r="E22" s="492"/>
      <c r="F22" s="492"/>
      <c r="G22" s="492"/>
      <c r="H22" s="492"/>
      <c r="I22" s="492"/>
      <c r="J22" s="492"/>
      <c r="K22" s="492"/>
      <c r="L22" s="493"/>
      <c r="M22" s="26"/>
      <c r="O22" s="102"/>
      <c r="P22" s="102"/>
    </row>
    <row r="23" spans="1:16" s="9" customFormat="1" x14ac:dyDescent="0.25">
      <c r="A23" s="6"/>
      <c r="B23" s="491"/>
      <c r="C23" s="492"/>
      <c r="D23" s="492"/>
      <c r="E23" s="492"/>
      <c r="F23" s="492"/>
      <c r="G23" s="492"/>
      <c r="H23" s="492"/>
      <c r="I23" s="492"/>
      <c r="J23" s="492"/>
      <c r="K23" s="492"/>
      <c r="L23" s="493"/>
      <c r="M23" s="26"/>
      <c r="O23" s="102"/>
      <c r="P23" s="102"/>
    </row>
    <row r="24" spans="1:16" s="9" customFormat="1" x14ac:dyDescent="0.25">
      <c r="A24" s="6"/>
      <c r="B24" s="491"/>
      <c r="C24" s="492"/>
      <c r="D24" s="492"/>
      <c r="E24" s="492"/>
      <c r="F24" s="492"/>
      <c r="G24" s="492"/>
      <c r="H24" s="492"/>
      <c r="I24" s="492"/>
      <c r="J24" s="492"/>
      <c r="K24" s="492"/>
      <c r="L24" s="493"/>
      <c r="M24" s="26"/>
      <c r="O24" s="102"/>
      <c r="P24" s="102"/>
    </row>
    <row r="25" spans="1:16" s="9" customFormat="1" x14ac:dyDescent="0.25">
      <c r="A25" s="6"/>
      <c r="B25" s="491"/>
      <c r="C25" s="492"/>
      <c r="D25" s="492"/>
      <c r="E25" s="492"/>
      <c r="F25" s="492"/>
      <c r="G25" s="492"/>
      <c r="H25" s="492"/>
      <c r="I25" s="492"/>
      <c r="J25" s="492"/>
      <c r="K25" s="492"/>
      <c r="L25" s="493"/>
      <c r="M25" s="26"/>
      <c r="O25" s="102"/>
      <c r="P25" s="102"/>
    </row>
    <row r="26" spans="1:16" s="9" customFormat="1" x14ac:dyDescent="0.25">
      <c r="A26" s="6"/>
      <c r="B26" s="491"/>
      <c r="C26" s="492"/>
      <c r="D26" s="492"/>
      <c r="E26" s="492"/>
      <c r="F26" s="492"/>
      <c r="G26" s="492"/>
      <c r="H26" s="492"/>
      <c r="I26" s="492"/>
      <c r="J26" s="492"/>
      <c r="K26" s="492"/>
      <c r="L26" s="493"/>
      <c r="M26" s="26"/>
      <c r="O26" s="102"/>
      <c r="P26" s="102"/>
    </row>
    <row r="27" spans="1:16" x14ac:dyDescent="0.25">
      <c r="B27" s="53"/>
      <c r="C27" s="54"/>
      <c r="D27" s="54"/>
      <c r="E27" s="54"/>
      <c r="F27" s="54"/>
      <c r="G27" s="54"/>
      <c r="H27" s="54"/>
      <c r="I27" s="54"/>
      <c r="J27" s="54"/>
      <c r="K27" s="54"/>
      <c r="L27" s="55"/>
      <c r="M27" s="8"/>
    </row>
    <row r="28" spans="1:16" x14ac:dyDescent="0.25">
      <c r="B28" s="342" t="str">
        <f>IF(Intro!$G$21="English",O28,P28)</f>
        <v>PURCHASES</v>
      </c>
      <c r="C28" s="343"/>
      <c r="D28" s="343"/>
      <c r="E28" s="343"/>
      <c r="F28" s="343"/>
      <c r="G28" s="343"/>
      <c r="H28" s="343"/>
      <c r="I28" s="343"/>
      <c r="J28" s="343"/>
      <c r="K28" s="343"/>
      <c r="L28" s="344"/>
      <c r="M28" s="8"/>
      <c r="O28" s="8" t="s">
        <v>364</v>
      </c>
      <c r="P28" s="8" t="s">
        <v>365</v>
      </c>
    </row>
    <row r="29" spans="1:16" x14ac:dyDescent="0.25">
      <c r="B29" s="53"/>
      <c r="C29" s="54"/>
      <c r="D29" s="54"/>
      <c r="E29" s="54"/>
      <c r="F29" s="54"/>
      <c r="G29" s="54"/>
      <c r="H29" s="54"/>
      <c r="I29" s="54"/>
      <c r="J29" s="54"/>
      <c r="K29" s="54"/>
      <c r="L29" s="55"/>
      <c r="M29" s="8"/>
    </row>
    <row r="30" spans="1:16" x14ac:dyDescent="0.25">
      <c r="B30" s="306" t="str">
        <f>IF(Intro!$G$21="English",O30,P30)</f>
        <v>Note: Public/non-confidential information in this table is automatically generated from the information provided in the "Pro" tab. Any changes to this public summary must therefore be made in the "Pro" tab.</v>
      </c>
      <c r="C30" s="307"/>
      <c r="D30" s="307"/>
      <c r="E30" s="307"/>
      <c r="F30" s="307"/>
      <c r="G30" s="307"/>
      <c r="H30" s="307"/>
      <c r="I30" s="307"/>
      <c r="J30" s="307"/>
      <c r="K30" s="307"/>
      <c r="L30" s="317"/>
      <c r="M30" s="8"/>
      <c r="O30" s="8" t="s">
        <v>327</v>
      </c>
      <c r="P30" s="8" t="s">
        <v>326</v>
      </c>
    </row>
    <row r="31" spans="1:16" x14ac:dyDescent="0.25">
      <c r="B31" s="306"/>
      <c r="C31" s="307"/>
      <c r="D31" s="307"/>
      <c r="E31" s="307"/>
      <c r="F31" s="307"/>
      <c r="G31" s="307"/>
      <c r="H31" s="307"/>
      <c r="I31" s="307"/>
      <c r="J31" s="307"/>
      <c r="K31" s="307"/>
      <c r="L31" s="317"/>
      <c r="M31" s="8"/>
    </row>
    <row r="32" spans="1:16" x14ac:dyDescent="0.25">
      <c r="B32" s="53"/>
      <c r="C32" s="54"/>
      <c r="D32" s="54"/>
      <c r="E32" s="54"/>
      <c r="F32" s="54"/>
      <c r="G32" s="54"/>
      <c r="H32" s="54"/>
      <c r="I32" s="54"/>
      <c r="J32" s="54"/>
      <c r="K32" s="54"/>
      <c r="L32" s="55"/>
      <c r="M32" s="8"/>
    </row>
    <row r="33" spans="1:16" x14ac:dyDescent="0.25">
      <c r="B33" s="632"/>
      <c r="C33" s="633"/>
      <c r="D33" s="634"/>
      <c r="E33" s="87">
        <f>Variables!B6</f>
        <v>2023</v>
      </c>
      <c r="F33" s="87">
        <f>E33+1</f>
        <v>2024</v>
      </c>
      <c r="G33" s="87">
        <f>F33+1</f>
        <v>2025</v>
      </c>
      <c r="H33" s="87" t="str">
        <f>IF(Intro!$G$21="English",Variables!B9,Variables!C9)</f>
        <v>Jan-Mar 2025</v>
      </c>
      <c r="I33" s="87" t="str">
        <f>IF(Intro!$G$21="English",Variables!B10,Variables!C10)</f>
        <v>Jan-Mar 2026</v>
      </c>
      <c r="J33" s="26"/>
      <c r="K33" s="26"/>
      <c r="L33" s="58"/>
      <c r="M33" s="8"/>
      <c r="O33" s="19"/>
    </row>
    <row r="34" spans="1:16" s="26" customFormat="1" x14ac:dyDescent="0.25">
      <c r="A34" s="56"/>
      <c r="B34" s="474" t="s">
        <v>14</v>
      </c>
      <c r="C34" s="475"/>
      <c r="D34" s="475"/>
      <c r="E34" s="96" t="str">
        <f>IF(SUM(Pro!H23:H24)&lt;&gt;0,"X","-")</f>
        <v>-</v>
      </c>
      <c r="F34" s="96" t="str">
        <f>IF(SUM(Pro!I23:I24)&lt;&gt;0,"X","-")</f>
        <v>-</v>
      </c>
      <c r="G34" s="96" t="str">
        <f>IF(SUM(Pro!J23:J24)&lt;&gt;0,"X","-")</f>
        <v>-</v>
      </c>
      <c r="H34" s="96" t="str">
        <f>IF(SUM(Pro!K23:K24)&lt;&gt;0,"X","-")</f>
        <v>-</v>
      </c>
      <c r="I34" s="96" t="str">
        <f>IF(SUM(Pro!L23:L24)&lt;&gt;0,"X","-")</f>
        <v>-</v>
      </c>
      <c r="L34" s="58"/>
      <c r="O34" s="8"/>
      <c r="P34" s="8"/>
    </row>
    <row r="35" spans="1:16" s="26" customFormat="1" ht="15" x14ac:dyDescent="0.25">
      <c r="A35" s="56"/>
      <c r="B35" s="474" t="str">
        <f>IF(Intro!$G$21="English",Variables!B30,Variables!C30)</f>
        <v>China</v>
      </c>
      <c r="C35" s="475"/>
      <c r="D35" s="635"/>
      <c r="E35" s="96" t="str">
        <f>IF(SUM(Pro!H26:H27)&lt;&gt;0,"X","-")</f>
        <v>-</v>
      </c>
      <c r="F35" s="96" t="str">
        <f>IF(SUM(Pro!I26:I27)&lt;&gt;0,"X","-")</f>
        <v>-</v>
      </c>
      <c r="G35" s="96" t="str">
        <f>IF(SUM(Pro!J26:J27)&lt;&gt;0,"X","-")</f>
        <v>-</v>
      </c>
      <c r="H35" s="96" t="str">
        <f>IF(SUM(Pro!K26:K27)&lt;&gt;0,"X","-")</f>
        <v>-</v>
      </c>
      <c r="I35" s="96" t="str">
        <f>IF(SUM(Pro!L26:L27)&lt;&gt;0,"X","-")</f>
        <v>-</v>
      </c>
      <c r="L35" s="58"/>
      <c r="O35" s="8"/>
      <c r="P35" s="8"/>
    </row>
    <row r="36" spans="1:16" s="26" customFormat="1" ht="15" x14ac:dyDescent="0.25">
      <c r="A36" s="56"/>
      <c r="B36" s="474" t="str">
        <f>IF(Intro!$G$21="English",Variables!B31,Variables!C31)</f>
        <v>United States</v>
      </c>
      <c r="C36" s="475"/>
      <c r="D36" s="635"/>
      <c r="E36" s="96" t="str">
        <f>IF(SUM(Pro!H29:H30)&lt;&gt;0,"X","-")</f>
        <v>-</v>
      </c>
      <c r="F36" s="96" t="str">
        <f>IF(SUM(Pro!I29:I30)&lt;&gt;0,"X","-")</f>
        <v>-</v>
      </c>
      <c r="G36" s="96" t="str">
        <f>IF(SUM(Pro!J29:J30)&lt;&gt;0,"X","-")</f>
        <v>-</v>
      </c>
      <c r="H36" s="96" t="str">
        <f>IF(SUM(Pro!K29:K30)&lt;&gt;0,"X","-")</f>
        <v>-</v>
      </c>
      <c r="I36" s="96" t="str">
        <f>IF(SUM(Pro!L29:L30)&lt;&gt;0,"X","-")</f>
        <v>-</v>
      </c>
      <c r="L36" s="58"/>
      <c r="O36" s="8"/>
      <c r="P36" s="8"/>
    </row>
    <row r="37" spans="1:16" s="26" customFormat="1" ht="15" x14ac:dyDescent="0.25">
      <c r="A37" s="56"/>
      <c r="B37" s="474" t="str">
        <f>IF(Intro!$G$21="English",Variables!B32,Variables!C32)</f>
        <v>Other countries</v>
      </c>
      <c r="C37" s="475"/>
      <c r="D37" s="635"/>
      <c r="E37" s="96" t="str">
        <f>IF(SUM(Pro!H32:H33)&lt;&gt;0,"X","-")</f>
        <v>-</v>
      </c>
      <c r="F37" s="96" t="str">
        <f>IF(SUM(Pro!I32:I33)&lt;&gt;0,"X","-")</f>
        <v>-</v>
      </c>
      <c r="G37" s="96" t="str">
        <f>IF(SUM(Pro!J32:J33)&lt;&gt;0,"X","-")</f>
        <v>-</v>
      </c>
      <c r="H37" s="96" t="str">
        <f>IF(SUM(Pro!K32:K33)&lt;&gt;0,"X","-")</f>
        <v>-</v>
      </c>
      <c r="I37" s="96" t="str">
        <f>IF(SUM(Pro!L32:L33)&lt;&gt;0,"X","-")</f>
        <v>-</v>
      </c>
      <c r="L37" s="58"/>
      <c r="O37" s="8"/>
      <c r="P37" s="8"/>
    </row>
    <row r="38" spans="1:16" s="26" customFormat="1" x14ac:dyDescent="0.25">
      <c r="A38" s="56"/>
      <c r="B38" s="474" t="str">
        <f>IF(Intro!$G$21="English",Variables!B32&amp;" include: ",Variables!C32&amp;" incluent : ")</f>
        <v xml:space="preserve">Other countries include: </v>
      </c>
      <c r="C38" s="475"/>
      <c r="D38" s="475"/>
      <c r="E38" s="621" t="str">
        <f>IF(Pro!B33="","-",Pro!B33)</f>
        <v>-</v>
      </c>
      <c r="F38" s="622"/>
      <c r="G38" s="622"/>
      <c r="H38" s="622"/>
      <c r="I38" s="623"/>
      <c r="L38" s="58"/>
      <c r="O38" s="8"/>
      <c r="P38" s="8"/>
    </row>
    <row r="39" spans="1:16" s="26" customFormat="1" x14ac:dyDescent="0.25">
      <c r="A39" s="56"/>
      <c r="B39" s="474"/>
      <c r="C39" s="475"/>
      <c r="D39" s="475"/>
      <c r="E39" s="624"/>
      <c r="F39" s="625"/>
      <c r="G39" s="625"/>
      <c r="H39" s="625"/>
      <c r="I39" s="626"/>
      <c r="L39" s="58"/>
      <c r="O39" s="8"/>
      <c r="P39" s="8"/>
    </row>
    <row r="40" spans="1:16" s="26" customFormat="1" x14ac:dyDescent="0.25">
      <c r="A40" s="56"/>
      <c r="B40" s="474"/>
      <c r="C40" s="475"/>
      <c r="D40" s="475"/>
      <c r="E40" s="624"/>
      <c r="F40" s="625"/>
      <c r="G40" s="625"/>
      <c r="H40" s="625"/>
      <c r="I40" s="626"/>
      <c r="L40" s="58"/>
      <c r="O40" s="8"/>
      <c r="P40" s="8"/>
    </row>
    <row r="41" spans="1:16" s="26" customFormat="1" x14ac:dyDescent="0.25">
      <c r="A41" s="56"/>
      <c r="B41" s="474"/>
      <c r="C41" s="475"/>
      <c r="D41" s="475"/>
      <c r="E41" s="627"/>
      <c r="F41" s="628"/>
      <c r="G41" s="628"/>
      <c r="H41" s="628"/>
      <c r="I41" s="629"/>
      <c r="L41" s="58"/>
      <c r="O41" s="8"/>
      <c r="P41" s="8"/>
    </row>
    <row r="42" spans="1:16" s="26" customFormat="1" x14ac:dyDescent="0.25">
      <c r="A42" s="56"/>
      <c r="B42" s="548" t="str">
        <f>Pro!B35</f>
        <v>Unknown country of origin - Purchased from a domestic producer</v>
      </c>
      <c r="C42" s="549"/>
      <c r="D42" s="550"/>
      <c r="E42" s="630" t="str">
        <f>IF(SUM(Pro!H35:H36)&lt;&gt;0,"X","-")</f>
        <v>-</v>
      </c>
      <c r="F42" s="630" t="str">
        <f>IF(SUM(Pro!I35:I36)&lt;&gt;0,"X","-")</f>
        <v>-</v>
      </c>
      <c r="G42" s="630" t="str">
        <f>IF(SUM(Pro!J35:J36)&lt;&gt;0,"X","-")</f>
        <v>-</v>
      </c>
      <c r="H42" s="630" t="str">
        <f>IF(SUM(Pro!K35:K36)&lt;&gt;0,"X","-")</f>
        <v>-</v>
      </c>
      <c r="I42" s="630" t="str">
        <f>IF(SUM(Pro!L35:L36)&lt;&gt;0,"X","-")</f>
        <v>-</v>
      </c>
      <c r="L42" s="58"/>
      <c r="O42" s="8"/>
      <c r="P42" s="8"/>
    </row>
    <row r="43" spans="1:16" s="26" customFormat="1" x14ac:dyDescent="0.25">
      <c r="A43" s="56"/>
      <c r="B43" s="551"/>
      <c r="C43" s="552"/>
      <c r="D43" s="553"/>
      <c r="E43" s="631"/>
      <c r="F43" s="631"/>
      <c r="G43" s="631"/>
      <c r="H43" s="631"/>
      <c r="I43" s="631"/>
      <c r="L43" s="58"/>
      <c r="O43" s="8"/>
      <c r="P43" s="8"/>
    </row>
    <row r="44" spans="1:16" s="26" customFormat="1" x14ac:dyDescent="0.25">
      <c r="A44" s="56"/>
      <c r="B44" s="548" t="str">
        <f>IF(Intro!$G$21="English",O44,P44)</f>
        <v>Unknown country of origin - Purchased from another source</v>
      </c>
      <c r="C44" s="549"/>
      <c r="D44" s="550"/>
      <c r="E44" s="630" t="str">
        <f>IF(SUM(Pro!H38:H39)&lt;&gt;0,"X","-")</f>
        <v>-</v>
      </c>
      <c r="F44" s="630" t="str">
        <f>IF(SUM(Pro!I38:I39)&lt;&gt;0,"X","-")</f>
        <v>-</v>
      </c>
      <c r="G44" s="630" t="str">
        <f>IF(SUM(Pro!J38:J39)&lt;&gt;0,"X","-")</f>
        <v>-</v>
      </c>
      <c r="H44" s="630" t="str">
        <f>IF(SUM(Pro!K38:K39)&lt;&gt;0,"X","-")</f>
        <v>-</v>
      </c>
      <c r="I44" s="630" t="str">
        <f>IF(SUM(Pro!L38:L39)&lt;&gt;0,"X","-")</f>
        <v>-</v>
      </c>
      <c r="L44" s="58"/>
      <c r="O44" s="8" t="s">
        <v>208</v>
      </c>
      <c r="P44" s="8" t="s">
        <v>285</v>
      </c>
    </row>
    <row r="45" spans="1:16" s="26" customFormat="1" x14ac:dyDescent="0.25">
      <c r="A45" s="56"/>
      <c r="B45" s="551"/>
      <c r="C45" s="552"/>
      <c r="D45" s="553"/>
      <c r="E45" s="631"/>
      <c r="F45" s="631"/>
      <c r="G45" s="631"/>
      <c r="H45" s="631"/>
      <c r="I45" s="631"/>
      <c r="L45" s="58"/>
      <c r="O45" s="8"/>
      <c r="P45" s="8"/>
    </row>
    <row r="46" spans="1:16" s="26" customFormat="1" x14ac:dyDescent="0.25">
      <c r="A46" s="56"/>
      <c r="B46" s="474" t="str">
        <f>IF(Intro!$G$21="English",O46,P46)</f>
        <v xml:space="preserve">Other sources include: </v>
      </c>
      <c r="C46" s="475"/>
      <c r="D46" s="475"/>
      <c r="E46" s="621" t="str">
        <f>IF(Pro!B41="","-",Pro!B41)</f>
        <v>-</v>
      </c>
      <c r="F46" s="622"/>
      <c r="G46" s="622"/>
      <c r="H46" s="622"/>
      <c r="I46" s="623"/>
      <c r="L46" s="58"/>
      <c r="O46" s="8" t="s">
        <v>369</v>
      </c>
      <c r="P46" s="8" t="s">
        <v>370</v>
      </c>
    </row>
    <row r="47" spans="1:16" s="26" customFormat="1" x14ac:dyDescent="0.25">
      <c r="A47" s="56"/>
      <c r="B47" s="474"/>
      <c r="C47" s="475"/>
      <c r="D47" s="475"/>
      <c r="E47" s="624"/>
      <c r="F47" s="625"/>
      <c r="G47" s="625"/>
      <c r="H47" s="625"/>
      <c r="I47" s="626"/>
      <c r="L47" s="58"/>
      <c r="O47" s="8"/>
      <c r="P47" s="8"/>
    </row>
    <row r="48" spans="1:16" s="26" customFormat="1" x14ac:dyDescent="0.25">
      <c r="A48" s="56"/>
      <c r="B48" s="474"/>
      <c r="C48" s="475"/>
      <c r="D48" s="475"/>
      <c r="E48" s="624"/>
      <c r="F48" s="625"/>
      <c r="G48" s="625"/>
      <c r="H48" s="625"/>
      <c r="I48" s="626"/>
      <c r="L48" s="58"/>
      <c r="O48" s="8"/>
      <c r="P48" s="8"/>
    </row>
    <row r="49" spans="1:16" s="26" customFormat="1" x14ac:dyDescent="0.25">
      <c r="A49" s="56"/>
      <c r="B49" s="474"/>
      <c r="C49" s="475"/>
      <c r="D49" s="475"/>
      <c r="E49" s="627"/>
      <c r="F49" s="628"/>
      <c r="G49" s="628"/>
      <c r="H49" s="628"/>
      <c r="I49" s="629"/>
      <c r="L49" s="58"/>
      <c r="O49" s="8"/>
      <c r="P49" s="8"/>
    </row>
    <row r="50" spans="1:16" x14ac:dyDescent="0.25">
      <c r="B50" s="59"/>
      <c r="C50" s="60"/>
      <c r="D50" s="60"/>
      <c r="E50" s="60"/>
      <c r="F50" s="60"/>
      <c r="G50" s="60"/>
      <c r="H50" s="60"/>
      <c r="I50" s="60"/>
      <c r="J50" s="60"/>
      <c r="K50" s="60"/>
      <c r="L50" s="61"/>
      <c r="M50" s="8"/>
    </row>
  </sheetData>
  <sheetProtection algorithmName="SHA-512" hashValue="9uCpA80zxrnikClxgY4Gz37jsdvVizWl991ifMgnyur/FNq6zpXnKLsJMCoiqEdro2S11chlNQbAq6lEUzqV4g==" saltValue="uEf4lsKIbeBpU7T4y1vUJQ==" spinCount="100000" sheet="1" objects="1" scenarios="1" selectLockedCells="1"/>
  <mergeCells count="34">
    <mergeCell ref="B4:L4"/>
    <mergeCell ref="B5:L5"/>
    <mergeCell ref="B6:L6"/>
    <mergeCell ref="B28:L28"/>
    <mergeCell ref="B8:L8"/>
    <mergeCell ref="B9:L9"/>
    <mergeCell ref="B12:I12"/>
    <mergeCell ref="B13:I13"/>
    <mergeCell ref="B14:I14"/>
    <mergeCell ref="B15:I15"/>
    <mergeCell ref="B17:L17"/>
    <mergeCell ref="B19:L26"/>
    <mergeCell ref="E38:I41"/>
    <mergeCell ref="B35:D35"/>
    <mergeCell ref="B37:D37"/>
    <mergeCell ref="B38:D41"/>
    <mergeCell ref="B34:D34"/>
    <mergeCell ref="B36:D36"/>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s>
  <dataValidations disablePrompts="1"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3010519-E125-46C0-81BD-0ABD8945877F}">
          <x14:formula1>
            <xm:f>Variables!$D$37:$D$38</xm:f>
          </x14:formula1>
          <xm:sqref>J12:J15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Variables</vt:lpstr>
      <vt:lpstr>Intro</vt:lpstr>
      <vt:lpstr>Info</vt:lpstr>
      <vt:lpstr>Public</vt:lpstr>
      <vt:lpstr>AddPub</vt:lpstr>
      <vt:lpstr>Pro</vt:lpstr>
      <vt:lpstr>Grades-Nuances</vt:lpstr>
      <vt:lpstr>AddPro</vt:lpstr>
      <vt:lpstr>Confirm</vt:lpstr>
      <vt:lpstr>DB</vt:lpstr>
      <vt:lpstr>GradeQualDB</vt:lpstr>
      <vt:lpstr>AddPro!Print_Area</vt:lpstr>
      <vt:lpstr>AddPub!Print_Area</vt:lpstr>
      <vt:lpstr>Confirm!Print_Area</vt:lpstr>
      <vt:lpstr>'Grades-Nuances'!Print_Area</vt:lpstr>
      <vt:lpstr>Info!Print_Area</vt:lpstr>
      <vt:lpstr>Intro!Print_Area</vt:lpstr>
      <vt:lpstr>Pro!Print_Area</vt:lpstr>
      <vt:lpstr>Public!Print_Area</vt:lpstr>
      <vt:lpstr>AddPro!Print_Titles</vt:lpstr>
      <vt:lpstr>AddPub!Print_Titles</vt:lpstr>
      <vt:lpstr>Confirm!Print_Titles</vt:lpstr>
      <vt:lpstr>'Grades-Nuances'!Print_Titles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Dao, Thy</cp:lastModifiedBy>
  <cp:lastPrinted>2026-06-09T18:34:13Z</cp:lastPrinted>
  <dcterms:created xsi:type="dcterms:W3CDTF">2013-02-14T16:37:31Z</dcterms:created>
  <dcterms:modified xsi:type="dcterms:W3CDTF">2026-08-24T13:01:29Z</dcterms:modified>
</cp:coreProperties>
</file>